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showInkAnnotation="0" autoCompressPictures="0"/>
  <bookViews>
    <workbookView xWindow="0" yWindow="0" windowWidth="28800" windowHeight="167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0" i="1" l="1"/>
  <c r="L151" i="1"/>
  <c r="L83" i="1"/>
  <c r="L81" i="1"/>
  <c r="L40" i="1"/>
  <c r="L448" i="1"/>
  <c r="L446" i="1"/>
  <c r="L445" i="1"/>
  <c r="L444" i="1"/>
  <c r="L443" i="1"/>
  <c r="N340" i="1"/>
  <c r="U257" i="1"/>
  <c r="Q257" i="1"/>
  <c r="V257" i="1"/>
  <c r="W257" i="1"/>
  <c r="L255" i="1"/>
  <c r="L254" i="1"/>
  <c r="L249" i="1"/>
  <c r="L248" i="1"/>
  <c r="L247" i="1"/>
  <c r="L246" i="1"/>
  <c r="L245" i="1"/>
  <c r="L243" i="1"/>
  <c r="L227" i="1"/>
  <c r="L216" i="1"/>
  <c r="L209" i="1"/>
  <c r="L208" i="1"/>
  <c r="L177" i="1"/>
  <c r="L176" i="1"/>
  <c r="L171" i="1"/>
  <c r="L153" i="1"/>
  <c r="L152" i="1"/>
  <c r="L149" i="1"/>
  <c r="L148" i="1"/>
  <c r="L147" i="1"/>
  <c r="L146" i="1"/>
  <c r="L145" i="1"/>
  <c r="L144" i="1"/>
  <c r="L143" i="1"/>
  <c r="L142" i="1"/>
  <c r="L138" i="1"/>
  <c r="Q138" i="1"/>
  <c r="V138" i="1"/>
  <c r="U138" i="1"/>
  <c r="W138" i="1"/>
  <c r="L140" i="1"/>
  <c r="L139" i="1"/>
  <c r="L137" i="1"/>
  <c r="L13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U200" i="1"/>
  <c r="Q200" i="1"/>
  <c r="V200" i="1"/>
  <c r="W200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Q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263" i="1"/>
  <c r="Q263" i="1"/>
  <c r="V263" i="1"/>
  <c r="W263" i="1"/>
  <c r="U264" i="1"/>
  <c r="Q264" i="1"/>
  <c r="V264" i="1"/>
  <c r="W264" i="1"/>
  <c r="U265" i="1"/>
  <c r="Q265" i="1"/>
  <c r="V265" i="1"/>
  <c r="W265" i="1"/>
  <c r="U266" i="1"/>
  <c r="Q266" i="1"/>
  <c r="V266" i="1"/>
  <c r="W266" i="1"/>
  <c r="U267" i="1"/>
  <c r="Q267" i="1"/>
  <c r="V267" i="1"/>
  <c r="W267" i="1"/>
  <c r="U268" i="1"/>
  <c r="Q268" i="1"/>
  <c r="V268" i="1"/>
  <c r="W268" i="1"/>
  <c r="U269" i="1"/>
  <c r="Q269" i="1"/>
  <c r="V269" i="1"/>
  <c r="W269" i="1"/>
  <c r="U270" i="1"/>
  <c r="Q270" i="1"/>
  <c r="V270" i="1"/>
  <c r="W270" i="1"/>
  <c r="U271" i="1"/>
  <c r="Q271" i="1"/>
  <c r="V271" i="1"/>
  <c r="W271" i="1"/>
  <c r="U272" i="1"/>
  <c r="Q272" i="1"/>
  <c r="V272" i="1"/>
  <c r="W272" i="1"/>
  <c r="U273" i="1"/>
  <c r="Q273" i="1"/>
  <c r="V273" i="1"/>
  <c r="W273" i="1"/>
  <c r="U274" i="1"/>
  <c r="Q274" i="1"/>
  <c r="V274" i="1"/>
  <c r="W274" i="1"/>
  <c r="U275" i="1"/>
  <c r="Q275" i="1"/>
  <c r="V275" i="1"/>
  <c r="W275" i="1"/>
  <c r="U276" i="1"/>
  <c r="Q276" i="1"/>
  <c r="V276" i="1"/>
  <c r="W276" i="1"/>
  <c r="U277" i="1"/>
  <c r="Q277" i="1"/>
  <c r="V277" i="1"/>
  <c r="W277" i="1"/>
  <c r="U278" i="1"/>
  <c r="Q278" i="1"/>
  <c r="V278" i="1"/>
  <c r="W278" i="1"/>
  <c r="U279" i="1"/>
  <c r="Q279" i="1"/>
  <c r="V279" i="1"/>
  <c r="W279" i="1"/>
  <c r="U280" i="1"/>
  <c r="Q280" i="1"/>
  <c r="V280" i="1"/>
  <c r="W280" i="1"/>
  <c r="U281" i="1"/>
  <c r="Q281" i="1"/>
  <c r="V281" i="1"/>
  <c r="W281" i="1"/>
  <c r="U282" i="1"/>
  <c r="Q282" i="1"/>
  <c r="V282" i="1"/>
  <c r="W282" i="1"/>
  <c r="U283" i="1"/>
  <c r="Q283" i="1"/>
  <c r="V283" i="1"/>
  <c r="W283" i="1"/>
  <c r="U284" i="1"/>
  <c r="Q284" i="1"/>
  <c r="V284" i="1"/>
  <c r="W284" i="1"/>
  <c r="U285" i="1"/>
  <c r="Q285" i="1"/>
  <c r="V285" i="1"/>
  <c r="W285" i="1"/>
  <c r="U286" i="1"/>
  <c r="Q286" i="1"/>
  <c r="V286" i="1"/>
  <c r="W286" i="1"/>
  <c r="U287" i="1"/>
  <c r="Q287" i="1"/>
  <c r="V287" i="1"/>
  <c r="W287" i="1"/>
  <c r="U288" i="1"/>
  <c r="Q288" i="1"/>
  <c r="V288" i="1"/>
  <c r="W288" i="1"/>
  <c r="U289" i="1"/>
  <c r="Q289" i="1"/>
  <c r="V289" i="1"/>
  <c r="W289" i="1"/>
  <c r="U290" i="1"/>
  <c r="Q290" i="1"/>
  <c r="V290" i="1"/>
  <c r="W290" i="1"/>
  <c r="U291" i="1"/>
  <c r="Q291" i="1"/>
  <c r="V291" i="1"/>
  <c r="W291" i="1"/>
  <c r="U292" i="1"/>
  <c r="Q292" i="1"/>
  <c r="V292" i="1"/>
  <c r="W292" i="1"/>
  <c r="U293" i="1"/>
  <c r="Q293" i="1"/>
  <c r="V293" i="1"/>
  <c r="W293" i="1"/>
  <c r="U294" i="1"/>
  <c r="Q294" i="1"/>
  <c r="V294" i="1"/>
  <c r="W294" i="1"/>
  <c r="U295" i="1"/>
  <c r="Q295" i="1"/>
  <c r="V295" i="1"/>
  <c r="W295" i="1"/>
  <c r="U296" i="1"/>
  <c r="Q296" i="1"/>
  <c r="V296" i="1"/>
  <c r="W296" i="1"/>
  <c r="U297" i="1"/>
  <c r="Q297" i="1"/>
  <c r="V297" i="1"/>
  <c r="W297" i="1"/>
  <c r="U298" i="1"/>
  <c r="Q298" i="1"/>
  <c r="V298" i="1"/>
  <c r="W298" i="1"/>
  <c r="U299" i="1"/>
  <c r="Q299" i="1"/>
  <c r="V299" i="1"/>
  <c r="W299" i="1"/>
  <c r="U300" i="1"/>
  <c r="Q300" i="1"/>
  <c r="V300" i="1"/>
  <c r="W300" i="1"/>
  <c r="U301" i="1"/>
  <c r="Q301" i="1"/>
  <c r="V301" i="1"/>
  <c r="W301" i="1"/>
  <c r="U302" i="1"/>
  <c r="Q302" i="1"/>
  <c r="V302" i="1"/>
  <c r="W302" i="1"/>
  <c r="U303" i="1"/>
  <c r="Q303" i="1"/>
  <c r="V303" i="1"/>
  <c r="W303" i="1"/>
  <c r="U304" i="1"/>
  <c r="Q304" i="1"/>
  <c r="V304" i="1"/>
  <c r="W304" i="1"/>
  <c r="U305" i="1"/>
  <c r="Q305" i="1"/>
  <c r="V305" i="1"/>
  <c r="W305" i="1"/>
  <c r="U306" i="1"/>
  <c r="Q306" i="1"/>
  <c r="V306" i="1"/>
  <c r="W306" i="1"/>
  <c r="U307" i="1"/>
  <c r="Q307" i="1"/>
  <c r="V307" i="1"/>
  <c r="W307" i="1"/>
  <c r="U308" i="1"/>
  <c r="Q308" i="1"/>
  <c r="V308" i="1"/>
  <c r="W308" i="1"/>
  <c r="U309" i="1"/>
  <c r="Q309" i="1"/>
  <c r="V309" i="1"/>
  <c r="W309" i="1"/>
  <c r="U310" i="1"/>
  <c r="Q310" i="1"/>
  <c r="V310" i="1"/>
  <c r="W310" i="1"/>
  <c r="U311" i="1"/>
  <c r="Q311" i="1"/>
  <c r="V311" i="1"/>
  <c r="W311" i="1"/>
  <c r="U312" i="1"/>
  <c r="Q312" i="1"/>
  <c r="V312" i="1"/>
  <c r="W312" i="1"/>
  <c r="U313" i="1"/>
  <c r="Q313" i="1"/>
  <c r="V313" i="1"/>
  <c r="W313" i="1"/>
  <c r="U314" i="1"/>
  <c r="Q314" i="1"/>
  <c r="V314" i="1"/>
  <c r="W314" i="1"/>
  <c r="U315" i="1"/>
  <c r="Q315" i="1"/>
  <c r="V315" i="1"/>
  <c r="W315" i="1"/>
  <c r="U316" i="1"/>
  <c r="Q316" i="1"/>
  <c r="V316" i="1"/>
  <c r="W316" i="1"/>
  <c r="U317" i="1"/>
  <c r="Q317" i="1"/>
  <c r="V317" i="1"/>
  <c r="W317" i="1"/>
  <c r="U318" i="1"/>
  <c r="Q318" i="1"/>
  <c r="V318" i="1"/>
  <c r="W318" i="1"/>
  <c r="U319" i="1"/>
  <c r="Q319" i="1"/>
  <c r="V319" i="1"/>
  <c r="W319" i="1"/>
  <c r="U320" i="1"/>
  <c r="Q320" i="1"/>
  <c r="V320" i="1"/>
  <c r="W320" i="1"/>
  <c r="U321" i="1"/>
  <c r="Q321" i="1"/>
  <c r="V321" i="1"/>
  <c r="W321" i="1"/>
  <c r="U322" i="1"/>
  <c r="Q322" i="1"/>
  <c r="V322" i="1"/>
  <c r="W322" i="1"/>
  <c r="U323" i="1"/>
  <c r="Q323" i="1"/>
  <c r="V323" i="1"/>
  <c r="W323" i="1"/>
  <c r="U324" i="1"/>
  <c r="Q324" i="1"/>
  <c r="V324" i="1"/>
  <c r="W324" i="1"/>
  <c r="U325" i="1"/>
  <c r="Q325" i="1"/>
  <c r="V325" i="1"/>
  <c r="W325" i="1"/>
  <c r="U326" i="1"/>
  <c r="Q326" i="1"/>
  <c r="V326" i="1"/>
  <c r="W326" i="1"/>
  <c r="U327" i="1"/>
  <c r="Q327" i="1"/>
  <c r="V327" i="1"/>
  <c r="W327" i="1"/>
  <c r="U328" i="1"/>
  <c r="Q328" i="1"/>
  <c r="V328" i="1"/>
  <c r="W328" i="1"/>
  <c r="U329" i="1"/>
  <c r="Q329" i="1"/>
  <c r="V329" i="1"/>
  <c r="W329" i="1"/>
  <c r="U330" i="1"/>
  <c r="Q330" i="1"/>
  <c r="V330" i="1"/>
  <c r="W330" i="1"/>
  <c r="U331" i="1"/>
  <c r="Q331" i="1"/>
  <c r="V331" i="1"/>
  <c r="W331" i="1"/>
  <c r="U332" i="1"/>
  <c r="Q332" i="1"/>
  <c r="V332" i="1"/>
  <c r="W332" i="1"/>
  <c r="U333" i="1"/>
  <c r="Q333" i="1"/>
  <c r="V333" i="1"/>
  <c r="W333" i="1"/>
  <c r="U334" i="1"/>
  <c r="Q334" i="1"/>
  <c r="V334" i="1"/>
  <c r="W334" i="1"/>
  <c r="U335" i="1"/>
  <c r="Q335" i="1"/>
  <c r="V335" i="1"/>
  <c r="W335" i="1"/>
  <c r="U336" i="1"/>
  <c r="Q336" i="1"/>
  <c r="V336" i="1"/>
  <c r="W336" i="1"/>
  <c r="U337" i="1"/>
  <c r="Q337" i="1"/>
  <c r="V337" i="1"/>
  <c r="W337" i="1"/>
  <c r="U338" i="1"/>
  <c r="Q338" i="1"/>
  <c r="V338" i="1"/>
  <c r="W338" i="1"/>
  <c r="U339" i="1"/>
  <c r="Q339" i="1"/>
  <c r="V339" i="1"/>
  <c r="W339" i="1"/>
  <c r="U340" i="1"/>
  <c r="Q340" i="1"/>
  <c r="V340" i="1"/>
  <c r="W340" i="1"/>
  <c r="U341" i="1"/>
  <c r="Q341" i="1"/>
  <c r="V341" i="1"/>
  <c r="W341" i="1"/>
  <c r="U342" i="1"/>
  <c r="Q342" i="1"/>
  <c r="V342" i="1"/>
  <c r="W342" i="1"/>
  <c r="U343" i="1"/>
  <c r="Q343" i="1"/>
  <c r="V343" i="1"/>
  <c r="W343" i="1"/>
  <c r="U344" i="1"/>
  <c r="Q344" i="1"/>
  <c r="V344" i="1"/>
  <c r="W344" i="1"/>
  <c r="U345" i="1"/>
  <c r="Q345" i="1"/>
  <c r="V345" i="1"/>
  <c r="W345" i="1"/>
  <c r="U346" i="1"/>
  <c r="Q346" i="1"/>
  <c r="V346" i="1"/>
  <c r="W346" i="1"/>
  <c r="U347" i="1"/>
  <c r="Q347" i="1"/>
  <c r="V347" i="1"/>
  <c r="W347" i="1"/>
  <c r="U348" i="1"/>
  <c r="Q348" i="1"/>
  <c r="V348" i="1"/>
  <c r="W348" i="1"/>
  <c r="U349" i="1"/>
  <c r="Q349" i="1"/>
  <c r="V349" i="1"/>
  <c r="W349" i="1"/>
  <c r="U350" i="1"/>
  <c r="Q350" i="1"/>
  <c r="V350" i="1"/>
  <c r="W350" i="1"/>
  <c r="U351" i="1"/>
  <c r="Q351" i="1"/>
  <c r="V351" i="1"/>
  <c r="W351" i="1"/>
  <c r="U352" i="1"/>
  <c r="Q352" i="1"/>
  <c r="V352" i="1"/>
  <c r="W352" i="1"/>
  <c r="U353" i="1"/>
  <c r="Q353" i="1"/>
  <c r="V353" i="1"/>
  <c r="W353" i="1"/>
  <c r="U354" i="1"/>
  <c r="Q354" i="1"/>
  <c r="V354" i="1"/>
  <c r="W354" i="1"/>
  <c r="U355" i="1"/>
  <c r="Q355" i="1"/>
  <c r="V355" i="1"/>
  <c r="W355" i="1"/>
  <c r="U356" i="1"/>
  <c r="Q356" i="1"/>
  <c r="V356" i="1"/>
  <c r="W356" i="1"/>
  <c r="U357" i="1"/>
  <c r="Q357" i="1"/>
  <c r="V357" i="1"/>
  <c r="W357" i="1"/>
  <c r="U358" i="1"/>
  <c r="Q358" i="1"/>
  <c r="V358" i="1"/>
  <c r="W358" i="1"/>
  <c r="U359" i="1"/>
  <c r="Q359" i="1"/>
  <c r="V359" i="1"/>
  <c r="W359" i="1"/>
  <c r="U360" i="1"/>
  <c r="Q360" i="1"/>
  <c r="V360" i="1"/>
  <c r="W360" i="1"/>
  <c r="U361" i="1"/>
  <c r="Q361" i="1"/>
  <c r="V361" i="1"/>
  <c r="W361" i="1"/>
  <c r="U362" i="1"/>
  <c r="Q362" i="1"/>
  <c r="V362" i="1"/>
  <c r="W362" i="1"/>
  <c r="U363" i="1"/>
  <c r="Q363" i="1"/>
  <c r="V363" i="1"/>
  <c r="W363" i="1"/>
  <c r="U364" i="1"/>
  <c r="Q364" i="1"/>
  <c r="V364" i="1"/>
  <c r="W364" i="1"/>
  <c r="U365" i="1"/>
  <c r="Q365" i="1"/>
  <c r="V365" i="1"/>
  <c r="W365" i="1"/>
  <c r="U366" i="1"/>
  <c r="Q366" i="1"/>
  <c r="V366" i="1"/>
  <c r="W366" i="1"/>
  <c r="U367" i="1"/>
  <c r="Q367" i="1"/>
  <c r="V367" i="1"/>
  <c r="W367" i="1"/>
  <c r="U368" i="1"/>
  <c r="Q368" i="1"/>
  <c r="V368" i="1"/>
  <c r="W368" i="1"/>
  <c r="U369" i="1"/>
  <c r="Q369" i="1"/>
  <c r="V369" i="1"/>
  <c r="W369" i="1"/>
  <c r="U370" i="1"/>
  <c r="Q370" i="1"/>
  <c r="V370" i="1"/>
  <c r="W370" i="1"/>
  <c r="U371" i="1"/>
  <c r="Q371" i="1"/>
  <c r="V371" i="1"/>
  <c r="W371" i="1"/>
  <c r="U372" i="1"/>
  <c r="Q372" i="1"/>
  <c r="V372" i="1"/>
  <c r="W372" i="1"/>
  <c r="U373" i="1"/>
  <c r="Q373" i="1"/>
  <c r="V373" i="1"/>
  <c r="W373" i="1"/>
  <c r="U374" i="1"/>
  <c r="Q374" i="1"/>
  <c r="V374" i="1"/>
  <c r="W374" i="1"/>
  <c r="U375" i="1"/>
  <c r="Q375" i="1"/>
  <c r="V375" i="1"/>
  <c r="W375" i="1"/>
  <c r="U376" i="1"/>
  <c r="Q376" i="1"/>
  <c r="V376" i="1"/>
  <c r="W376" i="1"/>
  <c r="U377" i="1"/>
  <c r="Q377" i="1"/>
  <c r="V377" i="1"/>
  <c r="W377" i="1"/>
  <c r="U378" i="1"/>
  <c r="Q378" i="1"/>
  <c r="V378" i="1"/>
  <c r="W378" i="1"/>
  <c r="U379" i="1"/>
  <c r="Q379" i="1"/>
  <c r="V379" i="1"/>
  <c r="W379" i="1"/>
  <c r="U380" i="1"/>
  <c r="Q380" i="1"/>
  <c r="V380" i="1"/>
  <c r="W380" i="1"/>
  <c r="U381" i="1"/>
  <c r="Q381" i="1"/>
  <c r="V381" i="1"/>
  <c r="W381" i="1"/>
  <c r="U382" i="1"/>
  <c r="Q382" i="1"/>
  <c r="V382" i="1"/>
  <c r="W382" i="1"/>
  <c r="U383" i="1"/>
  <c r="Q383" i="1"/>
  <c r="V383" i="1"/>
  <c r="W383" i="1"/>
  <c r="U384" i="1"/>
  <c r="Q384" i="1"/>
  <c r="V384" i="1"/>
  <c r="W384" i="1"/>
  <c r="U385" i="1"/>
  <c r="Q385" i="1"/>
  <c r="V385" i="1"/>
  <c r="W385" i="1"/>
  <c r="U386" i="1"/>
  <c r="Q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L39" i="1"/>
  <c r="L38" i="1"/>
  <c r="L37" i="1"/>
  <c r="L36" i="1"/>
  <c r="L35" i="1"/>
  <c r="L34" i="1"/>
  <c r="L33" i="1"/>
  <c r="L32" i="1"/>
  <c r="L31" i="1"/>
  <c r="L30" i="1"/>
  <c r="L29" i="1"/>
  <c r="L12" i="1"/>
  <c r="L11" i="1"/>
  <c r="U199" i="1"/>
  <c r="Q199" i="1"/>
  <c r="V199" i="1"/>
  <c r="W199" i="1"/>
  <c r="U198" i="1"/>
  <c r="Q198" i="1"/>
  <c r="V198" i="1"/>
  <c r="W198" i="1"/>
  <c r="U197" i="1"/>
  <c r="Q197" i="1"/>
  <c r="V197" i="1"/>
  <c r="W197" i="1"/>
  <c r="U196" i="1"/>
  <c r="Q196" i="1"/>
  <c r="V196" i="1"/>
  <c r="W196" i="1"/>
  <c r="U195" i="1"/>
  <c r="Q195" i="1"/>
  <c r="V195" i="1"/>
  <c r="W195" i="1"/>
  <c r="U194" i="1"/>
  <c r="Q194" i="1"/>
  <c r="V194" i="1"/>
  <c r="W194" i="1"/>
  <c r="U193" i="1"/>
  <c r="Q193" i="1"/>
  <c r="V193" i="1"/>
  <c r="W193" i="1"/>
  <c r="U192" i="1"/>
  <c r="Q192" i="1"/>
  <c r="V192" i="1"/>
  <c r="W192" i="1"/>
  <c r="U191" i="1"/>
  <c r="Q191" i="1"/>
  <c r="V191" i="1"/>
  <c r="W191" i="1"/>
  <c r="U190" i="1"/>
  <c r="Q190" i="1"/>
  <c r="V190" i="1"/>
  <c r="W190" i="1"/>
  <c r="U189" i="1"/>
  <c r="Q189" i="1"/>
  <c r="V189" i="1"/>
  <c r="W189" i="1"/>
  <c r="U188" i="1"/>
  <c r="Q188" i="1"/>
  <c r="V188" i="1"/>
  <c r="W188" i="1"/>
  <c r="U187" i="1"/>
  <c r="Q187" i="1"/>
  <c r="V187" i="1"/>
  <c r="W187" i="1"/>
  <c r="U186" i="1"/>
  <c r="Q186" i="1"/>
  <c r="V186" i="1"/>
  <c r="W186" i="1"/>
  <c r="U185" i="1"/>
  <c r="Q185" i="1"/>
  <c r="V185" i="1"/>
  <c r="W185" i="1"/>
  <c r="U184" i="1"/>
  <c r="Q184" i="1"/>
  <c r="V184" i="1"/>
  <c r="W184" i="1"/>
  <c r="U183" i="1"/>
  <c r="Q183" i="1"/>
  <c r="V183" i="1"/>
  <c r="W183" i="1"/>
  <c r="U182" i="1"/>
  <c r="Q182" i="1"/>
  <c r="V182" i="1"/>
  <c r="W182" i="1"/>
  <c r="U181" i="1"/>
  <c r="Q181" i="1"/>
  <c r="V181" i="1"/>
  <c r="W181" i="1"/>
  <c r="U180" i="1"/>
  <c r="Q180" i="1"/>
  <c r="V180" i="1"/>
  <c r="W180" i="1"/>
  <c r="U179" i="1"/>
  <c r="Q179" i="1"/>
  <c r="V179" i="1"/>
  <c r="W179" i="1"/>
  <c r="U178" i="1"/>
  <c r="Q178" i="1"/>
  <c r="V178" i="1"/>
  <c r="W178" i="1"/>
  <c r="U177" i="1"/>
  <c r="Q177" i="1"/>
  <c r="V177" i="1"/>
  <c r="W177" i="1"/>
  <c r="U176" i="1"/>
  <c r="Q176" i="1"/>
  <c r="V176" i="1"/>
  <c r="W176" i="1"/>
  <c r="U175" i="1"/>
  <c r="Q175" i="1"/>
  <c r="V175" i="1"/>
  <c r="W175" i="1"/>
  <c r="U174" i="1"/>
  <c r="Q174" i="1"/>
  <c r="V174" i="1"/>
  <c r="W174" i="1"/>
  <c r="U173" i="1"/>
  <c r="Q173" i="1"/>
  <c r="V173" i="1"/>
  <c r="W173" i="1"/>
  <c r="U172" i="1"/>
  <c r="Q172" i="1"/>
  <c r="V172" i="1"/>
  <c r="W172" i="1"/>
  <c r="U171" i="1"/>
  <c r="Q171" i="1"/>
  <c r="V171" i="1"/>
  <c r="W171" i="1"/>
  <c r="U170" i="1"/>
  <c r="Q170" i="1"/>
  <c r="V170" i="1"/>
  <c r="W170" i="1"/>
  <c r="U169" i="1"/>
  <c r="Q169" i="1"/>
  <c r="V169" i="1"/>
  <c r="W169" i="1"/>
  <c r="U168" i="1"/>
  <c r="Q168" i="1"/>
  <c r="V168" i="1"/>
  <c r="W168" i="1"/>
  <c r="U167" i="1"/>
  <c r="Q167" i="1"/>
  <c r="V167" i="1"/>
  <c r="W167" i="1"/>
  <c r="U166" i="1"/>
  <c r="Q166" i="1"/>
  <c r="V166" i="1"/>
  <c r="W166" i="1"/>
  <c r="U165" i="1"/>
  <c r="Q165" i="1"/>
  <c r="V165" i="1"/>
  <c r="W165" i="1"/>
  <c r="U164" i="1"/>
  <c r="Q164" i="1"/>
  <c r="V164" i="1"/>
  <c r="W164" i="1"/>
  <c r="U163" i="1"/>
  <c r="Q163" i="1"/>
  <c r="V163" i="1"/>
  <c r="W163" i="1"/>
  <c r="U162" i="1"/>
  <c r="Q162" i="1"/>
  <c r="V162" i="1"/>
  <c r="W162" i="1"/>
  <c r="U161" i="1"/>
  <c r="Q161" i="1"/>
  <c r="V161" i="1"/>
  <c r="W161" i="1"/>
  <c r="U160" i="1"/>
  <c r="Q160" i="1"/>
  <c r="V160" i="1"/>
  <c r="W160" i="1"/>
  <c r="U159" i="1"/>
  <c r="Q159" i="1"/>
  <c r="V159" i="1"/>
  <c r="W159" i="1"/>
  <c r="U158" i="1"/>
  <c r="Q158" i="1"/>
  <c r="V158" i="1"/>
  <c r="W158" i="1"/>
  <c r="U157" i="1"/>
  <c r="Q157" i="1"/>
  <c r="V157" i="1"/>
  <c r="W157" i="1"/>
  <c r="U156" i="1"/>
  <c r="Q156" i="1"/>
  <c r="V156" i="1"/>
  <c r="W156" i="1"/>
  <c r="U155" i="1"/>
  <c r="Q155" i="1"/>
  <c r="V155" i="1"/>
  <c r="W155" i="1"/>
  <c r="U154" i="1"/>
  <c r="Q154" i="1"/>
  <c r="V154" i="1"/>
  <c r="W154" i="1"/>
  <c r="U153" i="1"/>
  <c r="Q153" i="1"/>
  <c r="V153" i="1"/>
  <c r="W153" i="1"/>
  <c r="U152" i="1"/>
  <c r="Q152" i="1"/>
  <c r="V152" i="1"/>
  <c r="W152" i="1"/>
  <c r="U151" i="1"/>
  <c r="Q151" i="1"/>
  <c r="V151" i="1"/>
  <c r="W151" i="1"/>
  <c r="U150" i="1"/>
  <c r="Q150" i="1"/>
  <c r="V150" i="1"/>
  <c r="W150" i="1"/>
  <c r="U149" i="1"/>
  <c r="Q149" i="1"/>
  <c r="V149" i="1"/>
  <c r="W149" i="1"/>
  <c r="U148" i="1"/>
  <c r="Q148" i="1"/>
  <c r="V148" i="1"/>
  <c r="W148" i="1"/>
  <c r="U147" i="1"/>
  <c r="Q147" i="1"/>
  <c r="V147" i="1"/>
  <c r="W147" i="1"/>
  <c r="U146" i="1"/>
  <c r="Q146" i="1"/>
  <c r="V146" i="1"/>
  <c r="W146" i="1"/>
  <c r="U145" i="1"/>
  <c r="Q145" i="1"/>
  <c r="V145" i="1"/>
  <c r="W145" i="1"/>
  <c r="U144" i="1"/>
  <c r="Q144" i="1"/>
  <c r="V144" i="1"/>
  <c r="W144" i="1"/>
  <c r="U143" i="1"/>
  <c r="Q143" i="1"/>
  <c r="V143" i="1"/>
  <c r="W143" i="1"/>
  <c r="U142" i="1"/>
  <c r="Q142" i="1"/>
  <c r="V142" i="1"/>
  <c r="W142" i="1"/>
  <c r="U141" i="1"/>
  <c r="Q141" i="1"/>
  <c r="V141" i="1"/>
  <c r="W141" i="1"/>
  <c r="U140" i="1"/>
  <c r="Q140" i="1"/>
  <c r="V140" i="1"/>
  <c r="W140" i="1"/>
  <c r="U139" i="1"/>
  <c r="Q139" i="1"/>
  <c r="V139" i="1"/>
  <c r="W139" i="1"/>
  <c r="U137" i="1"/>
  <c r="Q137" i="1"/>
  <c r="V137" i="1"/>
  <c r="W137" i="1"/>
  <c r="U136" i="1"/>
  <c r="Q136" i="1"/>
  <c r="V136" i="1"/>
  <c r="W136" i="1"/>
  <c r="U135" i="1"/>
  <c r="Q135" i="1"/>
  <c r="V135" i="1"/>
  <c r="W135" i="1"/>
  <c r="U134" i="1"/>
  <c r="Q134" i="1"/>
  <c r="V134" i="1"/>
  <c r="W134" i="1"/>
  <c r="U133" i="1"/>
  <c r="Q133" i="1"/>
  <c r="V133" i="1"/>
  <c r="W133" i="1"/>
  <c r="U132" i="1"/>
  <c r="Q132" i="1"/>
  <c r="V132" i="1"/>
  <c r="W132" i="1"/>
  <c r="U131" i="1"/>
  <c r="Q131" i="1"/>
  <c r="V131" i="1"/>
  <c r="W131" i="1"/>
  <c r="U130" i="1"/>
  <c r="Q130" i="1"/>
  <c r="V130" i="1"/>
  <c r="W130" i="1"/>
  <c r="U129" i="1"/>
  <c r="Q129" i="1"/>
  <c r="V129" i="1"/>
  <c r="W129" i="1"/>
  <c r="U128" i="1"/>
  <c r="Q128" i="1"/>
  <c r="V128" i="1"/>
  <c r="W128" i="1"/>
  <c r="U127" i="1"/>
  <c r="Q127" i="1"/>
  <c r="V127" i="1"/>
  <c r="W127" i="1"/>
  <c r="U126" i="1"/>
  <c r="Q126" i="1"/>
  <c r="V126" i="1"/>
  <c r="W126" i="1"/>
  <c r="U125" i="1"/>
  <c r="Q125" i="1"/>
  <c r="V125" i="1"/>
  <c r="W125" i="1"/>
  <c r="U124" i="1"/>
  <c r="Q124" i="1"/>
  <c r="V124" i="1"/>
  <c r="W124" i="1"/>
  <c r="U123" i="1"/>
  <c r="Q123" i="1"/>
  <c r="V123" i="1"/>
  <c r="W123" i="1"/>
  <c r="U122" i="1"/>
  <c r="Q122" i="1"/>
  <c r="V122" i="1"/>
  <c r="W122" i="1"/>
  <c r="U121" i="1"/>
  <c r="Q121" i="1"/>
  <c r="V121" i="1"/>
  <c r="W121" i="1"/>
  <c r="U120" i="1"/>
  <c r="Q120" i="1"/>
  <c r="V120" i="1"/>
  <c r="W120" i="1"/>
  <c r="U119" i="1"/>
  <c r="Q119" i="1"/>
  <c r="V119" i="1"/>
  <c r="W119" i="1"/>
  <c r="U118" i="1"/>
  <c r="Q118" i="1"/>
  <c r="V118" i="1"/>
  <c r="W118" i="1"/>
  <c r="U117" i="1"/>
  <c r="Q117" i="1"/>
  <c r="V117" i="1"/>
  <c r="W117" i="1"/>
  <c r="U116" i="1"/>
  <c r="Q116" i="1"/>
  <c r="V116" i="1"/>
  <c r="W116" i="1"/>
  <c r="U115" i="1"/>
  <c r="Q115" i="1"/>
  <c r="V115" i="1"/>
  <c r="W115" i="1"/>
  <c r="Q114" i="1"/>
  <c r="V114" i="1"/>
  <c r="U114" i="1"/>
  <c r="W114" i="1"/>
  <c r="Q113" i="1"/>
  <c r="V113" i="1"/>
  <c r="U113" i="1"/>
  <c r="W113" i="1"/>
  <c r="Q112" i="1"/>
  <c r="V112" i="1"/>
  <c r="U112" i="1"/>
  <c r="W112" i="1"/>
  <c r="Q111" i="1"/>
  <c r="V111" i="1"/>
  <c r="U111" i="1"/>
  <c r="W111" i="1"/>
  <c r="Q110" i="1"/>
  <c r="V110" i="1"/>
  <c r="U110" i="1"/>
  <c r="W110" i="1"/>
  <c r="Q109" i="1"/>
  <c r="V109" i="1"/>
  <c r="U109" i="1"/>
  <c r="W109" i="1"/>
  <c r="Q108" i="1"/>
  <c r="V108" i="1"/>
  <c r="U108" i="1"/>
  <c r="W108" i="1"/>
  <c r="Q107" i="1"/>
  <c r="V107" i="1"/>
  <c r="U107" i="1"/>
  <c r="W107" i="1"/>
  <c r="Q106" i="1"/>
  <c r="V106" i="1"/>
  <c r="U106" i="1"/>
  <c r="W106" i="1"/>
  <c r="Q105" i="1"/>
  <c r="V105" i="1"/>
  <c r="U105" i="1"/>
  <c r="W105" i="1"/>
  <c r="Q104" i="1"/>
  <c r="V104" i="1"/>
  <c r="U104" i="1"/>
  <c r="W104" i="1"/>
  <c r="Q103" i="1"/>
  <c r="V103" i="1"/>
  <c r="U103" i="1"/>
  <c r="W103" i="1"/>
  <c r="Q102" i="1"/>
  <c r="V102" i="1"/>
  <c r="U102" i="1"/>
  <c r="W102" i="1"/>
  <c r="Q101" i="1"/>
  <c r="V101" i="1"/>
  <c r="U101" i="1"/>
  <c r="W101" i="1"/>
  <c r="Q100" i="1"/>
  <c r="V100" i="1"/>
  <c r="U100" i="1"/>
  <c r="W100" i="1"/>
  <c r="Q99" i="1"/>
  <c r="V99" i="1"/>
  <c r="U99" i="1"/>
  <c r="W99" i="1"/>
  <c r="Q98" i="1"/>
  <c r="V98" i="1"/>
  <c r="U98" i="1"/>
  <c r="W98" i="1"/>
  <c r="Q97" i="1"/>
  <c r="V97" i="1"/>
  <c r="U97" i="1"/>
  <c r="W97" i="1"/>
  <c r="Q96" i="1"/>
  <c r="V96" i="1"/>
  <c r="U96" i="1"/>
  <c r="W96" i="1"/>
  <c r="Q95" i="1"/>
  <c r="V95" i="1"/>
  <c r="U95" i="1"/>
  <c r="W95" i="1"/>
  <c r="Q94" i="1"/>
  <c r="V94" i="1"/>
  <c r="U94" i="1"/>
  <c r="W94" i="1"/>
  <c r="Q93" i="1"/>
  <c r="V93" i="1"/>
  <c r="U93" i="1"/>
  <c r="W93" i="1"/>
  <c r="Q92" i="1"/>
  <c r="V92" i="1"/>
  <c r="U92" i="1"/>
  <c r="W92" i="1"/>
  <c r="Q91" i="1"/>
  <c r="V91" i="1"/>
  <c r="U91" i="1"/>
  <c r="W91" i="1"/>
  <c r="Q90" i="1"/>
  <c r="V90" i="1"/>
  <c r="U90" i="1"/>
  <c r="W90" i="1"/>
  <c r="Q89" i="1"/>
  <c r="V89" i="1"/>
  <c r="U89" i="1"/>
  <c r="W89" i="1"/>
  <c r="Q88" i="1"/>
  <c r="V88" i="1"/>
  <c r="U88" i="1"/>
  <c r="W88" i="1"/>
  <c r="Q87" i="1"/>
  <c r="V87" i="1"/>
  <c r="U87" i="1"/>
  <c r="W87" i="1"/>
  <c r="Q86" i="1"/>
  <c r="V86" i="1"/>
  <c r="U86" i="1"/>
  <c r="W86" i="1"/>
  <c r="Q85" i="1"/>
  <c r="V85" i="1"/>
  <c r="U85" i="1"/>
  <c r="W85" i="1"/>
  <c r="Q84" i="1"/>
  <c r="V84" i="1"/>
  <c r="U84" i="1"/>
  <c r="W84" i="1"/>
  <c r="Q83" i="1"/>
  <c r="V83" i="1"/>
  <c r="U83" i="1"/>
  <c r="W83" i="1"/>
  <c r="Q82" i="1"/>
  <c r="V82" i="1"/>
  <c r="U82" i="1"/>
  <c r="W82" i="1"/>
  <c r="Q81" i="1"/>
  <c r="V81" i="1"/>
  <c r="U81" i="1"/>
  <c r="W81" i="1"/>
  <c r="Q80" i="1"/>
  <c r="V80" i="1"/>
  <c r="U80" i="1"/>
  <c r="W80" i="1"/>
  <c r="Q79" i="1"/>
  <c r="V79" i="1"/>
  <c r="U79" i="1"/>
  <c r="W79" i="1"/>
  <c r="Q78" i="1"/>
  <c r="V78" i="1"/>
  <c r="U78" i="1"/>
  <c r="W78" i="1"/>
  <c r="Q77" i="1"/>
  <c r="V77" i="1"/>
  <c r="U77" i="1"/>
  <c r="W77" i="1"/>
  <c r="Q76" i="1"/>
  <c r="V76" i="1"/>
  <c r="U76" i="1"/>
  <c r="W76" i="1"/>
  <c r="Q75" i="1"/>
  <c r="V75" i="1"/>
  <c r="U75" i="1"/>
  <c r="W75" i="1"/>
  <c r="Q74" i="1"/>
  <c r="V74" i="1"/>
  <c r="U74" i="1"/>
  <c r="W74" i="1"/>
  <c r="Q73" i="1"/>
  <c r="V73" i="1"/>
  <c r="U73" i="1"/>
  <c r="W73" i="1"/>
  <c r="Q72" i="1"/>
  <c r="V72" i="1"/>
  <c r="U72" i="1"/>
  <c r="W72" i="1"/>
  <c r="Q71" i="1"/>
  <c r="V71" i="1"/>
  <c r="U71" i="1"/>
  <c r="W71" i="1"/>
  <c r="Q70" i="1"/>
  <c r="V70" i="1"/>
  <c r="U70" i="1"/>
  <c r="W70" i="1"/>
  <c r="Q69" i="1"/>
  <c r="V69" i="1"/>
  <c r="U69" i="1"/>
  <c r="W69" i="1"/>
  <c r="Q68" i="1"/>
  <c r="V68" i="1"/>
  <c r="U68" i="1"/>
  <c r="W68" i="1"/>
  <c r="Q67" i="1"/>
  <c r="V67" i="1"/>
  <c r="U67" i="1"/>
  <c r="W67" i="1"/>
  <c r="Q66" i="1"/>
  <c r="V66" i="1"/>
  <c r="U66" i="1"/>
  <c r="W66" i="1"/>
  <c r="Q65" i="1"/>
  <c r="V65" i="1"/>
  <c r="U65" i="1"/>
  <c r="W65" i="1"/>
  <c r="Q64" i="1"/>
  <c r="V64" i="1"/>
  <c r="U64" i="1"/>
  <c r="W64" i="1"/>
  <c r="Q63" i="1"/>
  <c r="V63" i="1"/>
  <c r="U63" i="1"/>
  <c r="W63" i="1"/>
  <c r="Q62" i="1"/>
  <c r="V62" i="1"/>
  <c r="U62" i="1"/>
  <c r="W62" i="1"/>
  <c r="Q61" i="1"/>
  <c r="V61" i="1"/>
  <c r="U61" i="1"/>
  <c r="W61" i="1"/>
  <c r="Q60" i="1"/>
  <c r="V60" i="1"/>
  <c r="U60" i="1"/>
  <c r="W60" i="1"/>
  <c r="Q59" i="1"/>
  <c r="V59" i="1"/>
  <c r="U59" i="1"/>
  <c r="W59" i="1"/>
  <c r="Q58" i="1"/>
  <c r="V58" i="1"/>
  <c r="U58" i="1"/>
  <c r="W58" i="1"/>
  <c r="Q57" i="1"/>
  <c r="V57" i="1"/>
  <c r="U57" i="1"/>
  <c r="W57" i="1"/>
  <c r="Q56" i="1"/>
  <c r="V56" i="1"/>
  <c r="U56" i="1"/>
  <c r="W56" i="1"/>
  <c r="Q55" i="1"/>
  <c r="V55" i="1"/>
  <c r="U55" i="1"/>
  <c r="W55" i="1"/>
  <c r="Q54" i="1"/>
  <c r="V54" i="1"/>
  <c r="U54" i="1"/>
  <c r="W54" i="1"/>
  <c r="Q53" i="1"/>
  <c r="V53" i="1"/>
  <c r="U53" i="1"/>
  <c r="W53" i="1"/>
  <c r="Q52" i="1"/>
  <c r="V52" i="1"/>
  <c r="U52" i="1"/>
  <c r="W52" i="1"/>
  <c r="Q51" i="1"/>
  <c r="V51" i="1"/>
  <c r="U51" i="1"/>
  <c r="W51" i="1"/>
  <c r="Q50" i="1"/>
  <c r="V50" i="1"/>
  <c r="U50" i="1"/>
  <c r="W50" i="1"/>
  <c r="Q49" i="1"/>
  <c r="V49" i="1"/>
  <c r="U49" i="1"/>
  <c r="W49" i="1"/>
  <c r="Q48" i="1"/>
  <c r="V48" i="1"/>
  <c r="U48" i="1"/>
  <c r="W48" i="1"/>
  <c r="Q47" i="1"/>
  <c r="V47" i="1"/>
  <c r="U47" i="1"/>
  <c r="W47" i="1"/>
  <c r="Q46" i="1"/>
  <c r="V46" i="1"/>
  <c r="U46" i="1"/>
  <c r="W46" i="1"/>
  <c r="Q45" i="1"/>
  <c r="V45" i="1"/>
  <c r="U45" i="1"/>
  <c r="W45" i="1"/>
  <c r="Q44" i="1"/>
  <c r="V44" i="1"/>
  <c r="U44" i="1"/>
  <c r="W44" i="1"/>
  <c r="Q43" i="1"/>
  <c r="V43" i="1"/>
  <c r="U43" i="1"/>
  <c r="W43" i="1"/>
  <c r="Q42" i="1"/>
  <c r="V42" i="1"/>
  <c r="U42" i="1"/>
  <c r="W42" i="1"/>
  <c r="Q41" i="1"/>
  <c r="V41" i="1"/>
  <c r="U41" i="1"/>
  <c r="W41" i="1"/>
  <c r="Q40" i="1"/>
  <c r="V40" i="1"/>
  <c r="U40" i="1"/>
  <c r="W40" i="1"/>
  <c r="Q39" i="1"/>
  <c r="V39" i="1"/>
  <c r="U39" i="1"/>
  <c r="W39" i="1"/>
  <c r="Q38" i="1"/>
  <c r="V38" i="1"/>
  <c r="U38" i="1"/>
  <c r="W38" i="1"/>
  <c r="Q37" i="1"/>
  <c r="V37" i="1"/>
  <c r="U37" i="1"/>
  <c r="W37" i="1"/>
  <c r="Q36" i="1"/>
  <c r="V36" i="1"/>
  <c r="U36" i="1"/>
  <c r="W36" i="1"/>
  <c r="Q35" i="1"/>
  <c r="V35" i="1"/>
  <c r="U35" i="1"/>
  <c r="W35" i="1"/>
  <c r="Q34" i="1"/>
  <c r="V34" i="1"/>
  <c r="U34" i="1"/>
  <c r="W34" i="1"/>
  <c r="Q33" i="1"/>
  <c r="V33" i="1"/>
  <c r="U33" i="1"/>
  <c r="W33" i="1"/>
  <c r="Q32" i="1"/>
  <c r="V32" i="1"/>
  <c r="U32" i="1"/>
  <c r="W32" i="1"/>
  <c r="Q31" i="1"/>
  <c r="V31" i="1"/>
  <c r="U31" i="1"/>
  <c r="W31" i="1"/>
  <c r="Q30" i="1"/>
  <c r="V30" i="1"/>
  <c r="U30" i="1"/>
  <c r="W30" i="1"/>
  <c r="Q29" i="1"/>
  <c r="V29" i="1"/>
  <c r="U29" i="1"/>
  <c r="W29" i="1"/>
  <c r="Q28" i="1"/>
  <c r="V28" i="1"/>
  <c r="U28" i="1"/>
  <c r="W28" i="1"/>
  <c r="Q27" i="1"/>
  <c r="V27" i="1"/>
  <c r="U27" i="1"/>
  <c r="W27" i="1"/>
  <c r="Q26" i="1"/>
  <c r="V26" i="1"/>
  <c r="U26" i="1"/>
  <c r="W26" i="1"/>
  <c r="Q25" i="1"/>
  <c r="V25" i="1"/>
  <c r="U25" i="1"/>
  <c r="W25" i="1"/>
  <c r="Q24" i="1"/>
  <c r="V24" i="1"/>
  <c r="U24" i="1"/>
  <c r="W24" i="1"/>
  <c r="Q23" i="1"/>
  <c r="V23" i="1"/>
  <c r="U23" i="1"/>
  <c r="W23" i="1"/>
  <c r="Q22" i="1"/>
  <c r="V22" i="1"/>
  <c r="U22" i="1"/>
  <c r="W22" i="1"/>
  <c r="Q21" i="1"/>
  <c r="V21" i="1"/>
  <c r="U21" i="1"/>
  <c r="W21" i="1"/>
  <c r="Q20" i="1"/>
  <c r="V20" i="1"/>
  <c r="U20" i="1"/>
  <c r="W20" i="1"/>
  <c r="Q19" i="1"/>
  <c r="V19" i="1"/>
  <c r="U19" i="1"/>
  <c r="W19" i="1"/>
  <c r="Q18" i="1"/>
  <c r="V18" i="1"/>
  <c r="U18" i="1"/>
  <c r="W18" i="1"/>
  <c r="Q17" i="1"/>
  <c r="V17" i="1"/>
  <c r="U17" i="1"/>
  <c r="W17" i="1"/>
  <c r="Q16" i="1"/>
  <c r="V16" i="1"/>
  <c r="U16" i="1"/>
  <c r="W16" i="1"/>
  <c r="Q15" i="1"/>
  <c r="V15" i="1"/>
  <c r="U15" i="1"/>
  <c r="W15" i="1"/>
  <c r="Q14" i="1"/>
  <c r="V14" i="1"/>
  <c r="U14" i="1"/>
  <c r="W14" i="1"/>
  <c r="Q13" i="1"/>
  <c r="V13" i="1"/>
  <c r="U13" i="1"/>
  <c r="W13" i="1"/>
  <c r="Q12" i="1"/>
  <c r="V12" i="1"/>
  <c r="U12" i="1"/>
  <c r="W12" i="1"/>
  <c r="Q11" i="1"/>
  <c r="V11" i="1"/>
  <c r="U11" i="1"/>
  <c r="W11" i="1"/>
  <c r="Q10" i="1"/>
  <c r="V10" i="1"/>
  <c r="U10" i="1"/>
  <c r="W10" i="1"/>
  <c r="Q9" i="1"/>
  <c r="V9" i="1"/>
  <c r="U9" i="1"/>
  <c r="W9" i="1"/>
  <c r="Q8" i="1"/>
  <c r="V8" i="1"/>
  <c r="U8" i="1"/>
  <c r="W8" i="1"/>
  <c r="U7" i="1"/>
  <c r="Q7" i="1"/>
  <c r="V7" i="1"/>
  <c r="W7" i="1"/>
  <c r="U6" i="1"/>
  <c r="Q6" i="1"/>
  <c r="V6" i="1"/>
  <c r="W6" i="1"/>
  <c r="U5" i="1"/>
  <c r="Q5" i="1"/>
  <c r="V5" i="1"/>
  <c r="W5" i="1"/>
  <c r="U4" i="1"/>
  <c r="Q4" i="1"/>
  <c r="V4" i="1"/>
  <c r="W4" i="1"/>
  <c r="U3" i="1"/>
  <c r="Q3" i="1"/>
  <c r="V3" i="1"/>
  <c r="W3" i="1"/>
  <c r="U2" i="1"/>
  <c r="Q2" i="1"/>
  <c r="V2" i="1"/>
  <c r="W2" i="1"/>
</calcChain>
</file>

<file path=xl/sharedStrings.xml><?xml version="1.0" encoding="utf-8"?>
<sst xmlns="http://schemas.openxmlformats.org/spreadsheetml/2006/main" count="4638" uniqueCount="403">
  <si>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</si>
  <si>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</si>
  <si>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</si>
  <si>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</si>
  <si>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</si>
  <si>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</si>
  <si>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</si>
  <si>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</si>
  <si>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</si>
  <si>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</si>
  <si>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</si>
  <si>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</si>
  <si>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</si>
  <si>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</si>
  <si>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</si>
  <si>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</si>
  <si>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</si>
  <si>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</si>
  <si>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</si>
  <si>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</si>
  <si>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</si>
  <si>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</si>
  <si>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</si>
  <si>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</si>
  <si>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</si>
  <si>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</si>
  <si>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</si>
  <si>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</si>
  <si>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Toulon</t>
  </si>
  <si>
    <t>Provence</t>
  </si>
  <si>
    <t>Amandes</t>
  </si>
  <si>
    <t>Ports et pays de France</t>
  </si>
  <si>
    <t>Marseille</t>
  </si>
  <si>
    <t>Livres</t>
  </si>
  <si>
    <t>Gènes</t>
  </si>
  <si>
    <t>Artillerie boulets et bombes</t>
  </si>
  <si>
    <t>Beurre</t>
  </si>
  <si>
    <t>Corse</t>
  </si>
  <si>
    <t>Bois divers</t>
  </si>
  <si>
    <t>Valeur</t>
  </si>
  <si>
    <t>Bois à bruler</t>
  </si>
  <si>
    <t>Bray et poix</t>
  </si>
  <si>
    <t>Chair jambon</t>
  </si>
  <si>
    <t>Chapeaux communs</t>
  </si>
  <si>
    <t>Douzaines</t>
  </si>
  <si>
    <t>Pièces</t>
  </si>
  <si>
    <t>40 douzaines à 3£ la pièce</t>
  </si>
  <si>
    <t>Charbon de pierre</t>
  </si>
  <si>
    <t>Etats du roi de sardaigne</t>
  </si>
  <si>
    <t>Chaux</t>
  </si>
  <si>
    <t>erreur de calcul</t>
  </si>
  <si>
    <t>Cire en bougie</t>
  </si>
  <si>
    <t>Cire jaune</t>
  </si>
  <si>
    <t>Cire en crasse</t>
  </si>
  <si>
    <t>Cire en grains</t>
  </si>
  <si>
    <t>Cordages</t>
  </si>
  <si>
    <t>Cuirs de bœufs tannés</t>
  </si>
  <si>
    <t>Nombre</t>
  </si>
  <si>
    <t>Le Levant</t>
  </si>
  <si>
    <t>Cuirs de vaches tannés</t>
  </si>
  <si>
    <t>Cuivre en pain</t>
  </si>
  <si>
    <t>Eau de vie simple</t>
  </si>
  <si>
    <t>Muids</t>
  </si>
  <si>
    <t>1144 muids et 263 pintes à 144£ le muid</t>
  </si>
  <si>
    <t>106 muids et 127 pintes à 144£ le muid</t>
  </si>
  <si>
    <t>16 muids et 218 pintes à 144£ le muid</t>
  </si>
  <si>
    <t>Milanès</t>
  </si>
  <si>
    <t>70 muids et 155 pintes à 144£ la muid</t>
  </si>
  <si>
    <t>18 muids et 278 pintes à 144£ le muid; erreur de calcul</t>
  </si>
  <si>
    <t>Angleterre</t>
  </si>
  <si>
    <t>736 muids et 182 pintes à 144£ le muid</t>
  </si>
  <si>
    <t>Hollande</t>
  </si>
  <si>
    <t>34 muids et 208 pintes à 144£ le muid</t>
  </si>
  <si>
    <t>Etats de l'empereur</t>
  </si>
  <si>
    <t>126 muids et 17 pintes à 144£ le muid</t>
  </si>
  <si>
    <t>Eau de vie rectiffiée</t>
  </si>
  <si>
    <t>12 muids et 32 pintes à 172£ et 16 sous le muid</t>
  </si>
  <si>
    <t>17 muids et 124 pintes à 172£ et 16 sous le muid</t>
  </si>
  <si>
    <t>16 muids et 115 pintes à 144£ le muid</t>
  </si>
  <si>
    <t>Eau de cerise</t>
  </si>
  <si>
    <t>Eau de rose</t>
  </si>
  <si>
    <t>Eau de senteur</t>
  </si>
  <si>
    <t>Etoffes de soye</t>
  </si>
  <si>
    <t>Fayence</t>
  </si>
  <si>
    <t>Fers en barres</t>
  </si>
  <si>
    <t>Fers ouvré</t>
  </si>
  <si>
    <t>Fers vieux</t>
  </si>
  <si>
    <t>Fromage gruyere</t>
  </si>
  <si>
    <t>Fromage du pays</t>
  </si>
  <si>
    <t>Fromage de Sardaigne</t>
  </si>
  <si>
    <t>Fruits au vinaigre</t>
  </si>
  <si>
    <t>Fruits salés olives</t>
  </si>
  <si>
    <t>Espagne</t>
  </si>
  <si>
    <t>Fruits secs figues</t>
  </si>
  <si>
    <t>Fruits secs raisins</t>
  </si>
  <si>
    <t>pas de prix unitaire</t>
  </si>
  <si>
    <t>Graine d'avignon</t>
  </si>
  <si>
    <t>Graisse</t>
  </si>
  <si>
    <t>Habillements</t>
  </si>
  <si>
    <t>Huile d'olive</t>
  </si>
  <si>
    <t>Danemarck et Norvège</t>
  </si>
  <si>
    <t>Huile en crasse</t>
  </si>
  <si>
    <t>Legumes poix</t>
  </si>
  <si>
    <t>Liège</t>
  </si>
  <si>
    <t>Liqueur</t>
  </si>
  <si>
    <t>100 pintes à 20 sous la livre</t>
  </si>
  <si>
    <t>Marchandises diverses</t>
  </si>
  <si>
    <t>Mercerie de cuivre</t>
  </si>
  <si>
    <t>Meubles</t>
  </si>
  <si>
    <t>Miel</t>
  </si>
  <si>
    <t>Oignons de fleurs</t>
  </si>
  <si>
    <t xml:space="preserve">Ouvrages de bois </t>
  </si>
  <si>
    <t>Ouvrages de jonc</t>
  </si>
  <si>
    <t>Ouvrages de cordonnier</t>
  </si>
  <si>
    <t>Ouvrages de marbre</t>
  </si>
  <si>
    <t>Ouvrages de terre briques</t>
  </si>
  <si>
    <t>Poil de chevre</t>
  </si>
  <si>
    <t>Platre</t>
  </si>
  <si>
    <t>Parfumerie poudre</t>
  </si>
  <si>
    <t>Peaux de moutons tannées</t>
  </si>
  <si>
    <t>Peaux de veaux tannées</t>
  </si>
  <si>
    <t>Poissons divers</t>
  </si>
  <si>
    <t>Quincaillerie de fer</t>
  </si>
  <si>
    <t>Ruban de soye</t>
  </si>
  <si>
    <t>Savon</t>
  </si>
  <si>
    <t>Sirop</t>
  </si>
  <si>
    <t>Sirop melasse</t>
  </si>
  <si>
    <t>Suif chandelles</t>
  </si>
  <si>
    <t>Toile de fil</t>
  </si>
  <si>
    <t>Aunes</t>
  </si>
  <si>
    <t>Verrerie dames jannes</t>
  </si>
  <si>
    <t xml:space="preserve">Vin </t>
  </si>
  <si>
    <t>6173 muids et 247 pintes à 39£, 7 sous et 7 deniers ; calcul à revoir</t>
  </si>
  <si>
    <t>12846 muids et 114 pintes à 39£, 7 sous et 7 deniers; calcul à revoir</t>
  </si>
  <si>
    <t>Naples</t>
  </si>
  <si>
    <t>3 muids et 192 pintes à 39£, 7 sous et 7 deniers</t>
  </si>
  <si>
    <t>11 muids et 231 pintes à 39£, 7 sous et  deniers</t>
  </si>
  <si>
    <t>Vin de malaga</t>
  </si>
  <si>
    <t>Vinaigre</t>
  </si>
  <si>
    <t>146 muids et 233 pintes à 4£ le millerole</t>
  </si>
  <si>
    <t>485 muids et 38 pintes à 4£ le millerole</t>
  </si>
  <si>
    <t>Saint Rapheau</t>
  </si>
  <si>
    <t>Bois de sapin billots</t>
  </si>
  <si>
    <t>Bois de sapin chevrons</t>
  </si>
  <si>
    <t>Bois de pin</t>
  </si>
  <si>
    <t>Bois planches falquettes</t>
  </si>
  <si>
    <t>Cendres</t>
  </si>
  <si>
    <t>Cornes</t>
  </si>
  <si>
    <t>Drogues chimiques sel de saturne</t>
  </si>
  <si>
    <t>Fromage</t>
  </si>
  <si>
    <t>Liège en planches</t>
  </si>
  <si>
    <t>Marchandises à la valeur</t>
  </si>
  <si>
    <t>Plants de murier</t>
  </si>
  <si>
    <t>13 douzaines et 4 nombre à 9£ la douzaine</t>
  </si>
  <si>
    <t>Roseaux</t>
  </si>
  <si>
    <t>Salpêtre</t>
  </si>
  <si>
    <t>Tars</t>
  </si>
  <si>
    <t>Verrerie en bouteilles</t>
  </si>
  <si>
    <t>Vin rouge</t>
  </si>
  <si>
    <t>18 muids et 228 pintes; pas de prix unitaire</t>
  </si>
  <si>
    <t>4 muids et 234 pintes; pas de prix unitaire</t>
  </si>
  <si>
    <t>Saint tropes</t>
  </si>
  <si>
    <t>Bois de pin billots</t>
  </si>
  <si>
    <t>Bois pin chevrons</t>
  </si>
  <si>
    <t>Bois planches minces</t>
  </si>
  <si>
    <t>Bois planches fortes</t>
  </si>
  <si>
    <t>Erreur de calcul</t>
  </si>
  <si>
    <t>Bois de charouage</t>
  </si>
  <si>
    <t>Chair</t>
  </si>
  <si>
    <t>Cannes en brochettes</t>
  </si>
  <si>
    <t>Fromages divers</t>
  </si>
  <si>
    <t>Jonc</t>
  </si>
  <si>
    <t>Liège fin</t>
  </si>
  <si>
    <t>Liège grossier</t>
  </si>
  <si>
    <t>Liège en bouchons</t>
  </si>
  <si>
    <t>Sardaigne</t>
  </si>
  <si>
    <t>Etats de barbarie</t>
  </si>
  <si>
    <t>Poissons frais</t>
  </si>
  <si>
    <t>Barcelonnette</t>
  </si>
  <si>
    <t>Bestiaux divers</t>
  </si>
  <si>
    <t>Bestiaux mules</t>
  </si>
  <si>
    <t>Chapeaux de laine</t>
  </si>
  <si>
    <t>Languedoc</t>
  </si>
  <si>
    <t>Cuirs de vaches</t>
  </si>
  <si>
    <t>Dauphiné</t>
  </si>
  <si>
    <t>Dentelle commune</t>
  </si>
  <si>
    <t>Etoffes de laine</t>
  </si>
  <si>
    <t>Mourreaux</t>
  </si>
  <si>
    <t>Ouvrages de cordonnier souliers</t>
  </si>
  <si>
    <t>Quincaillerie diverse</t>
  </si>
  <si>
    <t>Terraille diverse</t>
  </si>
  <si>
    <t>Vin</t>
  </si>
  <si>
    <t>Cannes</t>
  </si>
  <si>
    <t>Amandes cassées</t>
  </si>
  <si>
    <t>Bestiaux cochons</t>
  </si>
  <si>
    <t>Bestiaux mulets jeunes</t>
  </si>
  <si>
    <t>Bois de construction pin</t>
  </si>
  <si>
    <t>Bois pin en billons</t>
  </si>
  <si>
    <t>Bois chevrons</t>
  </si>
  <si>
    <t>Bois pins</t>
  </si>
  <si>
    <t>Bois de pinceaux planches</t>
  </si>
  <si>
    <t>Bonnetterie de coton</t>
  </si>
  <si>
    <t>Bonnetterie de bourre de soye</t>
  </si>
  <si>
    <t>38 douzaines et 8 nombre à 36£ la douzaine</t>
  </si>
  <si>
    <t>Bonnetterie de laine diverse</t>
  </si>
  <si>
    <t>Bonnetterie de soye</t>
  </si>
  <si>
    <t>168 douzaines et 8 pièces à 9£ la pièce</t>
  </si>
  <si>
    <t>Etat eclesiastique</t>
  </si>
  <si>
    <t>Lyon</t>
  </si>
  <si>
    <t>Bonnetterie de soye gants</t>
  </si>
  <si>
    <t>Bray et poix noire</t>
  </si>
  <si>
    <t>Chair salée de porc</t>
  </si>
  <si>
    <t>Chapeaux poil et laine</t>
  </si>
  <si>
    <t>Charbon de bois</t>
  </si>
  <si>
    <t>Cires diverses</t>
  </si>
  <si>
    <t>Comestibles</t>
  </si>
  <si>
    <t>Cordages vieux</t>
  </si>
  <si>
    <t>Couvertures de laine</t>
  </si>
  <si>
    <t>Couvertures de coton</t>
  </si>
  <si>
    <t>Cuivre</t>
  </si>
  <si>
    <t>Dentelle de soye</t>
  </si>
  <si>
    <t>Dorure fine</t>
  </si>
  <si>
    <t>Sedan</t>
  </si>
  <si>
    <t>Draperie de laine</t>
  </si>
  <si>
    <t>Champagne</t>
  </si>
  <si>
    <t>Draperie silezie</t>
  </si>
  <si>
    <t>Draperie ratine</t>
  </si>
  <si>
    <t>Drogues chimiques eau forte</t>
  </si>
  <si>
    <t>Drogues odorante myrthe</t>
  </si>
  <si>
    <t>Drogues pour peinture et teinture iris</t>
  </si>
  <si>
    <t>Eau d'odeur</t>
  </si>
  <si>
    <t>Eau de fleur d'orange</t>
  </si>
  <si>
    <t>Eau de la reine d'Hongrie</t>
  </si>
  <si>
    <t>Eau de la vande</t>
  </si>
  <si>
    <t>Eau essence de lavande</t>
  </si>
  <si>
    <t>Etoffes de coton</t>
  </si>
  <si>
    <t>Beaujolais</t>
  </si>
  <si>
    <t>Etoffes drap</t>
  </si>
  <si>
    <t>Etranger</t>
  </si>
  <si>
    <t>Normandie</t>
  </si>
  <si>
    <t>Etoffes de laine diverses</t>
  </si>
  <si>
    <t>Flandre</t>
  </si>
  <si>
    <t>Etat éclésiastique</t>
  </si>
  <si>
    <t>Etoffes de soye brodée</t>
  </si>
  <si>
    <t>Etoffes soye coton et fleuret</t>
  </si>
  <si>
    <t>Languedoc et Rouen</t>
  </si>
  <si>
    <t>Etoffes au 4e de soye</t>
  </si>
  <si>
    <t>Essence</t>
  </si>
  <si>
    <t>Extrait d'odeur</t>
  </si>
  <si>
    <t>Fayance</t>
  </si>
  <si>
    <t>Fers divers</t>
  </si>
  <si>
    <t>Fil blanc</t>
  </si>
  <si>
    <t>Fleurs de rose</t>
  </si>
  <si>
    <t>Fourage</t>
  </si>
  <si>
    <t>Fruits divers</t>
  </si>
  <si>
    <t>Fruits secs pruneaux</t>
  </si>
  <si>
    <t>Fruits verts</t>
  </si>
  <si>
    <t>Fruits oranges</t>
  </si>
  <si>
    <t>Fruits citrons</t>
  </si>
  <si>
    <t>Fruits pommes et poires</t>
  </si>
  <si>
    <t>Charges</t>
  </si>
  <si>
    <t>Fruits rhaisins</t>
  </si>
  <si>
    <t>Futailles</t>
  </si>
  <si>
    <t>Gants de peaux</t>
  </si>
  <si>
    <t>Gaze de soye</t>
  </si>
  <si>
    <t>Isle de France</t>
  </si>
  <si>
    <t>Gaze soye et dorure</t>
  </si>
  <si>
    <t>Hainault</t>
  </si>
  <si>
    <t>Gaze de fil</t>
  </si>
  <si>
    <t>Glue</t>
  </si>
  <si>
    <t>Graine de chanvre</t>
  </si>
  <si>
    <t>Legumes</t>
  </si>
  <si>
    <t>Lingerie</t>
  </si>
  <si>
    <t>Lie de vin</t>
  </si>
  <si>
    <t>Marc d'olive</t>
  </si>
  <si>
    <t>Mercerie</t>
  </si>
  <si>
    <t>Mercerie bergamottes</t>
  </si>
  <si>
    <t>Mouchoirs de coton</t>
  </si>
  <si>
    <t>Mouchoirs de gaze</t>
  </si>
  <si>
    <t>Anjou</t>
  </si>
  <si>
    <t>Mouchoirs fil et coton</t>
  </si>
  <si>
    <t>Mouchoirs de soye</t>
  </si>
  <si>
    <t>Orpheverie</t>
  </si>
  <si>
    <t>Marcs</t>
  </si>
  <si>
    <t>Ouvrages divers</t>
  </si>
  <si>
    <t>Ouvrages de bois</t>
  </si>
  <si>
    <t>Ouvrages de bois talons</t>
  </si>
  <si>
    <t>Ouvrages de cuir</t>
  </si>
  <si>
    <t>Ouvrages de mode fleurs</t>
  </si>
  <si>
    <t>Ouvrages de terre jarres</t>
  </si>
  <si>
    <t>Ouvrages de terre poterie</t>
  </si>
  <si>
    <t>Papier commun</t>
  </si>
  <si>
    <t>Parasols de soye</t>
  </si>
  <si>
    <t>Parfumerie pommade</t>
  </si>
  <si>
    <t>Parfumerie savonettes</t>
  </si>
  <si>
    <t>Pierres de four</t>
  </si>
  <si>
    <t>Poisson de mer</t>
  </si>
  <si>
    <t>Poissons thon frais</t>
  </si>
  <si>
    <t>Forest</t>
  </si>
  <si>
    <t>Terre glaise</t>
  </si>
  <si>
    <t>Terraille</t>
  </si>
  <si>
    <t>Toile blanche</t>
  </si>
  <si>
    <t>Maine</t>
  </si>
  <si>
    <t>Toiles de lin</t>
  </si>
  <si>
    <t>Picardie</t>
  </si>
  <si>
    <t>Toiles de lin batiste</t>
  </si>
  <si>
    <t>Toiles de lin limon</t>
  </si>
  <si>
    <t>Toiles de lin teinte</t>
  </si>
  <si>
    <t>Toiles de lin peinte bazin</t>
  </si>
  <si>
    <t>Pintes</t>
  </si>
  <si>
    <t>56 muids et 192 pintes à 3 sous la pinte</t>
  </si>
  <si>
    <t>1848 muids et 216 pintes à 3 sous la pinte</t>
  </si>
  <si>
    <t>39 muids et 48 pintes à 3 sous la pinte</t>
  </si>
  <si>
    <t>70 muids à 3 sous la pinte</t>
  </si>
  <si>
    <t>Volailles</t>
  </si>
  <si>
    <t>Volailles dindons</t>
  </si>
  <si>
    <t>149 douzaines à 3£ la pièce; Erreur de calcul</t>
  </si>
  <si>
    <t>Verrerie</t>
  </si>
  <si>
    <t>Entreveaux</t>
  </si>
  <si>
    <t>Bestiaux anes</t>
  </si>
  <si>
    <t>Bestiaux bœufs</t>
  </si>
  <si>
    <t>Bestiaux brebis</t>
  </si>
  <si>
    <t>Bestiaux chevres</t>
  </si>
  <si>
    <t>Bestiaux vaches</t>
  </si>
  <si>
    <t>Bois fustel</t>
  </si>
  <si>
    <t>Bonnetterie de fil et coton</t>
  </si>
  <si>
    <t>Chanvre</t>
  </si>
  <si>
    <t>Cuirs d'ane</t>
  </si>
  <si>
    <t>Cuirs de bœufs</t>
  </si>
  <si>
    <t xml:space="preserve">Dentelle </t>
  </si>
  <si>
    <t>Droguerie mêlée</t>
  </si>
  <si>
    <t>Engrais colombine</t>
  </si>
  <si>
    <t>Fer ouvré</t>
  </si>
  <si>
    <t>Graines</t>
  </si>
  <si>
    <t>Ouvrages de terre</t>
  </si>
  <si>
    <t xml:space="preserve">Terre </t>
  </si>
  <si>
    <t>Cendres d'orphevres</t>
  </si>
  <si>
    <t>5 douzaines à 3£ 5 sous la pièce; erreur de calcul</t>
  </si>
  <si>
    <t>Drogues médicinales tartre</t>
  </si>
  <si>
    <t>pintes</t>
  </si>
  <si>
    <t>1 muid et 89 pintes à 20 sous la livre; 2 livres = 1 pinte</t>
  </si>
  <si>
    <t>prix différent</t>
  </si>
  <si>
    <t>Fruits secs chateignes</t>
  </si>
  <si>
    <t>1 muid et 240 pinte à 20 sous la livre;1 pinte = 2 livres</t>
  </si>
  <si>
    <t xml:space="preserve">1 muid et 105 pintes à 20 sous la livre; pb calcul soit le prix es tdifféret, soit il y a une grosse erreur de calcul </t>
  </si>
  <si>
    <t>Pipes</t>
  </si>
  <si>
    <t>20£ le millier ; erreur de calcul (a divisé par 100 au lieu de 1000)</t>
  </si>
  <si>
    <t>484 nombre à 5 £ et 302 livres à 30 sous</t>
  </si>
  <si>
    <t>85 nombre et 300£ (même prix que ci-dessus)</t>
  </si>
  <si>
    <t>Plomb en grenaille</t>
  </si>
  <si>
    <t>Poussières diverses</t>
  </si>
  <si>
    <t>Quincaillerie de fer cloux</t>
  </si>
  <si>
    <t>11 muids et 198 pintes à 39£, 7 sous et  deniers</t>
  </si>
  <si>
    <t xml:space="preserve"> erreur de calcul</t>
  </si>
  <si>
    <t>9774 muids et 186 pintes à 39£, 7 sous et 7 deniers; erreur de calcul</t>
  </si>
  <si>
    <t>673 muids et 282 pintes à 39£, 7 sous et 7 deniers; erreur de calcul</t>
  </si>
  <si>
    <t>1268 muids et 192 pintes à 39£, 7 sous et 7 deniers; erreur de calcul</t>
  </si>
  <si>
    <t>164 muids et 92 pintes à 39£, 7 sous et 7 deniers; erreur de calcul</t>
  </si>
  <si>
    <t>168 muids et 258 pintes à 39£, 7 sous et 7 deniers; erreur de calcul</t>
  </si>
  <si>
    <t>4456 muids et 42 pintes à 39£, 7 sous et 7 deniers; erreur de calcul</t>
  </si>
  <si>
    <t>158 muids et 234 pintes à 39£, 7 sous et 7 deniers; erreur de calcul</t>
  </si>
  <si>
    <t>1386 muids et 141 pintes à 39£, 7 sous et 7 deniers; erreur de calcul</t>
  </si>
  <si>
    <t>muids</t>
  </si>
  <si>
    <t>20 muids et 240 pintes à 4£ le millerole</t>
  </si>
  <si>
    <t>Bois de frêne</t>
  </si>
  <si>
    <t>Bois planches melliaises</t>
  </si>
  <si>
    <t>Cannes en canon</t>
  </si>
  <si>
    <t>Fruits frais chateignes</t>
  </si>
  <si>
    <t>Poissons thon mariné</t>
  </si>
  <si>
    <t>Poissons thon mariné au vinaigre</t>
  </si>
  <si>
    <t>67 muids et 47 pintes à 9£ la millerole</t>
  </si>
  <si>
    <t>24 muids et 84 pintes à 9£ la millerole</t>
  </si>
  <si>
    <t>Pissuron</t>
  </si>
  <si>
    <t>2 muids et 136 pintes; pas de prix unitaire</t>
  </si>
  <si>
    <t>Lyonois</t>
  </si>
  <si>
    <t>Gênes</t>
  </si>
  <si>
    <t>erreur de calcul ou peut-être est-ce le prix qui n'est pas bon.</t>
  </si>
  <si>
    <t>pieds</t>
  </si>
  <si>
    <t>Etoffes de laine calemande</t>
  </si>
  <si>
    <t>Etoffes de laine cordeillat</t>
  </si>
  <si>
    <t>Etoffes de laine camelot étroit</t>
  </si>
  <si>
    <t>Etoffes de laine etamine</t>
  </si>
  <si>
    <t>Etoffes de laine maroc</t>
  </si>
  <si>
    <t>Etoffes Mélangées diverses</t>
  </si>
  <si>
    <t>Etoffes de soye et dorure</t>
  </si>
  <si>
    <t>Etoffes de soye et coton</t>
  </si>
  <si>
    <t>Gaze de soye Marly</t>
  </si>
  <si>
    <t>Gaze de soye platrée</t>
  </si>
  <si>
    <t>56,5 charges et 87550£ à 7£ le quintal et 6£ charges - total = 6468</t>
  </si>
  <si>
    <t>80 lt la livre poids, pas de prix à la douzaine</t>
  </si>
  <si>
    <t>Toile de coton</t>
  </si>
  <si>
    <t>Toile de coton blanche</t>
  </si>
  <si>
    <t>Toile de coton imprimée</t>
  </si>
  <si>
    <t>Toile de coton indienne</t>
  </si>
  <si>
    <t>Toile de coton teinte</t>
  </si>
  <si>
    <t>Toile de coton brodée en laine</t>
  </si>
  <si>
    <t>Toile coton et fil</t>
  </si>
  <si>
    <t>Toile siamoise</t>
  </si>
  <si>
    <t>erreur de calcul (ou erreur sur le prix)</t>
  </si>
  <si>
    <t>Amienois</t>
  </si>
  <si>
    <t>Bestiaux poulins mullards</t>
  </si>
  <si>
    <t>Ouvrages de cuir souliers</t>
  </si>
  <si>
    <t>5 muids et 237 pintes à 4 sous la livre; 1 pinte = 2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</si>
</sst>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7" fillId="0" borderId="1" xfId="0" applyFont="1" applyBorder="1" applyAlignment="1">
      <alignment horizontal="center"/>
    </xf>
  </cellXfs>
  <cellStyles count="1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2"/>
  <sheetViews>
    <sheetView tabSelected="1" topLeftCell="I462" zoomScale="125" zoomScaleNormal="125" zoomScalePageLayoutView="125" workbookViewId="0">
      <selection activeCell="V486" sqref="V486"/>
    </sheetView>
  </sheetViews>
  <sheetFormatPr baseColWidth="10" defaultRowHeight="15" x14ac:dyDescent="0"/>
  <cols>
    <col min="1" max="1" width="10.33203125" style="24" customWidth="1"/>
    <col min="2" max="2" width="8.5" style="24" bestFit="1" customWidth="1"/>
    <col min="3" max="3" width="14.1640625" style="24" customWidth="1"/>
    <col min="4" max="4" width="5.1640625" style="27" bestFit="1" customWidth="1"/>
    <col min="5" max="5" width="6.6640625" style="27" bestFit="1" customWidth="1"/>
    <col min="6" max="6" width="9.1640625" style="27" bestFit="1" customWidth="1"/>
    <col min="7" max="7" width="11.6640625" style="27" customWidth="1"/>
    <col min="8" max="8" width="17.6640625" style="24" bestFit="1" customWidth="1"/>
    <col min="9" max="9" width="29.1640625" style="26" customWidth="1"/>
    <col min="10" max="10" width="21.1640625" style="24" customWidth="1"/>
    <col min="11" max="11" width="9.33203125" style="24" bestFit="1" customWidth="1"/>
    <col min="12" max="12" width="11.83203125" style="24" bestFit="1" customWidth="1"/>
    <col min="13" max="13" width="13.6640625" style="27" bestFit="1" customWidth="1"/>
    <col min="14" max="14" width="10" style="24" bestFit="1" customWidth="1"/>
    <col min="15" max="16" width="8" style="24" bestFit="1" customWidth="1"/>
    <col min="17" max="17" width="11.5" style="48" bestFit="1" customWidth="1"/>
    <col min="18" max="18" width="10.1640625" style="24" bestFit="1" customWidth="1"/>
    <col min="19" max="19" width="7.6640625" style="24" bestFit="1" customWidth="1"/>
    <col min="20" max="20" width="9.33203125" style="24" bestFit="1" customWidth="1"/>
    <col min="21" max="21" width="15" style="24" customWidth="1"/>
    <col min="22" max="22" width="12.5" style="24" bestFit="1" customWidth="1"/>
    <col min="23" max="23" width="10.83203125" style="24" customWidth="1"/>
    <col min="24" max="24" width="11.1640625" style="24" bestFit="1" customWidth="1"/>
    <col min="25" max="25" width="22" style="24" bestFit="1" customWidth="1"/>
    <col min="26" max="16384" width="10.83203125" style="24"/>
  </cols>
  <sheetData>
    <row r="1" spans="1:25" ht="78">
      <c r="A1" s="13" t="s">
        <v>14</v>
      </c>
      <c r="B1" s="14" t="s">
        <v>15</v>
      </c>
      <c r="C1" s="14" t="s">
        <v>18</v>
      </c>
      <c r="D1" s="14" t="s">
        <v>16</v>
      </c>
      <c r="E1" s="14" t="s">
        <v>17</v>
      </c>
      <c r="F1" s="14" t="s">
        <v>1</v>
      </c>
      <c r="G1" s="14" t="s">
        <v>25</v>
      </c>
      <c r="H1" s="14" t="s">
        <v>22</v>
      </c>
      <c r="I1" s="17" t="s">
        <v>0</v>
      </c>
      <c r="J1" s="12" t="s">
        <v>20</v>
      </c>
      <c r="K1" s="12" t="s">
        <v>19</v>
      </c>
      <c r="L1" s="5" t="s">
        <v>2</v>
      </c>
      <c r="M1" s="15" t="s">
        <v>21</v>
      </c>
      <c r="N1" s="5" t="s">
        <v>3</v>
      </c>
      <c r="O1" s="5" t="s">
        <v>4</v>
      </c>
      <c r="P1" s="5" t="s">
        <v>5</v>
      </c>
      <c r="Q1" s="4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1" t="s">
        <v>12</v>
      </c>
      <c r="X1" s="16" t="s">
        <v>26</v>
      </c>
      <c r="Y1" s="16" t="s">
        <v>13</v>
      </c>
    </row>
    <row r="2" spans="1:25">
      <c r="A2" s="2" t="s">
        <v>27</v>
      </c>
      <c r="B2" s="6" t="s">
        <v>23</v>
      </c>
      <c r="C2" s="6" t="s">
        <v>24</v>
      </c>
      <c r="D2" s="7">
        <v>3</v>
      </c>
      <c r="E2" s="7">
        <v>1789</v>
      </c>
      <c r="F2" s="7" t="s">
        <v>28</v>
      </c>
      <c r="G2" s="7" t="s">
        <v>28</v>
      </c>
      <c r="H2" s="6" t="s">
        <v>29</v>
      </c>
      <c r="I2" s="18" t="s">
        <v>30</v>
      </c>
      <c r="J2" s="8" t="s">
        <v>31</v>
      </c>
      <c r="K2" s="8" t="s">
        <v>32</v>
      </c>
      <c r="L2" s="9">
        <v>1800</v>
      </c>
      <c r="M2" s="10" t="s">
        <v>33</v>
      </c>
      <c r="N2" s="9">
        <v>0.4</v>
      </c>
      <c r="O2" s="9"/>
      <c r="P2" s="11"/>
      <c r="Q2" s="46">
        <f t="shared" ref="Q2:Q65" si="0">N2+(0.05*O2)+(P2/240)</f>
        <v>0.4</v>
      </c>
      <c r="R2" s="9">
        <v>720</v>
      </c>
      <c r="S2" s="9"/>
      <c r="T2" s="9"/>
      <c r="U2" s="9">
        <f>R2+(S2*0.05)+(T2/240)</f>
        <v>720</v>
      </c>
      <c r="V2" s="9">
        <f>L2*Q2</f>
        <v>720</v>
      </c>
      <c r="W2" s="3">
        <f>U2-V2</f>
        <v>0</v>
      </c>
      <c r="X2" s="4"/>
      <c r="Y2" s="4"/>
    </row>
    <row r="3" spans="1:25">
      <c r="A3" s="2" t="s">
        <v>27</v>
      </c>
      <c r="B3" s="6" t="s">
        <v>23</v>
      </c>
      <c r="C3" s="6" t="s">
        <v>24</v>
      </c>
      <c r="D3" s="7">
        <v>3</v>
      </c>
      <c r="E3" s="7">
        <v>1789</v>
      </c>
      <c r="F3" s="7" t="s">
        <v>28</v>
      </c>
      <c r="G3" s="7" t="s">
        <v>28</v>
      </c>
      <c r="H3" s="6" t="s">
        <v>29</v>
      </c>
      <c r="I3" s="18" t="s">
        <v>30</v>
      </c>
      <c r="J3" s="8" t="s">
        <v>34</v>
      </c>
      <c r="K3" s="8"/>
      <c r="L3" s="9">
        <v>369</v>
      </c>
      <c r="M3" s="10" t="s">
        <v>33</v>
      </c>
      <c r="N3" s="9">
        <v>0.4</v>
      </c>
      <c r="O3" s="9"/>
      <c r="P3" s="11"/>
      <c r="Q3" s="46">
        <f t="shared" si="0"/>
        <v>0.4</v>
      </c>
      <c r="R3" s="9">
        <v>148</v>
      </c>
      <c r="S3" s="9"/>
      <c r="T3" s="9"/>
      <c r="U3" s="9">
        <f t="shared" ref="U3:U66" si="1">R3+(S3*0.05)+(T3/240)</f>
        <v>148</v>
      </c>
      <c r="V3" s="9">
        <f t="shared" ref="V3:V66" si="2">L3*Q3</f>
        <v>147.6</v>
      </c>
      <c r="W3" s="3">
        <f t="shared" ref="W3:W66" si="3">U3-V3</f>
        <v>0.40000000000000568</v>
      </c>
      <c r="X3" s="4"/>
      <c r="Y3" s="4"/>
    </row>
    <row r="4" spans="1:25">
      <c r="A4" s="2" t="s">
        <v>27</v>
      </c>
      <c r="B4" s="6" t="s">
        <v>23</v>
      </c>
      <c r="C4" s="6" t="s">
        <v>24</v>
      </c>
      <c r="D4" s="7">
        <v>3</v>
      </c>
      <c r="E4" s="7">
        <v>1789</v>
      </c>
      <c r="F4" s="7" t="s">
        <v>28</v>
      </c>
      <c r="G4" s="7" t="s">
        <v>28</v>
      </c>
      <c r="H4" s="6" t="s">
        <v>29</v>
      </c>
      <c r="I4" s="18" t="s">
        <v>35</v>
      </c>
      <c r="J4" s="8" t="s">
        <v>34</v>
      </c>
      <c r="K4" s="8"/>
      <c r="L4" s="9">
        <v>30000</v>
      </c>
      <c r="M4" s="10" t="s">
        <v>33</v>
      </c>
      <c r="N4" s="9">
        <v>0.1</v>
      </c>
      <c r="O4" s="9"/>
      <c r="P4" s="11"/>
      <c r="Q4" s="46">
        <f t="shared" si="0"/>
        <v>0.1</v>
      </c>
      <c r="R4" s="9">
        <v>3000</v>
      </c>
      <c r="S4" s="9"/>
      <c r="T4" s="9"/>
      <c r="U4" s="9">
        <f t="shared" si="1"/>
        <v>3000</v>
      </c>
      <c r="V4" s="9">
        <f t="shared" si="2"/>
        <v>3000</v>
      </c>
      <c r="W4" s="3">
        <f t="shared" si="3"/>
        <v>0</v>
      </c>
      <c r="X4" s="4"/>
      <c r="Y4" s="4"/>
    </row>
    <row r="5" spans="1:25">
      <c r="A5" s="2" t="s">
        <v>27</v>
      </c>
      <c r="B5" s="6" t="s">
        <v>23</v>
      </c>
      <c r="C5" s="6" t="s">
        <v>24</v>
      </c>
      <c r="D5" s="7">
        <v>3</v>
      </c>
      <c r="E5" s="7">
        <v>1789</v>
      </c>
      <c r="F5" s="7" t="s">
        <v>28</v>
      </c>
      <c r="G5" s="7" t="s">
        <v>28</v>
      </c>
      <c r="H5" s="6" t="s">
        <v>29</v>
      </c>
      <c r="I5" s="18" t="s">
        <v>36</v>
      </c>
      <c r="J5" s="8" t="s">
        <v>31</v>
      </c>
      <c r="K5" s="8" t="s">
        <v>37</v>
      </c>
      <c r="L5" s="9">
        <v>250</v>
      </c>
      <c r="M5" s="10" t="s">
        <v>33</v>
      </c>
      <c r="N5" s="9">
        <v>0.65</v>
      </c>
      <c r="O5" s="9"/>
      <c r="P5" s="11"/>
      <c r="Q5" s="46">
        <f t="shared" si="0"/>
        <v>0.65</v>
      </c>
      <c r="R5" s="9">
        <v>162</v>
      </c>
      <c r="S5" s="9"/>
      <c r="T5" s="9"/>
      <c r="U5" s="9">
        <f t="shared" si="1"/>
        <v>162</v>
      </c>
      <c r="V5" s="9">
        <f t="shared" si="2"/>
        <v>162.5</v>
      </c>
      <c r="W5" s="3">
        <f t="shared" si="3"/>
        <v>-0.5</v>
      </c>
      <c r="X5" s="4"/>
      <c r="Y5" s="4"/>
    </row>
    <row r="6" spans="1:25">
      <c r="A6" s="2" t="s">
        <v>27</v>
      </c>
      <c r="B6" s="6" t="s">
        <v>23</v>
      </c>
      <c r="C6" s="6" t="s">
        <v>24</v>
      </c>
      <c r="D6" s="7">
        <v>3</v>
      </c>
      <c r="E6" s="7">
        <v>1789</v>
      </c>
      <c r="F6" s="7" t="s">
        <v>28</v>
      </c>
      <c r="G6" s="7" t="s">
        <v>28</v>
      </c>
      <c r="H6" s="6" t="s">
        <v>29</v>
      </c>
      <c r="I6" s="18" t="s">
        <v>38</v>
      </c>
      <c r="J6" s="8" t="s">
        <v>31</v>
      </c>
      <c r="K6" s="8" t="s">
        <v>32</v>
      </c>
      <c r="L6" s="9">
        <v>1</v>
      </c>
      <c r="M6" s="10" t="s">
        <v>39</v>
      </c>
      <c r="N6" s="9">
        <v>548</v>
      </c>
      <c r="O6" s="9"/>
      <c r="P6" s="11"/>
      <c r="Q6" s="46">
        <f t="shared" si="0"/>
        <v>548</v>
      </c>
      <c r="R6" s="9">
        <v>548</v>
      </c>
      <c r="S6" s="9"/>
      <c r="T6" s="9"/>
      <c r="U6" s="9">
        <f t="shared" si="1"/>
        <v>548</v>
      </c>
      <c r="V6" s="9">
        <f t="shared" si="2"/>
        <v>548</v>
      </c>
      <c r="W6" s="3">
        <f t="shared" si="3"/>
        <v>0</v>
      </c>
      <c r="X6" s="4"/>
      <c r="Y6" s="4"/>
    </row>
    <row r="7" spans="1:25">
      <c r="A7" s="2" t="s">
        <v>27</v>
      </c>
      <c r="B7" s="6" t="s">
        <v>23</v>
      </c>
      <c r="C7" s="6" t="s">
        <v>24</v>
      </c>
      <c r="D7" s="7">
        <v>3</v>
      </c>
      <c r="E7" s="7">
        <v>1789</v>
      </c>
      <c r="F7" s="7" t="s">
        <v>28</v>
      </c>
      <c r="G7" s="7" t="s">
        <v>28</v>
      </c>
      <c r="H7" s="6" t="s">
        <v>29</v>
      </c>
      <c r="I7" s="18" t="s">
        <v>40</v>
      </c>
      <c r="J7" s="8" t="s">
        <v>31</v>
      </c>
      <c r="K7" s="8" t="s">
        <v>32</v>
      </c>
      <c r="L7" s="9">
        <v>5119600</v>
      </c>
      <c r="M7" s="10" t="s">
        <v>33</v>
      </c>
      <c r="N7" s="9"/>
      <c r="O7" s="9">
        <v>0.15</v>
      </c>
      <c r="P7" s="11"/>
      <c r="Q7" s="46">
        <f t="shared" si="0"/>
        <v>7.4999999999999997E-3</v>
      </c>
      <c r="R7" s="9">
        <v>38397</v>
      </c>
      <c r="S7" s="9"/>
      <c r="T7" s="9"/>
      <c r="U7" s="9">
        <f t="shared" si="1"/>
        <v>38397</v>
      </c>
      <c r="V7" s="9">
        <f t="shared" si="2"/>
        <v>38397</v>
      </c>
      <c r="W7" s="3">
        <f t="shared" si="3"/>
        <v>0</v>
      </c>
      <c r="X7" s="4"/>
      <c r="Y7" s="4"/>
    </row>
    <row r="8" spans="1:25">
      <c r="A8" s="2" t="s">
        <v>27</v>
      </c>
      <c r="B8" s="6" t="s">
        <v>23</v>
      </c>
      <c r="C8" s="6" t="s">
        <v>24</v>
      </c>
      <c r="D8" s="7">
        <v>3</v>
      </c>
      <c r="E8" s="7">
        <v>1789</v>
      </c>
      <c r="F8" s="7" t="s">
        <v>28</v>
      </c>
      <c r="G8" s="7" t="s">
        <v>28</v>
      </c>
      <c r="H8" s="6" t="s">
        <v>29</v>
      </c>
      <c r="I8" s="18" t="s">
        <v>41</v>
      </c>
      <c r="J8" s="8" t="s">
        <v>34</v>
      </c>
      <c r="K8" s="8"/>
      <c r="L8" s="9">
        <v>5000</v>
      </c>
      <c r="M8" s="10" t="s">
        <v>33</v>
      </c>
      <c r="N8" s="9">
        <v>7.0000000000000007E-2</v>
      </c>
      <c r="O8" s="9">
        <v>0.1</v>
      </c>
      <c r="P8" s="11"/>
      <c r="Q8" s="46">
        <f t="shared" si="0"/>
        <v>7.5000000000000011E-2</v>
      </c>
      <c r="R8" s="9">
        <v>375</v>
      </c>
      <c r="S8" s="9"/>
      <c r="T8" s="9"/>
      <c r="U8" s="9">
        <f t="shared" si="1"/>
        <v>375</v>
      </c>
      <c r="V8" s="9">
        <f t="shared" si="2"/>
        <v>375.00000000000006</v>
      </c>
      <c r="W8" s="3">
        <f t="shared" si="3"/>
        <v>0</v>
      </c>
      <c r="X8" s="4"/>
      <c r="Y8" s="4"/>
    </row>
    <row r="9" spans="1:25">
      <c r="A9" s="2" t="s">
        <v>27</v>
      </c>
      <c r="B9" s="6" t="s">
        <v>23</v>
      </c>
      <c r="C9" s="6" t="s">
        <v>24</v>
      </c>
      <c r="D9" s="7">
        <v>3</v>
      </c>
      <c r="E9" s="7">
        <v>1789</v>
      </c>
      <c r="F9" s="7" t="s">
        <v>28</v>
      </c>
      <c r="G9" s="7" t="s">
        <v>28</v>
      </c>
      <c r="H9" s="6" t="s">
        <v>29</v>
      </c>
      <c r="I9" s="18" t="s">
        <v>42</v>
      </c>
      <c r="J9" s="8" t="s">
        <v>31</v>
      </c>
      <c r="K9" s="8" t="s">
        <v>37</v>
      </c>
      <c r="L9" s="9">
        <v>1200</v>
      </c>
      <c r="M9" s="10" t="s">
        <v>33</v>
      </c>
      <c r="N9" s="9">
        <v>0.6</v>
      </c>
      <c r="O9" s="9"/>
      <c r="P9" s="11"/>
      <c r="Q9" s="46">
        <f t="shared" si="0"/>
        <v>0.6</v>
      </c>
      <c r="R9" s="9">
        <v>720</v>
      </c>
      <c r="S9" s="9"/>
      <c r="T9" s="9"/>
      <c r="U9" s="9">
        <f t="shared" si="1"/>
        <v>720</v>
      </c>
      <c r="V9" s="9">
        <f t="shared" si="2"/>
        <v>720</v>
      </c>
      <c r="W9" s="3">
        <f t="shared" si="3"/>
        <v>0</v>
      </c>
      <c r="X9" s="4"/>
      <c r="Y9" s="4"/>
    </row>
    <row r="10" spans="1:25">
      <c r="A10" s="2" t="s">
        <v>27</v>
      </c>
      <c r="B10" s="6" t="s">
        <v>23</v>
      </c>
      <c r="C10" s="6" t="s">
        <v>24</v>
      </c>
      <c r="D10" s="7">
        <v>3</v>
      </c>
      <c r="E10" s="7">
        <v>1789</v>
      </c>
      <c r="F10" s="7" t="s">
        <v>28</v>
      </c>
      <c r="G10" s="7" t="s">
        <v>28</v>
      </c>
      <c r="H10" s="6" t="s">
        <v>29</v>
      </c>
      <c r="I10" s="18" t="s">
        <v>336</v>
      </c>
      <c r="J10" s="8" t="s">
        <v>31</v>
      </c>
      <c r="K10" s="8" t="s">
        <v>32</v>
      </c>
      <c r="L10" s="9">
        <v>1800</v>
      </c>
      <c r="M10" s="10" t="s">
        <v>33</v>
      </c>
      <c r="N10" s="9">
        <v>0.15</v>
      </c>
      <c r="O10" s="9"/>
      <c r="P10" s="11"/>
      <c r="Q10" s="46">
        <f t="shared" si="0"/>
        <v>0.15</v>
      </c>
      <c r="R10" s="9">
        <v>270</v>
      </c>
      <c r="S10" s="9"/>
      <c r="T10" s="9"/>
      <c r="U10" s="9">
        <f t="shared" si="1"/>
        <v>270</v>
      </c>
      <c r="V10" s="9">
        <f t="shared" si="2"/>
        <v>270</v>
      </c>
      <c r="W10" s="3">
        <f t="shared" si="3"/>
        <v>0</v>
      </c>
      <c r="X10" s="4"/>
      <c r="Y10" s="4"/>
    </row>
    <row r="11" spans="1:25">
      <c r="A11" s="2" t="s">
        <v>27</v>
      </c>
      <c r="B11" s="6" t="s">
        <v>23</v>
      </c>
      <c r="C11" s="6" t="s">
        <v>24</v>
      </c>
      <c r="D11" s="7">
        <v>3</v>
      </c>
      <c r="E11" s="7">
        <v>1789</v>
      </c>
      <c r="F11" s="7" t="s">
        <v>28</v>
      </c>
      <c r="G11" s="7" t="s">
        <v>28</v>
      </c>
      <c r="H11" s="6" t="s">
        <v>29</v>
      </c>
      <c r="I11" s="18" t="s">
        <v>43</v>
      </c>
      <c r="J11" s="8" t="s">
        <v>31</v>
      </c>
      <c r="K11" s="8" t="s">
        <v>32</v>
      </c>
      <c r="L11" s="9">
        <f>5*12</f>
        <v>60</v>
      </c>
      <c r="M11" s="10" t="s">
        <v>45</v>
      </c>
      <c r="N11" s="9">
        <v>3</v>
      </c>
      <c r="O11" s="9">
        <v>5</v>
      </c>
      <c r="P11" s="11"/>
      <c r="Q11" s="46">
        <f t="shared" si="0"/>
        <v>3.25</v>
      </c>
      <c r="R11" s="9">
        <v>160</v>
      </c>
      <c r="S11" s="9"/>
      <c r="T11" s="9"/>
      <c r="U11" s="9">
        <f t="shared" si="1"/>
        <v>160</v>
      </c>
      <c r="V11" s="9">
        <f t="shared" si="2"/>
        <v>195</v>
      </c>
      <c r="W11" s="3">
        <f t="shared" si="3"/>
        <v>-35</v>
      </c>
      <c r="X11" s="4"/>
      <c r="Y11" s="4" t="s">
        <v>337</v>
      </c>
    </row>
    <row r="12" spans="1:25">
      <c r="A12" s="2" t="s">
        <v>27</v>
      </c>
      <c r="B12" s="6" t="s">
        <v>23</v>
      </c>
      <c r="C12" s="6" t="s">
        <v>24</v>
      </c>
      <c r="D12" s="7">
        <v>3</v>
      </c>
      <c r="E12" s="7">
        <v>1789</v>
      </c>
      <c r="F12" s="7" t="s">
        <v>28</v>
      </c>
      <c r="G12" s="7" t="s">
        <v>28</v>
      </c>
      <c r="H12" s="6" t="s">
        <v>29</v>
      </c>
      <c r="I12" s="18" t="s">
        <v>43</v>
      </c>
      <c r="J12" s="8" t="s">
        <v>31</v>
      </c>
      <c r="K12" s="8" t="s">
        <v>32</v>
      </c>
      <c r="L12" s="9">
        <f>40*12</f>
        <v>480</v>
      </c>
      <c r="M12" s="10" t="s">
        <v>45</v>
      </c>
      <c r="N12" s="9">
        <v>3</v>
      </c>
      <c r="O12" s="9"/>
      <c r="P12" s="11"/>
      <c r="Q12" s="46">
        <f t="shared" si="0"/>
        <v>3</v>
      </c>
      <c r="R12" s="9">
        <v>1440</v>
      </c>
      <c r="S12" s="9"/>
      <c r="T12" s="9"/>
      <c r="U12" s="9">
        <f t="shared" si="1"/>
        <v>1440</v>
      </c>
      <c r="V12" s="9">
        <f t="shared" si="2"/>
        <v>1440</v>
      </c>
      <c r="W12" s="3">
        <f t="shared" si="3"/>
        <v>0</v>
      </c>
      <c r="X12" s="4"/>
      <c r="Y12" s="4" t="s">
        <v>46</v>
      </c>
    </row>
    <row r="13" spans="1:25">
      <c r="A13" s="2" t="s">
        <v>27</v>
      </c>
      <c r="B13" s="6" t="s">
        <v>23</v>
      </c>
      <c r="C13" s="6" t="s">
        <v>24</v>
      </c>
      <c r="D13" s="7">
        <v>3</v>
      </c>
      <c r="E13" s="7">
        <v>1789</v>
      </c>
      <c r="F13" s="7" t="s">
        <v>28</v>
      </c>
      <c r="G13" s="7" t="s">
        <v>28</v>
      </c>
      <c r="H13" s="6" t="s">
        <v>29</v>
      </c>
      <c r="I13" s="18" t="s">
        <v>47</v>
      </c>
      <c r="J13" s="8" t="s">
        <v>48</v>
      </c>
      <c r="K13" s="8"/>
      <c r="L13" s="9">
        <v>8000</v>
      </c>
      <c r="M13" s="10" t="s">
        <v>33</v>
      </c>
      <c r="N13" s="9"/>
      <c r="O13" s="9">
        <v>0.3</v>
      </c>
      <c r="P13" s="11"/>
      <c r="Q13" s="46">
        <f t="shared" si="0"/>
        <v>1.4999999999999999E-2</v>
      </c>
      <c r="R13" s="9">
        <v>120</v>
      </c>
      <c r="S13" s="9"/>
      <c r="T13" s="9"/>
      <c r="U13" s="9">
        <f t="shared" si="1"/>
        <v>120</v>
      </c>
      <c r="V13" s="9">
        <f t="shared" si="2"/>
        <v>120</v>
      </c>
      <c r="W13" s="3">
        <f t="shared" si="3"/>
        <v>0</v>
      </c>
      <c r="X13" s="4"/>
      <c r="Y13" s="4"/>
    </row>
    <row r="14" spans="1:25">
      <c r="A14" s="2" t="s">
        <v>27</v>
      </c>
      <c r="B14" s="6" t="s">
        <v>23</v>
      </c>
      <c r="C14" s="6" t="s">
        <v>24</v>
      </c>
      <c r="D14" s="7">
        <v>3</v>
      </c>
      <c r="E14" s="7">
        <v>1789</v>
      </c>
      <c r="F14" s="7" t="s">
        <v>28</v>
      </c>
      <c r="G14" s="7" t="s">
        <v>28</v>
      </c>
      <c r="H14" s="6" t="s">
        <v>29</v>
      </c>
      <c r="I14" s="18" t="s">
        <v>49</v>
      </c>
      <c r="J14" s="8" t="s">
        <v>31</v>
      </c>
      <c r="K14" s="8" t="s">
        <v>32</v>
      </c>
      <c r="L14" s="9">
        <v>435000</v>
      </c>
      <c r="M14" s="10" t="s">
        <v>33</v>
      </c>
      <c r="N14" s="9"/>
      <c r="O14" s="9">
        <v>0.15</v>
      </c>
      <c r="P14" s="11"/>
      <c r="Q14" s="46">
        <f t="shared" si="0"/>
        <v>7.4999999999999997E-3</v>
      </c>
      <c r="R14" s="9">
        <v>3398</v>
      </c>
      <c r="S14" s="9"/>
      <c r="T14" s="9"/>
      <c r="U14" s="9">
        <f t="shared" si="1"/>
        <v>3398</v>
      </c>
      <c r="V14" s="9">
        <f t="shared" si="2"/>
        <v>3262.5</v>
      </c>
      <c r="W14" s="3">
        <f t="shared" si="3"/>
        <v>135.5</v>
      </c>
      <c r="X14" s="4"/>
      <c r="Y14" s="4" t="s">
        <v>50</v>
      </c>
    </row>
    <row r="15" spans="1:25">
      <c r="A15" s="2" t="s">
        <v>27</v>
      </c>
      <c r="B15" s="6" t="s">
        <v>23</v>
      </c>
      <c r="C15" s="6" t="s">
        <v>24</v>
      </c>
      <c r="D15" s="7">
        <v>3</v>
      </c>
      <c r="E15" s="7">
        <v>1789</v>
      </c>
      <c r="F15" s="7" t="s">
        <v>28</v>
      </c>
      <c r="G15" s="7" t="s">
        <v>28</v>
      </c>
      <c r="H15" s="6" t="s">
        <v>29</v>
      </c>
      <c r="I15" s="18" t="s">
        <v>51</v>
      </c>
      <c r="J15" s="8" t="s">
        <v>31</v>
      </c>
      <c r="K15" s="8" t="s">
        <v>32</v>
      </c>
      <c r="L15" s="9">
        <v>3970</v>
      </c>
      <c r="M15" s="10" t="s">
        <v>33</v>
      </c>
      <c r="N15" s="9">
        <v>2.4</v>
      </c>
      <c r="O15" s="9"/>
      <c r="P15" s="11"/>
      <c r="Q15" s="46">
        <f t="shared" si="0"/>
        <v>2.4</v>
      </c>
      <c r="R15" s="9">
        <v>9528</v>
      </c>
      <c r="S15" s="9"/>
      <c r="T15" s="9"/>
      <c r="U15" s="9">
        <f t="shared" si="1"/>
        <v>9528</v>
      </c>
      <c r="V15" s="9">
        <f t="shared" si="2"/>
        <v>9528</v>
      </c>
      <c r="W15" s="3">
        <f t="shared" si="3"/>
        <v>0</v>
      </c>
      <c r="X15" s="4"/>
      <c r="Y15" s="4"/>
    </row>
    <row r="16" spans="1:25">
      <c r="A16" s="2" t="s">
        <v>27</v>
      </c>
      <c r="B16" s="6" t="s">
        <v>23</v>
      </c>
      <c r="C16" s="6" t="s">
        <v>24</v>
      </c>
      <c r="D16" s="7">
        <v>3</v>
      </c>
      <c r="E16" s="7">
        <v>1789</v>
      </c>
      <c r="F16" s="7" t="s">
        <v>28</v>
      </c>
      <c r="G16" s="7" t="s">
        <v>28</v>
      </c>
      <c r="H16" s="6" t="s">
        <v>29</v>
      </c>
      <c r="I16" s="18" t="s">
        <v>51</v>
      </c>
      <c r="J16" s="8" t="s">
        <v>31</v>
      </c>
      <c r="K16" s="8" t="s">
        <v>37</v>
      </c>
      <c r="L16" s="9">
        <v>65</v>
      </c>
      <c r="M16" s="10" t="s">
        <v>33</v>
      </c>
      <c r="N16" s="9">
        <v>2.4</v>
      </c>
      <c r="O16" s="9"/>
      <c r="P16" s="11"/>
      <c r="Q16" s="46">
        <f t="shared" si="0"/>
        <v>2.4</v>
      </c>
      <c r="R16" s="9">
        <v>156</v>
      </c>
      <c r="S16" s="9"/>
      <c r="T16" s="9"/>
      <c r="U16" s="9">
        <f t="shared" si="1"/>
        <v>156</v>
      </c>
      <c r="V16" s="9">
        <f t="shared" si="2"/>
        <v>156</v>
      </c>
      <c r="W16" s="3">
        <f t="shared" si="3"/>
        <v>0</v>
      </c>
      <c r="X16" s="4"/>
      <c r="Y16" s="4"/>
    </row>
    <row r="17" spans="1:25">
      <c r="A17" s="2" t="s">
        <v>27</v>
      </c>
      <c r="B17" s="6" t="s">
        <v>23</v>
      </c>
      <c r="C17" s="6" t="s">
        <v>24</v>
      </c>
      <c r="D17" s="7">
        <v>3</v>
      </c>
      <c r="E17" s="7">
        <v>1789</v>
      </c>
      <c r="F17" s="7" t="s">
        <v>28</v>
      </c>
      <c r="G17" s="7" t="s">
        <v>28</v>
      </c>
      <c r="H17" s="6" t="s">
        <v>29</v>
      </c>
      <c r="I17" s="18" t="s">
        <v>52</v>
      </c>
      <c r="J17" s="8" t="s">
        <v>31</v>
      </c>
      <c r="K17" s="8" t="s">
        <v>37</v>
      </c>
      <c r="L17" s="9">
        <v>2000</v>
      </c>
      <c r="M17" s="10" t="s">
        <v>33</v>
      </c>
      <c r="N17" s="9">
        <v>1.8</v>
      </c>
      <c r="O17" s="9"/>
      <c r="P17" s="11"/>
      <c r="Q17" s="46">
        <f t="shared" si="0"/>
        <v>1.8</v>
      </c>
      <c r="R17" s="9">
        <v>3600</v>
      </c>
      <c r="S17" s="9"/>
      <c r="T17" s="9"/>
      <c r="U17" s="9">
        <f t="shared" si="1"/>
        <v>3600</v>
      </c>
      <c r="V17" s="9">
        <f t="shared" si="2"/>
        <v>3600</v>
      </c>
      <c r="W17" s="3">
        <f t="shared" si="3"/>
        <v>0</v>
      </c>
      <c r="X17" s="4"/>
      <c r="Y17" s="4"/>
    </row>
    <row r="18" spans="1:25">
      <c r="A18" s="2" t="s">
        <v>27</v>
      </c>
      <c r="B18" s="6" t="s">
        <v>23</v>
      </c>
      <c r="C18" s="6" t="s">
        <v>24</v>
      </c>
      <c r="D18" s="7">
        <v>3</v>
      </c>
      <c r="E18" s="7">
        <v>1789</v>
      </c>
      <c r="F18" s="7" t="s">
        <v>28</v>
      </c>
      <c r="G18" s="7" t="s">
        <v>28</v>
      </c>
      <c r="H18" s="6" t="s">
        <v>29</v>
      </c>
      <c r="I18" s="18" t="s">
        <v>52</v>
      </c>
      <c r="J18" s="8" t="s">
        <v>31</v>
      </c>
      <c r="K18" s="8" t="s">
        <v>32</v>
      </c>
      <c r="L18" s="9">
        <v>259</v>
      </c>
      <c r="M18" s="10" t="s">
        <v>33</v>
      </c>
      <c r="N18" s="9">
        <v>1.8</v>
      </c>
      <c r="O18" s="9"/>
      <c r="P18" s="11"/>
      <c r="Q18" s="46">
        <f t="shared" si="0"/>
        <v>1.8</v>
      </c>
      <c r="R18" s="9">
        <v>466</v>
      </c>
      <c r="S18" s="9"/>
      <c r="T18" s="9"/>
      <c r="U18" s="9">
        <f t="shared" si="1"/>
        <v>466</v>
      </c>
      <c r="V18" s="9">
        <f t="shared" si="2"/>
        <v>466.2</v>
      </c>
      <c r="W18" s="3">
        <f t="shared" si="3"/>
        <v>-0.19999999999998863</v>
      </c>
      <c r="X18" s="4"/>
      <c r="Y18" s="4"/>
    </row>
    <row r="19" spans="1:25">
      <c r="A19" s="2" t="s">
        <v>27</v>
      </c>
      <c r="B19" s="6" t="s">
        <v>23</v>
      </c>
      <c r="C19" s="6" t="s">
        <v>24</v>
      </c>
      <c r="D19" s="7">
        <v>3</v>
      </c>
      <c r="E19" s="7">
        <v>1789</v>
      </c>
      <c r="F19" s="7" t="s">
        <v>28</v>
      </c>
      <c r="G19" s="7" t="s">
        <v>28</v>
      </c>
      <c r="H19" s="6" t="s">
        <v>29</v>
      </c>
      <c r="I19" s="18" t="s">
        <v>53</v>
      </c>
      <c r="J19" s="8" t="s">
        <v>31</v>
      </c>
      <c r="K19" s="8" t="s">
        <v>32</v>
      </c>
      <c r="L19" s="9">
        <v>2640</v>
      </c>
      <c r="M19" s="10" t="s">
        <v>33</v>
      </c>
      <c r="N19" s="9">
        <v>0.4</v>
      </c>
      <c r="O19" s="9"/>
      <c r="P19" s="11"/>
      <c r="Q19" s="46">
        <f t="shared" si="0"/>
        <v>0.4</v>
      </c>
      <c r="R19" s="9">
        <v>1056</v>
      </c>
      <c r="S19" s="9"/>
      <c r="T19" s="9"/>
      <c r="U19" s="9">
        <f t="shared" si="1"/>
        <v>1056</v>
      </c>
      <c r="V19" s="9">
        <f t="shared" si="2"/>
        <v>1056</v>
      </c>
      <c r="W19" s="3">
        <f t="shared" si="3"/>
        <v>0</v>
      </c>
      <c r="X19" s="4"/>
      <c r="Y19" s="4"/>
    </row>
    <row r="20" spans="1:25">
      <c r="A20" s="2" t="s">
        <v>27</v>
      </c>
      <c r="B20" s="6" t="s">
        <v>23</v>
      </c>
      <c r="C20" s="6" t="s">
        <v>24</v>
      </c>
      <c r="D20" s="7">
        <v>3</v>
      </c>
      <c r="E20" s="7">
        <v>1789</v>
      </c>
      <c r="F20" s="7" t="s">
        <v>28</v>
      </c>
      <c r="G20" s="7" t="s">
        <v>28</v>
      </c>
      <c r="H20" s="6" t="s">
        <v>29</v>
      </c>
      <c r="I20" s="18" t="s">
        <v>54</v>
      </c>
      <c r="J20" s="8" t="s">
        <v>31</v>
      </c>
      <c r="K20" s="8" t="s">
        <v>32</v>
      </c>
      <c r="L20" s="9">
        <v>1494</v>
      </c>
      <c r="M20" s="10" t="s">
        <v>33</v>
      </c>
      <c r="N20" s="9"/>
      <c r="O20" s="9">
        <v>40</v>
      </c>
      <c r="P20" s="11"/>
      <c r="Q20" s="46">
        <f t="shared" si="0"/>
        <v>2</v>
      </c>
      <c r="R20" s="9">
        <v>2988</v>
      </c>
      <c r="S20" s="9"/>
      <c r="T20" s="9"/>
      <c r="U20" s="9">
        <f t="shared" si="1"/>
        <v>2988</v>
      </c>
      <c r="V20" s="9">
        <f t="shared" si="2"/>
        <v>2988</v>
      </c>
      <c r="W20" s="3">
        <f t="shared" si="3"/>
        <v>0</v>
      </c>
      <c r="X20" s="4"/>
      <c r="Y20" s="4"/>
    </row>
    <row r="21" spans="1:25">
      <c r="A21" s="2" t="s">
        <v>27</v>
      </c>
      <c r="B21" s="6" t="s">
        <v>23</v>
      </c>
      <c r="C21" s="6" t="s">
        <v>24</v>
      </c>
      <c r="D21" s="7">
        <v>3</v>
      </c>
      <c r="E21" s="7">
        <v>1789</v>
      </c>
      <c r="F21" s="7" t="s">
        <v>28</v>
      </c>
      <c r="G21" s="7" t="s">
        <v>28</v>
      </c>
      <c r="H21" s="6" t="s">
        <v>29</v>
      </c>
      <c r="I21" s="18" t="s">
        <v>55</v>
      </c>
      <c r="J21" s="8" t="s">
        <v>31</v>
      </c>
      <c r="K21" s="8" t="s">
        <v>32</v>
      </c>
      <c r="L21" s="9">
        <v>2600</v>
      </c>
      <c r="M21" s="10" t="s">
        <v>33</v>
      </c>
      <c r="N21" s="9">
        <v>0.46</v>
      </c>
      <c r="O21" s="9"/>
      <c r="P21" s="11"/>
      <c r="Q21" s="46">
        <f t="shared" si="0"/>
        <v>0.46</v>
      </c>
      <c r="R21" s="9">
        <v>1196</v>
      </c>
      <c r="S21" s="9"/>
      <c r="T21" s="9"/>
      <c r="U21" s="9">
        <f t="shared" si="1"/>
        <v>1196</v>
      </c>
      <c r="V21" s="9">
        <f t="shared" si="2"/>
        <v>1196</v>
      </c>
      <c r="W21" s="3">
        <f t="shared" si="3"/>
        <v>0</v>
      </c>
      <c r="X21" s="4"/>
      <c r="Y21" s="4"/>
    </row>
    <row r="22" spans="1:25">
      <c r="A22" s="2" t="s">
        <v>27</v>
      </c>
      <c r="B22" s="6" t="s">
        <v>23</v>
      </c>
      <c r="C22" s="6" t="s">
        <v>24</v>
      </c>
      <c r="D22" s="7">
        <v>3</v>
      </c>
      <c r="E22" s="7">
        <v>1789</v>
      </c>
      <c r="F22" s="7" t="s">
        <v>28</v>
      </c>
      <c r="G22" s="7" t="s">
        <v>28</v>
      </c>
      <c r="H22" s="6" t="s">
        <v>29</v>
      </c>
      <c r="I22" s="18" t="s">
        <v>56</v>
      </c>
      <c r="J22" s="8" t="s">
        <v>31</v>
      </c>
      <c r="K22" s="8" t="s">
        <v>32</v>
      </c>
      <c r="L22" s="9">
        <v>6</v>
      </c>
      <c r="M22" s="10" t="s">
        <v>57</v>
      </c>
      <c r="N22" s="9">
        <v>17</v>
      </c>
      <c r="O22" s="9"/>
      <c r="P22" s="11"/>
      <c r="Q22" s="46">
        <f t="shared" si="0"/>
        <v>17</v>
      </c>
      <c r="R22" s="9">
        <v>102</v>
      </c>
      <c r="S22" s="9"/>
      <c r="T22" s="9"/>
      <c r="U22" s="9">
        <f t="shared" si="1"/>
        <v>102</v>
      </c>
      <c r="V22" s="9">
        <f t="shared" si="2"/>
        <v>102</v>
      </c>
      <c r="W22" s="3">
        <f t="shared" si="3"/>
        <v>0</v>
      </c>
      <c r="X22" s="4"/>
      <c r="Y22" s="4"/>
    </row>
    <row r="23" spans="1:25">
      <c r="A23" s="2" t="s">
        <v>27</v>
      </c>
      <c r="B23" s="6" t="s">
        <v>23</v>
      </c>
      <c r="C23" s="6" t="s">
        <v>24</v>
      </c>
      <c r="D23" s="7">
        <v>3</v>
      </c>
      <c r="E23" s="7">
        <v>1789</v>
      </c>
      <c r="F23" s="7" t="s">
        <v>28</v>
      </c>
      <c r="G23" s="7" t="s">
        <v>28</v>
      </c>
      <c r="H23" s="6" t="s">
        <v>29</v>
      </c>
      <c r="I23" s="18" t="s">
        <v>56</v>
      </c>
      <c r="J23" s="8" t="s">
        <v>58</v>
      </c>
      <c r="K23" s="8"/>
      <c r="L23" s="9">
        <v>46</v>
      </c>
      <c r="M23" s="10" t="s">
        <v>57</v>
      </c>
      <c r="N23" s="9">
        <v>17</v>
      </c>
      <c r="O23" s="9"/>
      <c r="P23" s="11"/>
      <c r="Q23" s="46">
        <f t="shared" si="0"/>
        <v>17</v>
      </c>
      <c r="R23" s="9">
        <v>782</v>
      </c>
      <c r="S23" s="9"/>
      <c r="T23" s="9"/>
      <c r="U23" s="9">
        <f t="shared" si="1"/>
        <v>782</v>
      </c>
      <c r="V23" s="9">
        <f t="shared" si="2"/>
        <v>782</v>
      </c>
      <c r="W23" s="3">
        <f t="shared" si="3"/>
        <v>0</v>
      </c>
      <c r="X23" s="4"/>
      <c r="Y23" s="4"/>
    </row>
    <row r="24" spans="1:25">
      <c r="A24" s="2" t="s">
        <v>27</v>
      </c>
      <c r="B24" s="6" t="s">
        <v>23</v>
      </c>
      <c r="C24" s="6" t="s">
        <v>24</v>
      </c>
      <c r="D24" s="7">
        <v>3</v>
      </c>
      <c r="E24" s="7">
        <v>1789</v>
      </c>
      <c r="F24" s="7" t="s">
        <v>28</v>
      </c>
      <c r="G24" s="7" t="s">
        <v>28</v>
      </c>
      <c r="H24" s="6" t="s">
        <v>29</v>
      </c>
      <c r="I24" s="18" t="s">
        <v>59</v>
      </c>
      <c r="J24" s="8" t="s">
        <v>31</v>
      </c>
      <c r="K24" s="8" t="s">
        <v>37</v>
      </c>
      <c r="L24" s="9">
        <v>640</v>
      </c>
      <c r="M24" s="10" t="s">
        <v>57</v>
      </c>
      <c r="N24" s="9">
        <v>1.2</v>
      </c>
      <c r="O24" s="9"/>
      <c r="P24" s="11"/>
      <c r="Q24" s="46">
        <f t="shared" si="0"/>
        <v>1.2</v>
      </c>
      <c r="R24" s="9">
        <v>768</v>
      </c>
      <c r="S24" s="9"/>
      <c r="T24" s="9"/>
      <c r="U24" s="9">
        <f t="shared" si="1"/>
        <v>768</v>
      </c>
      <c r="V24" s="9">
        <f t="shared" si="2"/>
        <v>768</v>
      </c>
      <c r="W24" s="3">
        <f t="shared" si="3"/>
        <v>0</v>
      </c>
      <c r="X24" s="4"/>
      <c r="Y24" s="4"/>
    </row>
    <row r="25" spans="1:25">
      <c r="A25" s="2" t="s">
        <v>27</v>
      </c>
      <c r="B25" s="6" t="s">
        <v>23</v>
      </c>
      <c r="C25" s="6" t="s">
        <v>24</v>
      </c>
      <c r="D25" s="7">
        <v>3</v>
      </c>
      <c r="E25" s="7">
        <v>1789</v>
      </c>
      <c r="F25" s="7" t="s">
        <v>28</v>
      </c>
      <c r="G25" s="7" t="s">
        <v>28</v>
      </c>
      <c r="H25" s="6" t="s">
        <v>29</v>
      </c>
      <c r="I25" s="18" t="s">
        <v>59</v>
      </c>
      <c r="J25" s="8" t="s">
        <v>58</v>
      </c>
      <c r="K25" s="8"/>
      <c r="L25" s="9">
        <v>1280</v>
      </c>
      <c r="M25" s="10" t="s">
        <v>57</v>
      </c>
      <c r="N25" s="9">
        <v>1.2</v>
      </c>
      <c r="O25" s="9"/>
      <c r="P25" s="11"/>
      <c r="Q25" s="46">
        <f t="shared" si="0"/>
        <v>1.2</v>
      </c>
      <c r="R25" s="9">
        <v>1536</v>
      </c>
      <c r="S25" s="9"/>
      <c r="T25" s="9"/>
      <c r="U25" s="9">
        <f t="shared" si="1"/>
        <v>1536</v>
      </c>
      <c r="V25" s="9">
        <f t="shared" si="2"/>
        <v>1536</v>
      </c>
      <c r="W25" s="3">
        <f t="shared" si="3"/>
        <v>0</v>
      </c>
      <c r="X25" s="4"/>
      <c r="Y25" s="4"/>
    </row>
    <row r="26" spans="1:25">
      <c r="A26" s="2" t="s">
        <v>27</v>
      </c>
      <c r="B26" s="6" t="s">
        <v>23</v>
      </c>
      <c r="C26" s="6" t="s">
        <v>24</v>
      </c>
      <c r="D26" s="7">
        <v>3</v>
      </c>
      <c r="E26" s="7">
        <v>1789</v>
      </c>
      <c r="F26" s="7" t="s">
        <v>28</v>
      </c>
      <c r="G26" s="7" t="s">
        <v>28</v>
      </c>
      <c r="H26" s="6" t="s">
        <v>29</v>
      </c>
      <c r="I26" s="18" t="s">
        <v>59</v>
      </c>
      <c r="J26" s="8" t="s">
        <v>31</v>
      </c>
      <c r="K26" s="8" t="s">
        <v>32</v>
      </c>
      <c r="L26" s="9">
        <v>11</v>
      </c>
      <c r="M26" s="10" t="s">
        <v>57</v>
      </c>
      <c r="N26" s="9">
        <v>12</v>
      </c>
      <c r="O26" s="9"/>
      <c r="P26" s="11"/>
      <c r="Q26" s="46">
        <f t="shared" si="0"/>
        <v>12</v>
      </c>
      <c r="R26" s="9">
        <v>132</v>
      </c>
      <c r="S26" s="9"/>
      <c r="T26" s="9"/>
      <c r="U26" s="9">
        <f t="shared" si="1"/>
        <v>132</v>
      </c>
      <c r="V26" s="9">
        <f t="shared" si="2"/>
        <v>132</v>
      </c>
      <c r="W26" s="3">
        <f t="shared" si="3"/>
        <v>0</v>
      </c>
      <c r="X26" s="4"/>
      <c r="Y26" s="4"/>
    </row>
    <row r="27" spans="1:25">
      <c r="A27" s="2" t="s">
        <v>27</v>
      </c>
      <c r="B27" s="6" t="s">
        <v>23</v>
      </c>
      <c r="C27" s="6" t="s">
        <v>24</v>
      </c>
      <c r="D27" s="7">
        <v>3</v>
      </c>
      <c r="E27" s="7">
        <v>1789</v>
      </c>
      <c r="F27" s="7" t="s">
        <v>28</v>
      </c>
      <c r="G27" s="7" t="s">
        <v>28</v>
      </c>
      <c r="H27" s="6" t="s">
        <v>29</v>
      </c>
      <c r="I27" s="18" t="s">
        <v>60</v>
      </c>
      <c r="J27" s="8" t="s">
        <v>31</v>
      </c>
      <c r="K27" s="8" t="s">
        <v>32</v>
      </c>
      <c r="L27" s="9">
        <v>165900</v>
      </c>
      <c r="M27" s="10" t="s">
        <v>33</v>
      </c>
      <c r="N27" s="9"/>
      <c r="O27" s="9">
        <v>20</v>
      </c>
      <c r="P27" s="11"/>
      <c r="Q27" s="46">
        <f t="shared" si="0"/>
        <v>1</v>
      </c>
      <c r="R27" s="9">
        <v>165900</v>
      </c>
      <c r="S27" s="9"/>
      <c r="T27" s="9"/>
      <c r="U27" s="9">
        <f t="shared" si="1"/>
        <v>165900</v>
      </c>
      <c r="V27" s="9">
        <f t="shared" si="2"/>
        <v>165900</v>
      </c>
      <c r="W27" s="3">
        <f t="shared" si="3"/>
        <v>0</v>
      </c>
      <c r="X27" s="4"/>
      <c r="Y27" s="4"/>
    </row>
    <row r="28" spans="1:25">
      <c r="A28" s="2" t="s">
        <v>27</v>
      </c>
      <c r="B28" s="6" t="s">
        <v>23</v>
      </c>
      <c r="C28" s="6" t="s">
        <v>24</v>
      </c>
      <c r="D28" s="7">
        <v>3</v>
      </c>
      <c r="E28" s="7">
        <v>1789</v>
      </c>
      <c r="F28" s="7" t="s">
        <v>28</v>
      </c>
      <c r="G28" s="7" t="s">
        <v>28</v>
      </c>
      <c r="H28" s="6" t="s">
        <v>29</v>
      </c>
      <c r="I28" s="43" t="s">
        <v>338</v>
      </c>
      <c r="J28" s="8" t="s">
        <v>31</v>
      </c>
      <c r="K28" s="8" t="s">
        <v>32</v>
      </c>
      <c r="L28" s="9">
        <v>55094</v>
      </c>
      <c r="M28" s="10" t="s">
        <v>33</v>
      </c>
      <c r="N28" s="9">
        <v>0.15</v>
      </c>
      <c r="O28" s="9"/>
      <c r="P28" s="11"/>
      <c r="Q28" s="46">
        <f t="shared" si="0"/>
        <v>0.15</v>
      </c>
      <c r="R28" s="9">
        <v>8264</v>
      </c>
      <c r="S28" s="9"/>
      <c r="T28" s="9"/>
      <c r="U28" s="9">
        <f t="shared" si="1"/>
        <v>8264</v>
      </c>
      <c r="V28" s="9">
        <f t="shared" si="2"/>
        <v>8264.1</v>
      </c>
      <c r="W28" s="3">
        <f t="shared" si="3"/>
        <v>-0.1000000000003638</v>
      </c>
      <c r="X28" s="4"/>
      <c r="Y28" s="4"/>
    </row>
    <row r="29" spans="1:25">
      <c r="A29" s="2" t="s">
        <v>27</v>
      </c>
      <c r="B29" s="6" t="s">
        <v>23</v>
      </c>
      <c r="C29" s="6" t="s">
        <v>24</v>
      </c>
      <c r="D29" s="7">
        <v>3</v>
      </c>
      <c r="E29" s="7">
        <v>1789</v>
      </c>
      <c r="F29" s="7" t="s">
        <v>28</v>
      </c>
      <c r="G29" s="7" t="s">
        <v>28</v>
      </c>
      <c r="H29" s="6" t="s">
        <v>29</v>
      </c>
      <c r="I29" s="18" t="s">
        <v>61</v>
      </c>
      <c r="J29" s="8" t="s">
        <v>31</v>
      </c>
      <c r="K29" s="8" t="s">
        <v>32</v>
      </c>
      <c r="L29" s="9">
        <f>1144+(263/288)</f>
        <v>1144.9131944444443</v>
      </c>
      <c r="M29" s="10" t="s">
        <v>62</v>
      </c>
      <c r="N29" s="9">
        <v>144</v>
      </c>
      <c r="O29" s="9"/>
      <c r="P29" s="11"/>
      <c r="Q29" s="46">
        <f t="shared" si="0"/>
        <v>144</v>
      </c>
      <c r="R29" s="9">
        <v>164867</v>
      </c>
      <c r="S29" s="9"/>
      <c r="T29" s="9"/>
      <c r="U29" s="9">
        <f t="shared" si="1"/>
        <v>164867</v>
      </c>
      <c r="V29" s="9">
        <f t="shared" si="2"/>
        <v>164867.5</v>
      </c>
      <c r="W29" s="3">
        <f t="shared" si="3"/>
        <v>-0.5</v>
      </c>
      <c r="X29" s="4"/>
      <c r="Y29" s="4" t="s">
        <v>63</v>
      </c>
    </row>
    <row r="30" spans="1:25">
      <c r="A30" s="2" t="s">
        <v>27</v>
      </c>
      <c r="B30" s="6" t="s">
        <v>23</v>
      </c>
      <c r="C30" s="6" t="s">
        <v>24</v>
      </c>
      <c r="D30" s="7">
        <v>3</v>
      </c>
      <c r="E30" s="7">
        <v>1789</v>
      </c>
      <c r="F30" s="7" t="s">
        <v>28</v>
      </c>
      <c r="G30" s="7" t="s">
        <v>28</v>
      </c>
      <c r="H30" s="6" t="s">
        <v>29</v>
      </c>
      <c r="I30" s="18" t="s">
        <v>61</v>
      </c>
      <c r="J30" s="8" t="s">
        <v>48</v>
      </c>
      <c r="K30" s="8"/>
      <c r="L30" s="9">
        <f>106+(127/288)</f>
        <v>106.44097222222223</v>
      </c>
      <c r="M30" s="10" t="s">
        <v>62</v>
      </c>
      <c r="N30" s="9">
        <v>144</v>
      </c>
      <c r="O30" s="9"/>
      <c r="P30" s="11"/>
      <c r="Q30" s="46">
        <f t="shared" si="0"/>
        <v>144</v>
      </c>
      <c r="R30" s="9">
        <v>15327</v>
      </c>
      <c r="S30" s="9"/>
      <c r="T30" s="9"/>
      <c r="U30" s="9">
        <f t="shared" si="1"/>
        <v>15327</v>
      </c>
      <c r="V30" s="9">
        <f t="shared" si="2"/>
        <v>15327.5</v>
      </c>
      <c r="W30" s="3">
        <f t="shared" si="3"/>
        <v>-0.5</v>
      </c>
      <c r="X30" s="4"/>
      <c r="Y30" s="4" t="s">
        <v>64</v>
      </c>
    </row>
    <row r="31" spans="1:25">
      <c r="A31" s="2" t="s">
        <v>27</v>
      </c>
      <c r="B31" s="6" t="s">
        <v>23</v>
      </c>
      <c r="C31" s="6" t="s">
        <v>24</v>
      </c>
      <c r="D31" s="7">
        <v>3</v>
      </c>
      <c r="E31" s="7">
        <v>1789</v>
      </c>
      <c r="F31" s="7" t="s">
        <v>28</v>
      </c>
      <c r="G31" s="7" t="s">
        <v>28</v>
      </c>
      <c r="H31" s="6" t="s">
        <v>29</v>
      </c>
      <c r="I31" s="18" t="s">
        <v>61</v>
      </c>
      <c r="J31" s="8" t="s">
        <v>34</v>
      </c>
      <c r="K31" s="8"/>
      <c r="L31" s="9">
        <f>16+(218/288)</f>
        <v>16.756944444444443</v>
      </c>
      <c r="M31" s="10" t="s">
        <v>62</v>
      </c>
      <c r="N31" s="9">
        <v>144</v>
      </c>
      <c r="O31" s="9"/>
      <c r="P31" s="11"/>
      <c r="Q31" s="46">
        <f t="shared" si="0"/>
        <v>144</v>
      </c>
      <c r="R31" s="9">
        <v>2413</v>
      </c>
      <c r="S31" s="9"/>
      <c r="T31" s="9"/>
      <c r="U31" s="9">
        <f t="shared" si="1"/>
        <v>2413</v>
      </c>
      <c r="V31" s="9">
        <f t="shared" si="2"/>
        <v>2413</v>
      </c>
      <c r="W31" s="3">
        <f t="shared" si="3"/>
        <v>0</v>
      </c>
      <c r="X31" s="4"/>
      <c r="Y31" s="4" t="s">
        <v>65</v>
      </c>
    </row>
    <row r="32" spans="1:25">
      <c r="A32" s="2" t="s">
        <v>27</v>
      </c>
      <c r="B32" s="6" t="s">
        <v>23</v>
      </c>
      <c r="C32" s="6" t="s">
        <v>24</v>
      </c>
      <c r="D32" s="7">
        <v>3</v>
      </c>
      <c r="E32" s="7">
        <v>1789</v>
      </c>
      <c r="F32" s="7" t="s">
        <v>28</v>
      </c>
      <c r="G32" s="7" t="s">
        <v>28</v>
      </c>
      <c r="H32" s="6" t="s">
        <v>29</v>
      </c>
      <c r="I32" s="18" t="s">
        <v>61</v>
      </c>
      <c r="J32" s="8" t="s">
        <v>66</v>
      </c>
      <c r="K32" s="8"/>
      <c r="L32" s="9">
        <f>70+(155/288)</f>
        <v>70.538194444444443</v>
      </c>
      <c r="M32" s="10" t="s">
        <v>62</v>
      </c>
      <c r="N32" s="9">
        <v>144</v>
      </c>
      <c r="O32" s="9"/>
      <c r="P32" s="11"/>
      <c r="Q32" s="46">
        <f t="shared" si="0"/>
        <v>144</v>
      </c>
      <c r="R32" s="9">
        <v>10157</v>
      </c>
      <c r="S32" s="9"/>
      <c r="T32" s="9"/>
      <c r="U32" s="9">
        <f t="shared" si="1"/>
        <v>10157</v>
      </c>
      <c r="V32" s="9">
        <f t="shared" si="2"/>
        <v>10157.5</v>
      </c>
      <c r="W32" s="3">
        <f t="shared" si="3"/>
        <v>-0.5</v>
      </c>
      <c r="X32" s="4"/>
      <c r="Y32" s="4" t="s">
        <v>67</v>
      </c>
    </row>
    <row r="33" spans="1:25">
      <c r="A33" s="2" t="s">
        <v>27</v>
      </c>
      <c r="B33" s="6" t="s">
        <v>23</v>
      </c>
      <c r="C33" s="6" t="s">
        <v>24</v>
      </c>
      <c r="D33" s="7">
        <v>3</v>
      </c>
      <c r="E33" s="7">
        <v>1789</v>
      </c>
      <c r="F33" s="7" t="s">
        <v>28</v>
      </c>
      <c r="G33" s="7" t="s">
        <v>28</v>
      </c>
      <c r="H33" s="6" t="s">
        <v>29</v>
      </c>
      <c r="I33" s="18" t="s">
        <v>61</v>
      </c>
      <c r="J33" s="8" t="s">
        <v>58</v>
      </c>
      <c r="K33" s="8"/>
      <c r="L33" s="9">
        <f>18+(278/288)</f>
        <v>18.965277777777779</v>
      </c>
      <c r="M33" s="10" t="s">
        <v>62</v>
      </c>
      <c r="N33" s="9">
        <v>144</v>
      </c>
      <c r="O33" s="9"/>
      <c r="P33" s="11"/>
      <c r="Q33" s="46">
        <f t="shared" si="0"/>
        <v>144</v>
      </c>
      <c r="R33" s="9">
        <v>2875</v>
      </c>
      <c r="S33" s="9"/>
      <c r="T33" s="9"/>
      <c r="U33" s="9">
        <f t="shared" si="1"/>
        <v>2875</v>
      </c>
      <c r="V33" s="9">
        <f t="shared" si="2"/>
        <v>2731</v>
      </c>
      <c r="W33" s="3">
        <f t="shared" si="3"/>
        <v>144</v>
      </c>
      <c r="X33" s="4"/>
      <c r="Y33" s="4" t="s">
        <v>68</v>
      </c>
    </row>
    <row r="34" spans="1:25">
      <c r="A34" s="2" t="s">
        <v>27</v>
      </c>
      <c r="B34" s="6" t="s">
        <v>23</v>
      </c>
      <c r="C34" s="6" t="s">
        <v>24</v>
      </c>
      <c r="D34" s="7">
        <v>3</v>
      </c>
      <c r="E34" s="7">
        <v>1789</v>
      </c>
      <c r="F34" s="7" t="s">
        <v>28</v>
      </c>
      <c r="G34" s="7" t="s">
        <v>28</v>
      </c>
      <c r="H34" s="6" t="s">
        <v>29</v>
      </c>
      <c r="I34" s="18" t="s">
        <v>61</v>
      </c>
      <c r="J34" s="8" t="s">
        <v>69</v>
      </c>
      <c r="K34" s="8"/>
      <c r="L34" s="9">
        <f>736+(182/288)</f>
        <v>736.63194444444446</v>
      </c>
      <c r="M34" s="10" t="s">
        <v>62</v>
      </c>
      <c r="N34" s="9">
        <v>144</v>
      </c>
      <c r="O34" s="9"/>
      <c r="P34" s="11"/>
      <c r="Q34" s="46">
        <f t="shared" si="0"/>
        <v>144</v>
      </c>
      <c r="R34" s="9">
        <v>106075</v>
      </c>
      <c r="S34" s="9"/>
      <c r="T34" s="9"/>
      <c r="U34" s="9">
        <f t="shared" si="1"/>
        <v>106075</v>
      </c>
      <c r="V34" s="9">
        <f t="shared" si="2"/>
        <v>106075</v>
      </c>
      <c r="W34" s="3">
        <f t="shared" si="3"/>
        <v>0</v>
      </c>
      <c r="X34" s="4"/>
      <c r="Y34" s="4" t="s">
        <v>70</v>
      </c>
    </row>
    <row r="35" spans="1:25">
      <c r="A35" s="2" t="s">
        <v>27</v>
      </c>
      <c r="B35" s="6" t="s">
        <v>23</v>
      </c>
      <c r="C35" s="6" t="s">
        <v>24</v>
      </c>
      <c r="D35" s="7">
        <v>3</v>
      </c>
      <c r="E35" s="7">
        <v>1789</v>
      </c>
      <c r="F35" s="7" t="s">
        <v>28</v>
      </c>
      <c r="G35" s="7" t="s">
        <v>28</v>
      </c>
      <c r="H35" s="6" t="s">
        <v>29</v>
      </c>
      <c r="I35" s="18" t="s">
        <v>61</v>
      </c>
      <c r="J35" s="8" t="s">
        <v>71</v>
      </c>
      <c r="K35" s="8"/>
      <c r="L35" s="9">
        <f>34+(208/288)</f>
        <v>34.722222222222221</v>
      </c>
      <c r="M35" s="10" t="s">
        <v>62</v>
      </c>
      <c r="N35" s="9">
        <v>144</v>
      </c>
      <c r="O35" s="9"/>
      <c r="P35" s="11"/>
      <c r="Q35" s="46">
        <f t="shared" si="0"/>
        <v>144</v>
      </c>
      <c r="R35" s="9">
        <v>5000</v>
      </c>
      <c r="S35" s="9"/>
      <c r="T35" s="9"/>
      <c r="U35" s="9">
        <f t="shared" si="1"/>
        <v>5000</v>
      </c>
      <c r="V35" s="9">
        <f t="shared" si="2"/>
        <v>5000</v>
      </c>
      <c r="W35" s="3">
        <f t="shared" si="3"/>
        <v>0</v>
      </c>
      <c r="X35" s="4"/>
      <c r="Y35" s="4" t="s">
        <v>72</v>
      </c>
    </row>
    <row r="36" spans="1:25" s="25" customFormat="1">
      <c r="A36" s="2" t="s">
        <v>27</v>
      </c>
      <c r="B36" s="6" t="s">
        <v>23</v>
      </c>
      <c r="C36" s="6" t="s">
        <v>24</v>
      </c>
      <c r="D36" s="7">
        <v>3</v>
      </c>
      <c r="E36" s="7">
        <v>1789</v>
      </c>
      <c r="F36" s="7" t="s">
        <v>28</v>
      </c>
      <c r="G36" s="7" t="s">
        <v>28</v>
      </c>
      <c r="H36" s="2" t="s">
        <v>29</v>
      </c>
      <c r="I36" s="23" t="s">
        <v>61</v>
      </c>
      <c r="J36" s="19" t="s">
        <v>73</v>
      </c>
      <c r="K36" s="19"/>
      <c r="L36" s="3">
        <f>126+(17/288)</f>
        <v>126.05902777777777</v>
      </c>
      <c r="M36" s="20" t="s">
        <v>62</v>
      </c>
      <c r="N36" s="3">
        <v>144</v>
      </c>
      <c r="O36" s="3"/>
      <c r="P36" s="21"/>
      <c r="Q36" s="46">
        <f t="shared" si="0"/>
        <v>144</v>
      </c>
      <c r="R36" s="3">
        <v>18152</v>
      </c>
      <c r="S36" s="3"/>
      <c r="T36" s="3"/>
      <c r="U36" s="9">
        <f t="shared" si="1"/>
        <v>18152</v>
      </c>
      <c r="V36" s="9">
        <f t="shared" si="2"/>
        <v>18152.5</v>
      </c>
      <c r="W36" s="3">
        <f t="shared" si="3"/>
        <v>-0.5</v>
      </c>
      <c r="X36" s="2"/>
      <c r="Y36" s="2" t="s">
        <v>74</v>
      </c>
    </row>
    <row r="37" spans="1:25" s="25" customFormat="1">
      <c r="A37" s="2" t="s">
        <v>27</v>
      </c>
      <c r="B37" s="6" t="s">
        <v>23</v>
      </c>
      <c r="C37" s="6" t="s">
        <v>24</v>
      </c>
      <c r="D37" s="7">
        <v>3</v>
      </c>
      <c r="E37" s="7">
        <v>1789</v>
      </c>
      <c r="F37" s="7" t="s">
        <v>28</v>
      </c>
      <c r="G37" s="7" t="s">
        <v>28</v>
      </c>
      <c r="H37" s="2" t="s">
        <v>29</v>
      </c>
      <c r="I37" s="44" t="s">
        <v>75</v>
      </c>
      <c r="J37" s="19" t="s">
        <v>31</v>
      </c>
      <c r="K37" s="19" t="s">
        <v>32</v>
      </c>
      <c r="L37" s="3">
        <f>12+(32/288)</f>
        <v>12.111111111111111</v>
      </c>
      <c r="M37" s="20" t="s">
        <v>62</v>
      </c>
      <c r="N37" s="3">
        <v>172</v>
      </c>
      <c r="O37" s="3">
        <v>16</v>
      </c>
      <c r="P37" s="21"/>
      <c r="Q37" s="46">
        <f t="shared" si="0"/>
        <v>172.8</v>
      </c>
      <c r="R37" s="3">
        <v>2093</v>
      </c>
      <c r="S37" s="3"/>
      <c r="T37" s="3"/>
      <c r="U37" s="9">
        <f t="shared" si="1"/>
        <v>2093</v>
      </c>
      <c r="V37" s="9">
        <f t="shared" si="2"/>
        <v>2092.8000000000002</v>
      </c>
      <c r="W37" s="3">
        <f t="shared" si="3"/>
        <v>0.1999999999998181</v>
      </c>
      <c r="X37" s="2"/>
      <c r="Y37" s="2" t="s">
        <v>76</v>
      </c>
    </row>
    <row r="38" spans="1:25" s="25" customFormat="1">
      <c r="A38" s="2" t="s">
        <v>27</v>
      </c>
      <c r="B38" s="6" t="s">
        <v>23</v>
      </c>
      <c r="C38" s="6" t="s">
        <v>24</v>
      </c>
      <c r="D38" s="7">
        <v>3</v>
      </c>
      <c r="E38" s="7">
        <v>1789</v>
      </c>
      <c r="F38" s="7" t="s">
        <v>28</v>
      </c>
      <c r="G38" s="7" t="s">
        <v>28</v>
      </c>
      <c r="H38" s="2" t="s">
        <v>29</v>
      </c>
      <c r="I38" s="44" t="s">
        <v>75</v>
      </c>
      <c r="J38" s="19" t="s">
        <v>48</v>
      </c>
      <c r="K38" s="19"/>
      <c r="L38" s="3">
        <f>17+(124/288)</f>
        <v>17.430555555555557</v>
      </c>
      <c r="M38" s="20" t="s">
        <v>62</v>
      </c>
      <c r="N38" s="3">
        <v>172</v>
      </c>
      <c r="O38" s="3">
        <v>16</v>
      </c>
      <c r="P38" s="21"/>
      <c r="Q38" s="46">
        <f t="shared" si="0"/>
        <v>172.8</v>
      </c>
      <c r="R38" s="3">
        <v>3012</v>
      </c>
      <c r="S38" s="3"/>
      <c r="T38" s="3"/>
      <c r="U38" s="9">
        <f t="shared" si="1"/>
        <v>3012</v>
      </c>
      <c r="V38" s="9">
        <f t="shared" si="2"/>
        <v>3012.0000000000005</v>
      </c>
      <c r="W38" s="3">
        <f t="shared" si="3"/>
        <v>0</v>
      </c>
      <c r="X38" s="2"/>
      <c r="Y38" s="2" t="s">
        <v>77</v>
      </c>
    </row>
    <row r="39" spans="1:25" s="25" customFormat="1">
      <c r="A39" s="2" t="s">
        <v>27</v>
      </c>
      <c r="B39" s="6" t="s">
        <v>23</v>
      </c>
      <c r="C39" s="6" t="s">
        <v>24</v>
      </c>
      <c r="D39" s="7">
        <v>3</v>
      </c>
      <c r="E39" s="7">
        <v>1789</v>
      </c>
      <c r="F39" s="7" t="s">
        <v>28</v>
      </c>
      <c r="G39" s="7" t="s">
        <v>28</v>
      </c>
      <c r="H39" s="2" t="s">
        <v>29</v>
      </c>
      <c r="I39" s="23" t="s">
        <v>61</v>
      </c>
      <c r="J39" s="19" t="s">
        <v>31</v>
      </c>
      <c r="K39" s="19" t="s">
        <v>37</v>
      </c>
      <c r="L39" s="3">
        <f>16+(115/288)</f>
        <v>16.399305555555557</v>
      </c>
      <c r="M39" s="20" t="s">
        <v>62</v>
      </c>
      <c r="N39" s="3">
        <v>144</v>
      </c>
      <c r="O39" s="3"/>
      <c r="P39" s="21"/>
      <c r="Q39" s="46">
        <f t="shared" si="0"/>
        <v>144</v>
      </c>
      <c r="R39" s="3">
        <v>2361</v>
      </c>
      <c r="S39" s="3"/>
      <c r="T39" s="3"/>
      <c r="U39" s="9">
        <f t="shared" si="1"/>
        <v>2361</v>
      </c>
      <c r="V39" s="9">
        <f t="shared" si="2"/>
        <v>2361.5</v>
      </c>
      <c r="W39" s="3">
        <f t="shared" si="3"/>
        <v>-0.5</v>
      </c>
      <c r="X39" s="2"/>
      <c r="Y39" s="2" t="s">
        <v>78</v>
      </c>
    </row>
    <row r="40" spans="1:25" s="28" customFormat="1">
      <c r="A40" s="2" t="s">
        <v>27</v>
      </c>
      <c r="B40" s="6" t="s">
        <v>23</v>
      </c>
      <c r="C40" s="6" t="s">
        <v>24</v>
      </c>
      <c r="D40" s="33">
        <v>3</v>
      </c>
      <c r="E40" s="7">
        <v>1789</v>
      </c>
      <c r="F40" s="7" t="s">
        <v>28</v>
      </c>
      <c r="G40" s="7" t="s">
        <v>28</v>
      </c>
      <c r="H40" s="32" t="s">
        <v>29</v>
      </c>
      <c r="I40" s="34" t="s">
        <v>79</v>
      </c>
      <c r="J40" s="35" t="s">
        <v>31</v>
      </c>
      <c r="K40" s="35" t="s">
        <v>37</v>
      </c>
      <c r="L40" s="31">
        <f>(1+(89/288))*288</f>
        <v>377</v>
      </c>
      <c r="M40" s="36" t="s">
        <v>339</v>
      </c>
      <c r="N40" s="31"/>
      <c r="O40" s="31">
        <v>40</v>
      </c>
      <c r="P40" s="37"/>
      <c r="Q40" s="47">
        <f t="shared" si="0"/>
        <v>2</v>
      </c>
      <c r="R40" s="31">
        <v>755</v>
      </c>
      <c r="S40" s="31"/>
      <c r="T40" s="31"/>
      <c r="U40" s="31">
        <f t="shared" si="1"/>
        <v>755</v>
      </c>
      <c r="V40" s="31">
        <f t="shared" si="2"/>
        <v>754</v>
      </c>
      <c r="W40" s="31">
        <f t="shared" si="3"/>
        <v>1</v>
      </c>
      <c r="X40" s="32"/>
      <c r="Y40" s="32" t="s">
        <v>340</v>
      </c>
    </row>
    <row r="41" spans="1:25">
      <c r="A41" s="2" t="s">
        <v>27</v>
      </c>
      <c r="B41" s="6" t="s">
        <v>23</v>
      </c>
      <c r="C41" s="6" t="s">
        <v>24</v>
      </c>
      <c r="D41" s="7">
        <v>3</v>
      </c>
      <c r="E41" s="7">
        <v>1789</v>
      </c>
      <c r="F41" s="7" t="s">
        <v>28</v>
      </c>
      <c r="G41" s="7" t="s">
        <v>28</v>
      </c>
      <c r="H41" s="6" t="s">
        <v>29</v>
      </c>
      <c r="I41" s="18" t="s">
        <v>80</v>
      </c>
      <c r="J41" s="8" t="s">
        <v>31</v>
      </c>
      <c r="K41" s="8" t="s">
        <v>32</v>
      </c>
      <c r="L41" s="9">
        <v>82</v>
      </c>
      <c r="M41" s="10" t="s">
        <v>33</v>
      </c>
      <c r="N41" s="9"/>
      <c r="O41" s="9">
        <v>28</v>
      </c>
      <c r="P41" s="11"/>
      <c r="Q41" s="46">
        <f t="shared" si="0"/>
        <v>1.4000000000000001</v>
      </c>
      <c r="R41" s="9">
        <v>115</v>
      </c>
      <c r="S41" s="9"/>
      <c r="T41" s="9"/>
      <c r="U41" s="9">
        <f t="shared" si="1"/>
        <v>115</v>
      </c>
      <c r="V41" s="9">
        <f t="shared" si="2"/>
        <v>114.80000000000001</v>
      </c>
      <c r="W41" s="3">
        <f t="shared" si="3"/>
        <v>0.19999999999998863</v>
      </c>
      <c r="X41" s="4"/>
      <c r="Y41" s="4"/>
    </row>
    <row r="42" spans="1:25">
      <c r="A42" s="2" t="s">
        <v>27</v>
      </c>
      <c r="B42" s="6" t="s">
        <v>23</v>
      </c>
      <c r="C42" s="6" t="s">
        <v>24</v>
      </c>
      <c r="D42" s="7">
        <v>3</v>
      </c>
      <c r="E42" s="7">
        <v>1789</v>
      </c>
      <c r="F42" s="7" t="s">
        <v>28</v>
      </c>
      <c r="G42" s="7" t="s">
        <v>28</v>
      </c>
      <c r="H42" s="6" t="s">
        <v>29</v>
      </c>
      <c r="I42" s="18" t="s">
        <v>81</v>
      </c>
      <c r="J42" s="8" t="s">
        <v>31</v>
      </c>
      <c r="K42" s="8" t="s">
        <v>32</v>
      </c>
      <c r="L42" s="9">
        <v>25</v>
      </c>
      <c r="M42" s="10" t="s">
        <v>33</v>
      </c>
      <c r="N42" s="9">
        <v>8</v>
      </c>
      <c r="O42" s="9"/>
      <c r="P42" s="11"/>
      <c r="Q42" s="46">
        <f t="shared" si="0"/>
        <v>8</v>
      </c>
      <c r="R42" s="9">
        <v>200</v>
      </c>
      <c r="S42" s="9"/>
      <c r="T42" s="9"/>
      <c r="U42" s="9">
        <f t="shared" si="1"/>
        <v>200</v>
      </c>
      <c r="V42" s="9">
        <f t="shared" si="2"/>
        <v>200</v>
      </c>
      <c r="W42" s="3">
        <f t="shared" si="3"/>
        <v>0</v>
      </c>
      <c r="X42" s="4"/>
      <c r="Y42" s="4"/>
    </row>
    <row r="43" spans="1:25">
      <c r="A43" s="2" t="s">
        <v>27</v>
      </c>
      <c r="B43" s="6" t="s">
        <v>23</v>
      </c>
      <c r="C43" s="6" t="s">
        <v>24</v>
      </c>
      <c r="D43" s="7">
        <v>3</v>
      </c>
      <c r="E43" s="7">
        <v>1789</v>
      </c>
      <c r="F43" s="7" t="s">
        <v>28</v>
      </c>
      <c r="G43" s="7" t="s">
        <v>28</v>
      </c>
      <c r="H43" s="6" t="s">
        <v>29</v>
      </c>
      <c r="I43" s="18" t="s">
        <v>82</v>
      </c>
      <c r="J43" s="8" t="s">
        <v>31</v>
      </c>
      <c r="K43" s="8" t="s">
        <v>37</v>
      </c>
      <c r="L43" s="9">
        <v>12</v>
      </c>
      <c r="M43" s="10" t="s">
        <v>33</v>
      </c>
      <c r="N43" s="9">
        <v>50</v>
      </c>
      <c r="O43" s="9"/>
      <c r="P43" s="11"/>
      <c r="Q43" s="46">
        <f t="shared" si="0"/>
        <v>50</v>
      </c>
      <c r="R43" s="9">
        <v>600</v>
      </c>
      <c r="S43" s="9"/>
      <c r="T43" s="9"/>
      <c r="U43" s="9">
        <f t="shared" si="1"/>
        <v>600</v>
      </c>
      <c r="V43" s="9">
        <f t="shared" si="2"/>
        <v>600</v>
      </c>
      <c r="W43" s="3">
        <f t="shared" si="3"/>
        <v>0</v>
      </c>
      <c r="X43" s="4"/>
      <c r="Y43" s="4"/>
    </row>
    <row r="44" spans="1:25">
      <c r="A44" s="2" t="s">
        <v>27</v>
      </c>
      <c r="B44" s="6" t="s">
        <v>23</v>
      </c>
      <c r="C44" s="6" t="s">
        <v>24</v>
      </c>
      <c r="D44" s="7">
        <v>3</v>
      </c>
      <c r="E44" s="7">
        <v>1789</v>
      </c>
      <c r="F44" s="7" t="s">
        <v>28</v>
      </c>
      <c r="G44" s="7" t="s">
        <v>28</v>
      </c>
      <c r="H44" s="6" t="s">
        <v>29</v>
      </c>
      <c r="I44" s="18" t="s">
        <v>83</v>
      </c>
      <c r="J44" s="8" t="s">
        <v>48</v>
      </c>
      <c r="K44" s="8"/>
      <c r="L44" s="9">
        <v>5000</v>
      </c>
      <c r="M44" s="10" t="s">
        <v>33</v>
      </c>
      <c r="N44" s="9">
        <v>0.2</v>
      </c>
      <c r="O44" s="9"/>
      <c r="P44" s="11"/>
      <c r="Q44" s="46">
        <f t="shared" si="0"/>
        <v>0.2</v>
      </c>
      <c r="R44" s="9">
        <v>1000</v>
      </c>
      <c r="S44" s="9"/>
      <c r="T44" s="9"/>
      <c r="U44" s="9">
        <f t="shared" si="1"/>
        <v>1000</v>
      </c>
      <c r="V44" s="9">
        <f t="shared" si="2"/>
        <v>1000</v>
      </c>
      <c r="W44" s="3">
        <f t="shared" si="3"/>
        <v>0</v>
      </c>
      <c r="X44" s="4"/>
      <c r="Y44" s="4"/>
    </row>
    <row r="45" spans="1:25">
      <c r="A45" s="2" t="s">
        <v>27</v>
      </c>
      <c r="B45" s="6" t="s">
        <v>23</v>
      </c>
      <c r="C45" s="6" t="s">
        <v>24</v>
      </c>
      <c r="D45" s="7">
        <v>3</v>
      </c>
      <c r="E45" s="7">
        <v>1789</v>
      </c>
      <c r="F45" s="7" t="s">
        <v>28</v>
      </c>
      <c r="G45" s="7" t="s">
        <v>28</v>
      </c>
      <c r="H45" s="6" t="s">
        <v>29</v>
      </c>
      <c r="I45" s="18" t="s">
        <v>84</v>
      </c>
      <c r="J45" s="8" t="s">
        <v>31</v>
      </c>
      <c r="K45" s="8" t="s">
        <v>37</v>
      </c>
      <c r="L45" s="9">
        <v>2800</v>
      </c>
      <c r="M45" s="10" t="s">
        <v>33</v>
      </c>
      <c r="N45" s="9">
        <v>0.18</v>
      </c>
      <c r="O45" s="9"/>
      <c r="P45" s="11"/>
      <c r="Q45" s="46">
        <f t="shared" si="0"/>
        <v>0.18</v>
      </c>
      <c r="R45" s="9">
        <v>504</v>
      </c>
      <c r="S45" s="9"/>
      <c r="T45" s="9"/>
      <c r="U45" s="9">
        <f t="shared" si="1"/>
        <v>504</v>
      </c>
      <c r="V45" s="9">
        <f t="shared" si="2"/>
        <v>504</v>
      </c>
      <c r="W45" s="3">
        <f t="shared" si="3"/>
        <v>0</v>
      </c>
      <c r="X45" s="4"/>
      <c r="Y45" s="4"/>
    </row>
    <row r="46" spans="1:25">
      <c r="A46" s="2" t="s">
        <v>27</v>
      </c>
      <c r="B46" s="6" t="s">
        <v>23</v>
      </c>
      <c r="C46" s="6" t="s">
        <v>24</v>
      </c>
      <c r="D46" s="7">
        <v>3</v>
      </c>
      <c r="E46" s="7">
        <v>1789</v>
      </c>
      <c r="F46" s="7" t="s">
        <v>28</v>
      </c>
      <c r="G46" s="7" t="s">
        <v>28</v>
      </c>
      <c r="H46" s="6" t="s">
        <v>29</v>
      </c>
      <c r="I46" s="18" t="s">
        <v>84</v>
      </c>
      <c r="J46" s="8" t="s">
        <v>34</v>
      </c>
      <c r="K46" s="8"/>
      <c r="L46" s="9">
        <v>1500</v>
      </c>
      <c r="M46" s="10" t="s">
        <v>33</v>
      </c>
      <c r="N46" s="9">
        <v>0.18</v>
      </c>
      <c r="O46" s="9"/>
      <c r="P46" s="11"/>
      <c r="Q46" s="46">
        <f t="shared" si="0"/>
        <v>0.18</v>
      </c>
      <c r="R46" s="9">
        <v>270</v>
      </c>
      <c r="S46" s="9"/>
      <c r="T46" s="9"/>
      <c r="U46" s="9">
        <f t="shared" si="1"/>
        <v>270</v>
      </c>
      <c r="V46" s="9">
        <f t="shared" si="2"/>
        <v>270</v>
      </c>
      <c r="W46" s="3">
        <f t="shared" si="3"/>
        <v>0</v>
      </c>
      <c r="X46" s="4"/>
      <c r="Y46" s="4"/>
    </row>
    <row r="47" spans="1:25">
      <c r="A47" s="2" t="s">
        <v>27</v>
      </c>
      <c r="B47" s="6" t="s">
        <v>23</v>
      </c>
      <c r="C47" s="6" t="s">
        <v>24</v>
      </c>
      <c r="D47" s="7">
        <v>3</v>
      </c>
      <c r="E47" s="7">
        <v>1789</v>
      </c>
      <c r="F47" s="7" t="s">
        <v>28</v>
      </c>
      <c r="G47" s="7" t="s">
        <v>28</v>
      </c>
      <c r="H47" s="6" t="s">
        <v>29</v>
      </c>
      <c r="I47" s="18" t="s">
        <v>84</v>
      </c>
      <c r="J47" s="8" t="s">
        <v>31</v>
      </c>
      <c r="K47" s="8" t="s">
        <v>32</v>
      </c>
      <c r="L47" s="9">
        <v>269250</v>
      </c>
      <c r="M47" s="10" t="s">
        <v>33</v>
      </c>
      <c r="N47" s="9">
        <v>0.18</v>
      </c>
      <c r="O47" s="9"/>
      <c r="P47" s="11"/>
      <c r="Q47" s="46">
        <f t="shared" si="0"/>
        <v>0.18</v>
      </c>
      <c r="R47" s="9">
        <v>48465</v>
      </c>
      <c r="S47" s="9"/>
      <c r="T47" s="9"/>
      <c r="U47" s="9">
        <f t="shared" si="1"/>
        <v>48465</v>
      </c>
      <c r="V47" s="9">
        <f t="shared" si="2"/>
        <v>48465</v>
      </c>
      <c r="W47" s="3">
        <f t="shared" si="3"/>
        <v>0</v>
      </c>
      <c r="X47" s="4"/>
      <c r="Y47" s="4"/>
    </row>
    <row r="48" spans="1:25">
      <c r="A48" s="2" t="s">
        <v>27</v>
      </c>
      <c r="B48" s="6" t="s">
        <v>23</v>
      </c>
      <c r="C48" s="6" t="s">
        <v>24</v>
      </c>
      <c r="D48" s="7">
        <v>3</v>
      </c>
      <c r="E48" s="7">
        <v>1789</v>
      </c>
      <c r="F48" s="7" t="s">
        <v>28</v>
      </c>
      <c r="G48" s="7" t="s">
        <v>28</v>
      </c>
      <c r="H48" s="6" t="s">
        <v>29</v>
      </c>
      <c r="I48" s="18" t="s">
        <v>85</v>
      </c>
      <c r="J48" s="8" t="s">
        <v>31</v>
      </c>
      <c r="K48" s="8" t="s">
        <v>32</v>
      </c>
      <c r="L48" s="9">
        <v>990</v>
      </c>
      <c r="M48" s="10" t="s">
        <v>33</v>
      </c>
      <c r="N48" s="9">
        <v>0.4</v>
      </c>
      <c r="O48" s="9"/>
      <c r="P48" s="11"/>
      <c r="Q48" s="46">
        <f t="shared" si="0"/>
        <v>0.4</v>
      </c>
      <c r="R48" s="9">
        <v>396</v>
      </c>
      <c r="S48" s="9"/>
      <c r="T48" s="9"/>
      <c r="U48" s="9">
        <f t="shared" si="1"/>
        <v>396</v>
      </c>
      <c r="V48" s="9">
        <f t="shared" si="2"/>
        <v>396</v>
      </c>
      <c r="W48" s="3">
        <f t="shared" si="3"/>
        <v>0</v>
      </c>
      <c r="X48" s="4"/>
      <c r="Y48" s="4"/>
    </row>
    <row r="49" spans="1:25">
      <c r="A49" s="2" t="s">
        <v>27</v>
      </c>
      <c r="B49" s="6" t="s">
        <v>23</v>
      </c>
      <c r="C49" s="6" t="s">
        <v>24</v>
      </c>
      <c r="D49" s="7">
        <v>3</v>
      </c>
      <c r="E49" s="7">
        <v>1789</v>
      </c>
      <c r="F49" s="7" t="s">
        <v>28</v>
      </c>
      <c r="G49" s="7" t="s">
        <v>28</v>
      </c>
      <c r="H49" s="6" t="s">
        <v>29</v>
      </c>
      <c r="I49" s="18" t="s">
        <v>86</v>
      </c>
      <c r="J49" s="8" t="s">
        <v>31</v>
      </c>
      <c r="K49" s="8" t="s">
        <v>32</v>
      </c>
      <c r="L49" s="9">
        <v>5180</v>
      </c>
      <c r="M49" s="10" t="s">
        <v>33</v>
      </c>
      <c r="N49" s="9">
        <v>0.05</v>
      </c>
      <c r="O49" s="9"/>
      <c r="P49" s="11"/>
      <c r="Q49" s="46">
        <f t="shared" si="0"/>
        <v>0.05</v>
      </c>
      <c r="R49" s="9">
        <v>259</v>
      </c>
      <c r="S49" s="9"/>
      <c r="T49" s="9"/>
      <c r="U49" s="9">
        <f t="shared" si="1"/>
        <v>259</v>
      </c>
      <c r="V49" s="9">
        <f t="shared" si="2"/>
        <v>259</v>
      </c>
      <c r="W49" s="3">
        <f t="shared" si="3"/>
        <v>0</v>
      </c>
      <c r="X49" s="4"/>
      <c r="Y49" s="4"/>
    </row>
    <row r="50" spans="1:25">
      <c r="A50" s="2" t="s">
        <v>27</v>
      </c>
      <c r="B50" s="6" t="s">
        <v>23</v>
      </c>
      <c r="C50" s="6" t="s">
        <v>24</v>
      </c>
      <c r="D50" s="7">
        <v>3</v>
      </c>
      <c r="E50" s="7">
        <v>1789</v>
      </c>
      <c r="F50" s="7" t="s">
        <v>28</v>
      </c>
      <c r="G50" s="7" t="s">
        <v>28</v>
      </c>
      <c r="H50" s="6" t="s">
        <v>29</v>
      </c>
      <c r="I50" s="18" t="s">
        <v>86</v>
      </c>
      <c r="J50" s="8" t="s">
        <v>48</v>
      </c>
      <c r="K50" s="8"/>
      <c r="L50" s="9">
        <v>1000</v>
      </c>
      <c r="M50" s="10" t="s">
        <v>33</v>
      </c>
      <c r="N50" s="9"/>
      <c r="O50" s="9"/>
      <c r="P50" s="11"/>
      <c r="Q50" s="46">
        <f t="shared" si="0"/>
        <v>0</v>
      </c>
      <c r="R50" s="9">
        <v>100</v>
      </c>
      <c r="S50" s="9"/>
      <c r="T50" s="9"/>
      <c r="U50" s="9">
        <f t="shared" si="1"/>
        <v>100</v>
      </c>
      <c r="V50" s="9">
        <f t="shared" si="2"/>
        <v>0</v>
      </c>
      <c r="W50" s="3">
        <f t="shared" si="3"/>
        <v>100</v>
      </c>
      <c r="X50" s="4"/>
      <c r="Y50" s="4" t="s">
        <v>341</v>
      </c>
    </row>
    <row r="51" spans="1:25">
      <c r="A51" s="2" t="s">
        <v>27</v>
      </c>
      <c r="B51" s="6" t="s">
        <v>23</v>
      </c>
      <c r="C51" s="6" t="s">
        <v>24</v>
      </c>
      <c r="D51" s="7">
        <v>3</v>
      </c>
      <c r="E51" s="7">
        <v>1789</v>
      </c>
      <c r="F51" s="7" t="s">
        <v>28</v>
      </c>
      <c r="G51" s="7" t="s">
        <v>28</v>
      </c>
      <c r="H51" s="6" t="s">
        <v>29</v>
      </c>
      <c r="I51" s="18" t="s">
        <v>86</v>
      </c>
      <c r="J51" s="8" t="s">
        <v>34</v>
      </c>
      <c r="K51" s="8"/>
      <c r="L51" s="9">
        <v>48200</v>
      </c>
      <c r="M51" s="10" t="s">
        <v>33</v>
      </c>
      <c r="N51" s="9">
        <v>0.05</v>
      </c>
      <c r="O51" s="9"/>
      <c r="P51" s="11"/>
      <c r="Q51" s="46">
        <f t="shared" si="0"/>
        <v>0.05</v>
      </c>
      <c r="R51" s="9">
        <v>2410</v>
      </c>
      <c r="S51" s="9"/>
      <c r="T51" s="9"/>
      <c r="U51" s="9">
        <f t="shared" si="1"/>
        <v>2410</v>
      </c>
      <c r="V51" s="9">
        <f t="shared" si="2"/>
        <v>2410</v>
      </c>
      <c r="W51" s="3">
        <f t="shared" si="3"/>
        <v>0</v>
      </c>
      <c r="X51" s="4"/>
      <c r="Y51" s="4"/>
    </row>
    <row r="52" spans="1:25">
      <c r="A52" s="2" t="s">
        <v>27</v>
      </c>
      <c r="B52" s="6" t="s">
        <v>23</v>
      </c>
      <c r="C52" s="6" t="s">
        <v>24</v>
      </c>
      <c r="D52" s="7">
        <v>4</v>
      </c>
      <c r="E52" s="7">
        <v>1789</v>
      </c>
      <c r="F52" s="7" t="s">
        <v>28</v>
      </c>
      <c r="G52" s="7" t="s">
        <v>28</v>
      </c>
      <c r="H52" s="6" t="s">
        <v>29</v>
      </c>
      <c r="I52" s="18" t="s">
        <v>87</v>
      </c>
      <c r="J52" s="8" t="s">
        <v>31</v>
      </c>
      <c r="K52" s="8" t="s">
        <v>32</v>
      </c>
      <c r="L52" s="9">
        <v>379</v>
      </c>
      <c r="M52" s="10" t="s">
        <v>33</v>
      </c>
      <c r="N52" s="9"/>
      <c r="O52" s="9">
        <v>12</v>
      </c>
      <c r="P52" s="11"/>
      <c r="Q52" s="46">
        <f t="shared" si="0"/>
        <v>0.60000000000000009</v>
      </c>
      <c r="R52" s="9">
        <v>226</v>
      </c>
      <c r="S52" s="9"/>
      <c r="T52" s="9"/>
      <c r="U52" s="9">
        <f t="shared" si="1"/>
        <v>226</v>
      </c>
      <c r="V52" s="9">
        <f t="shared" si="2"/>
        <v>227.40000000000003</v>
      </c>
      <c r="W52" s="3">
        <f t="shared" si="3"/>
        <v>-1.4000000000000341</v>
      </c>
      <c r="X52" s="4"/>
      <c r="Y52" s="4"/>
    </row>
    <row r="53" spans="1:25">
      <c r="A53" s="2" t="s">
        <v>27</v>
      </c>
      <c r="B53" s="6" t="s">
        <v>23</v>
      </c>
      <c r="C53" s="6" t="s">
        <v>24</v>
      </c>
      <c r="D53" s="7">
        <v>4</v>
      </c>
      <c r="E53" s="7">
        <v>1789</v>
      </c>
      <c r="F53" s="7" t="s">
        <v>28</v>
      </c>
      <c r="G53" s="7" t="s">
        <v>28</v>
      </c>
      <c r="H53" s="6" t="s">
        <v>29</v>
      </c>
      <c r="I53" s="18" t="s">
        <v>87</v>
      </c>
      <c r="J53" s="8" t="s">
        <v>31</v>
      </c>
      <c r="K53" s="8" t="s">
        <v>37</v>
      </c>
      <c r="L53" s="9">
        <v>4474</v>
      </c>
      <c r="M53" s="10" t="s">
        <v>33</v>
      </c>
      <c r="N53" s="9"/>
      <c r="O53" s="9">
        <v>12</v>
      </c>
      <c r="P53" s="11"/>
      <c r="Q53" s="46">
        <f t="shared" si="0"/>
        <v>0.60000000000000009</v>
      </c>
      <c r="R53" s="9">
        <v>2686</v>
      </c>
      <c r="S53" s="9"/>
      <c r="T53" s="9"/>
      <c r="U53" s="9">
        <f t="shared" si="1"/>
        <v>2686</v>
      </c>
      <c r="V53" s="9">
        <f t="shared" si="2"/>
        <v>2684.4000000000005</v>
      </c>
      <c r="W53" s="3">
        <f t="shared" si="3"/>
        <v>1.5999999999994543</v>
      </c>
      <c r="X53" s="4"/>
      <c r="Y53" s="4"/>
    </row>
    <row r="54" spans="1:25">
      <c r="A54" s="2" t="s">
        <v>27</v>
      </c>
      <c r="B54" s="6" t="s">
        <v>23</v>
      </c>
      <c r="C54" s="6" t="s">
        <v>24</v>
      </c>
      <c r="D54" s="7">
        <v>4</v>
      </c>
      <c r="E54" s="7">
        <v>1789</v>
      </c>
      <c r="F54" s="7" t="s">
        <v>28</v>
      </c>
      <c r="G54" s="7" t="s">
        <v>28</v>
      </c>
      <c r="H54" s="6" t="s">
        <v>29</v>
      </c>
      <c r="I54" s="18" t="s">
        <v>88</v>
      </c>
      <c r="J54" s="8" t="s">
        <v>31</v>
      </c>
      <c r="K54" s="8" t="s">
        <v>32</v>
      </c>
      <c r="L54" s="9">
        <v>2200</v>
      </c>
      <c r="M54" s="10" t="s">
        <v>33</v>
      </c>
      <c r="N54" s="9"/>
      <c r="O54" s="9">
        <v>10</v>
      </c>
      <c r="P54" s="11"/>
      <c r="Q54" s="46">
        <f t="shared" si="0"/>
        <v>0.5</v>
      </c>
      <c r="R54" s="9">
        <v>1100</v>
      </c>
      <c r="S54" s="9"/>
      <c r="T54" s="9"/>
      <c r="U54" s="9">
        <f t="shared" si="1"/>
        <v>1100</v>
      </c>
      <c r="V54" s="9">
        <f t="shared" si="2"/>
        <v>1100</v>
      </c>
      <c r="W54" s="3">
        <f t="shared" si="3"/>
        <v>0</v>
      </c>
      <c r="X54" s="4"/>
      <c r="Y54" s="4"/>
    </row>
    <row r="55" spans="1:25">
      <c r="A55" s="2" t="s">
        <v>27</v>
      </c>
      <c r="B55" s="6" t="s">
        <v>23</v>
      </c>
      <c r="C55" s="6" t="s">
        <v>24</v>
      </c>
      <c r="D55" s="7">
        <v>4</v>
      </c>
      <c r="E55" s="7">
        <v>1789</v>
      </c>
      <c r="F55" s="7" t="s">
        <v>28</v>
      </c>
      <c r="G55" s="7" t="s">
        <v>28</v>
      </c>
      <c r="H55" s="6" t="s">
        <v>29</v>
      </c>
      <c r="I55" s="18" t="s">
        <v>89</v>
      </c>
      <c r="J55" s="8" t="s">
        <v>31</v>
      </c>
      <c r="K55" s="8" t="s">
        <v>32</v>
      </c>
      <c r="L55" s="9">
        <v>300</v>
      </c>
      <c r="M55" s="10" t="s">
        <v>33</v>
      </c>
      <c r="N55" s="9">
        <v>0.56999999999999995</v>
      </c>
      <c r="O55" s="9"/>
      <c r="P55" s="11"/>
      <c r="Q55" s="46">
        <f t="shared" si="0"/>
        <v>0.56999999999999995</v>
      </c>
      <c r="R55" s="9">
        <v>171</v>
      </c>
      <c r="S55" s="9"/>
      <c r="T55" s="9"/>
      <c r="U55" s="9">
        <f t="shared" si="1"/>
        <v>171</v>
      </c>
      <c r="V55" s="9">
        <f t="shared" si="2"/>
        <v>170.99999999999997</v>
      </c>
      <c r="W55" s="3">
        <f t="shared" si="3"/>
        <v>0</v>
      </c>
      <c r="X55" s="4"/>
      <c r="Y55" s="4"/>
    </row>
    <row r="56" spans="1:25">
      <c r="A56" s="2" t="s">
        <v>27</v>
      </c>
      <c r="B56" s="6" t="s">
        <v>23</v>
      </c>
      <c r="C56" s="6" t="s">
        <v>24</v>
      </c>
      <c r="D56" s="7">
        <v>4</v>
      </c>
      <c r="E56" s="7">
        <v>1789</v>
      </c>
      <c r="F56" s="7" t="s">
        <v>28</v>
      </c>
      <c r="G56" s="7" t="s">
        <v>28</v>
      </c>
      <c r="H56" s="6" t="s">
        <v>29</v>
      </c>
      <c r="I56" s="18" t="s">
        <v>90</v>
      </c>
      <c r="J56" s="8" t="s">
        <v>31</v>
      </c>
      <c r="K56" s="8" t="s">
        <v>32</v>
      </c>
      <c r="L56" s="9">
        <v>27006</v>
      </c>
      <c r="M56" s="10" t="s">
        <v>33</v>
      </c>
      <c r="N56" s="9">
        <v>0.5</v>
      </c>
      <c r="O56" s="9"/>
      <c r="P56" s="11"/>
      <c r="Q56" s="46">
        <f t="shared" si="0"/>
        <v>0.5</v>
      </c>
      <c r="R56" s="9">
        <v>14003</v>
      </c>
      <c r="S56" s="9"/>
      <c r="T56" s="9"/>
      <c r="U56" s="9">
        <f t="shared" si="1"/>
        <v>14003</v>
      </c>
      <c r="V56" s="9">
        <f t="shared" si="2"/>
        <v>13503</v>
      </c>
      <c r="W56" s="3">
        <f t="shared" si="3"/>
        <v>500</v>
      </c>
      <c r="X56" s="4"/>
      <c r="Y56" s="4" t="s">
        <v>50</v>
      </c>
    </row>
    <row r="57" spans="1:25">
      <c r="A57" s="2" t="s">
        <v>27</v>
      </c>
      <c r="B57" s="6" t="s">
        <v>23</v>
      </c>
      <c r="C57" s="6" t="s">
        <v>24</v>
      </c>
      <c r="D57" s="7">
        <v>4</v>
      </c>
      <c r="E57" s="7">
        <v>1789</v>
      </c>
      <c r="F57" s="7" t="s">
        <v>28</v>
      </c>
      <c r="G57" s="7" t="s">
        <v>28</v>
      </c>
      <c r="H57" s="6" t="s">
        <v>29</v>
      </c>
      <c r="I57" s="18" t="s">
        <v>90</v>
      </c>
      <c r="J57" s="8" t="s">
        <v>48</v>
      </c>
      <c r="K57" s="8"/>
      <c r="L57" s="9">
        <v>5720</v>
      </c>
      <c r="M57" s="10" t="s">
        <v>33</v>
      </c>
      <c r="N57" s="9">
        <v>0.5</v>
      </c>
      <c r="O57" s="9"/>
      <c r="P57" s="11"/>
      <c r="Q57" s="46">
        <f t="shared" si="0"/>
        <v>0.5</v>
      </c>
      <c r="R57" s="9">
        <v>2860</v>
      </c>
      <c r="S57" s="9"/>
      <c r="T57" s="9"/>
      <c r="U57" s="9">
        <f t="shared" si="1"/>
        <v>2860</v>
      </c>
      <c r="V57" s="9">
        <f t="shared" si="2"/>
        <v>2860</v>
      </c>
      <c r="W57" s="3">
        <f t="shared" si="3"/>
        <v>0</v>
      </c>
      <c r="X57" s="4"/>
      <c r="Y57" s="4"/>
    </row>
    <row r="58" spans="1:25">
      <c r="A58" s="2" t="s">
        <v>27</v>
      </c>
      <c r="B58" s="6" t="s">
        <v>23</v>
      </c>
      <c r="C58" s="6" t="s">
        <v>24</v>
      </c>
      <c r="D58" s="7">
        <v>4</v>
      </c>
      <c r="E58" s="7">
        <v>1789</v>
      </c>
      <c r="F58" s="7" t="s">
        <v>28</v>
      </c>
      <c r="G58" s="7" t="s">
        <v>28</v>
      </c>
      <c r="H58" s="6" t="s">
        <v>29</v>
      </c>
      <c r="I58" s="18" t="s">
        <v>90</v>
      </c>
      <c r="J58" s="8" t="s">
        <v>66</v>
      </c>
      <c r="K58" s="8"/>
      <c r="L58" s="9">
        <v>2780</v>
      </c>
      <c r="M58" s="10" t="s">
        <v>33</v>
      </c>
      <c r="N58" s="9">
        <v>0.5</v>
      </c>
      <c r="O58" s="9"/>
      <c r="P58" s="11"/>
      <c r="Q58" s="46">
        <f t="shared" si="0"/>
        <v>0.5</v>
      </c>
      <c r="R58" s="9">
        <v>1340</v>
      </c>
      <c r="S58" s="9"/>
      <c r="T58" s="9"/>
      <c r="U58" s="9">
        <f t="shared" si="1"/>
        <v>1340</v>
      </c>
      <c r="V58" s="9">
        <f t="shared" si="2"/>
        <v>1390</v>
      </c>
      <c r="W58" s="3">
        <f t="shared" si="3"/>
        <v>-50</v>
      </c>
      <c r="X58" s="4"/>
      <c r="Y58" s="4"/>
    </row>
    <row r="59" spans="1:25">
      <c r="A59" s="2" t="s">
        <v>27</v>
      </c>
      <c r="B59" s="6" t="s">
        <v>23</v>
      </c>
      <c r="C59" s="6" t="s">
        <v>24</v>
      </c>
      <c r="D59" s="7">
        <v>4</v>
      </c>
      <c r="E59" s="7">
        <v>1789</v>
      </c>
      <c r="F59" s="7" t="s">
        <v>28</v>
      </c>
      <c r="G59" s="7" t="s">
        <v>28</v>
      </c>
      <c r="H59" s="6" t="s">
        <v>29</v>
      </c>
      <c r="I59" s="18" t="s">
        <v>90</v>
      </c>
      <c r="J59" s="8" t="s">
        <v>58</v>
      </c>
      <c r="K59" s="8"/>
      <c r="L59" s="9">
        <v>600</v>
      </c>
      <c r="M59" s="10" t="s">
        <v>33</v>
      </c>
      <c r="N59" s="9">
        <v>0.5</v>
      </c>
      <c r="O59" s="9"/>
      <c r="P59" s="11"/>
      <c r="Q59" s="46">
        <f t="shared" si="0"/>
        <v>0.5</v>
      </c>
      <c r="R59" s="9">
        <v>300</v>
      </c>
      <c r="S59" s="9"/>
      <c r="T59" s="9"/>
      <c r="U59" s="9">
        <f t="shared" si="1"/>
        <v>300</v>
      </c>
      <c r="V59" s="9">
        <f t="shared" si="2"/>
        <v>300</v>
      </c>
      <c r="W59" s="3">
        <f t="shared" si="3"/>
        <v>0</v>
      </c>
      <c r="X59" s="4"/>
      <c r="Y59" s="4"/>
    </row>
    <row r="60" spans="1:25">
      <c r="A60" s="2" t="s">
        <v>27</v>
      </c>
      <c r="B60" s="6" t="s">
        <v>23</v>
      </c>
      <c r="C60" s="6" t="s">
        <v>24</v>
      </c>
      <c r="D60" s="7">
        <v>4</v>
      </c>
      <c r="E60" s="7">
        <v>1789</v>
      </c>
      <c r="F60" s="7" t="s">
        <v>28</v>
      </c>
      <c r="G60" s="7" t="s">
        <v>28</v>
      </c>
      <c r="H60" s="6" t="s">
        <v>29</v>
      </c>
      <c r="I60" s="18" t="s">
        <v>90</v>
      </c>
      <c r="J60" s="8" t="s">
        <v>69</v>
      </c>
      <c r="K60" s="8"/>
      <c r="L60" s="9">
        <v>26450</v>
      </c>
      <c r="M60" s="10" t="s">
        <v>33</v>
      </c>
      <c r="N60" s="9">
        <v>0.5</v>
      </c>
      <c r="O60" s="9"/>
      <c r="P60" s="11"/>
      <c r="Q60" s="46">
        <f t="shared" si="0"/>
        <v>0.5</v>
      </c>
      <c r="R60" s="9">
        <v>13225</v>
      </c>
      <c r="S60" s="9"/>
      <c r="T60" s="9"/>
      <c r="U60" s="9">
        <f t="shared" si="1"/>
        <v>13225</v>
      </c>
      <c r="V60" s="9">
        <f t="shared" si="2"/>
        <v>13225</v>
      </c>
      <c r="W60" s="3">
        <f t="shared" si="3"/>
        <v>0</v>
      </c>
      <c r="X60" s="4"/>
      <c r="Y60" s="4"/>
    </row>
    <row r="61" spans="1:25">
      <c r="A61" s="2" t="s">
        <v>27</v>
      </c>
      <c r="B61" s="6" t="s">
        <v>23</v>
      </c>
      <c r="C61" s="6" t="s">
        <v>24</v>
      </c>
      <c r="D61" s="7">
        <v>4</v>
      </c>
      <c r="E61" s="7">
        <v>1789</v>
      </c>
      <c r="F61" s="7" t="s">
        <v>28</v>
      </c>
      <c r="G61" s="7" t="s">
        <v>28</v>
      </c>
      <c r="H61" s="6" t="s">
        <v>29</v>
      </c>
      <c r="I61" s="18" t="s">
        <v>91</v>
      </c>
      <c r="J61" s="8" t="s">
        <v>31</v>
      </c>
      <c r="K61" s="8" t="s">
        <v>32</v>
      </c>
      <c r="L61" s="9">
        <v>1800</v>
      </c>
      <c r="M61" s="10" t="s">
        <v>33</v>
      </c>
      <c r="N61" s="9">
        <v>0.5</v>
      </c>
      <c r="O61" s="9"/>
      <c r="P61" s="11"/>
      <c r="Q61" s="46">
        <f t="shared" si="0"/>
        <v>0.5</v>
      </c>
      <c r="R61" s="9">
        <v>900</v>
      </c>
      <c r="S61" s="9"/>
      <c r="T61" s="9"/>
      <c r="U61" s="9">
        <f t="shared" si="1"/>
        <v>900</v>
      </c>
      <c r="V61" s="9">
        <f t="shared" si="2"/>
        <v>900</v>
      </c>
      <c r="W61" s="3">
        <f t="shared" si="3"/>
        <v>0</v>
      </c>
      <c r="X61" s="4"/>
      <c r="Y61" s="4"/>
    </row>
    <row r="62" spans="1:25">
      <c r="A62" s="2" t="s">
        <v>27</v>
      </c>
      <c r="B62" s="6" t="s">
        <v>23</v>
      </c>
      <c r="C62" s="6" t="s">
        <v>24</v>
      </c>
      <c r="D62" s="7">
        <v>4</v>
      </c>
      <c r="E62" s="7">
        <v>1789</v>
      </c>
      <c r="F62" s="7" t="s">
        <v>28</v>
      </c>
      <c r="G62" s="7" t="s">
        <v>28</v>
      </c>
      <c r="H62" s="6" t="s">
        <v>29</v>
      </c>
      <c r="I62" s="22" t="s">
        <v>342</v>
      </c>
      <c r="J62" s="8" t="s">
        <v>31</v>
      </c>
      <c r="K62" s="8" t="s">
        <v>32</v>
      </c>
      <c r="L62" s="9">
        <v>263000</v>
      </c>
      <c r="M62" s="10" t="s">
        <v>33</v>
      </c>
      <c r="N62" s="9">
        <v>0.05</v>
      </c>
      <c r="O62" s="9"/>
      <c r="P62" s="11"/>
      <c r="Q62" s="46">
        <f t="shared" si="0"/>
        <v>0.05</v>
      </c>
      <c r="R62" s="9">
        <v>13150</v>
      </c>
      <c r="S62" s="9"/>
      <c r="T62" s="9"/>
      <c r="U62" s="9">
        <f t="shared" si="1"/>
        <v>13150</v>
      </c>
      <c r="V62" s="9">
        <f t="shared" si="2"/>
        <v>13150</v>
      </c>
      <c r="W62" s="3">
        <f t="shared" si="3"/>
        <v>0</v>
      </c>
      <c r="X62" s="4"/>
      <c r="Y62" s="4"/>
    </row>
    <row r="63" spans="1:25">
      <c r="A63" s="2" t="s">
        <v>27</v>
      </c>
      <c r="B63" s="6" t="s">
        <v>23</v>
      </c>
      <c r="C63" s="6" t="s">
        <v>24</v>
      </c>
      <c r="D63" s="7">
        <v>4</v>
      </c>
      <c r="E63" s="7">
        <v>1789</v>
      </c>
      <c r="F63" s="7" t="s">
        <v>28</v>
      </c>
      <c r="G63" s="7" t="s">
        <v>28</v>
      </c>
      <c r="H63" s="6" t="s">
        <v>29</v>
      </c>
      <c r="I63" s="22" t="s">
        <v>342</v>
      </c>
      <c r="J63" s="8" t="s">
        <v>92</v>
      </c>
      <c r="K63" s="8"/>
      <c r="L63" s="9">
        <v>2500</v>
      </c>
      <c r="M63" s="10" t="s">
        <v>33</v>
      </c>
      <c r="N63" s="9">
        <v>0.05</v>
      </c>
      <c r="O63" s="9"/>
      <c r="P63" s="11"/>
      <c r="Q63" s="46">
        <f t="shared" si="0"/>
        <v>0.05</v>
      </c>
      <c r="R63" s="9">
        <v>125</v>
      </c>
      <c r="S63" s="9"/>
      <c r="T63" s="9"/>
      <c r="U63" s="9">
        <f t="shared" si="1"/>
        <v>125</v>
      </c>
      <c r="V63" s="9">
        <f t="shared" si="2"/>
        <v>125</v>
      </c>
      <c r="W63" s="3">
        <f t="shared" si="3"/>
        <v>0</v>
      </c>
      <c r="X63" s="4"/>
      <c r="Y63" s="4"/>
    </row>
    <row r="64" spans="1:25">
      <c r="A64" s="2" t="s">
        <v>27</v>
      </c>
      <c r="B64" s="6" t="s">
        <v>23</v>
      </c>
      <c r="C64" s="6" t="s">
        <v>24</v>
      </c>
      <c r="D64" s="7">
        <v>4</v>
      </c>
      <c r="E64" s="7">
        <v>1789</v>
      </c>
      <c r="F64" s="7" t="s">
        <v>28</v>
      </c>
      <c r="G64" s="7" t="s">
        <v>28</v>
      </c>
      <c r="H64" s="6" t="s">
        <v>29</v>
      </c>
      <c r="I64" s="18" t="s">
        <v>93</v>
      </c>
      <c r="J64" s="8" t="s">
        <v>31</v>
      </c>
      <c r="K64" s="8" t="s">
        <v>32</v>
      </c>
      <c r="L64" s="9">
        <v>111195</v>
      </c>
      <c r="M64" s="10" t="s">
        <v>33</v>
      </c>
      <c r="N64" s="9">
        <v>0.11</v>
      </c>
      <c r="O64" s="9"/>
      <c r="P64" s="11"/>
      <c r="Q64" s="46">
        <f t="shared" si="0"/>
        <v>0.11</v>
      </c>
      <c r="R64" s="9">
        <v>12231</v>
      </c>
      <c r="S64" s="9"/>
      <c r="T64" s="9"/>
      <c r="U64" s="9">
        <f t="shared" si="1"/>
        <v>12231</v>
      </c>
      <c r="V64" s="9">
        <f t="shared" si="2"/>
        <v>12231.45</v>
      </c>
      <c r="W64" s="3">
        <f t="shared" si="3"/>
        <v>-0.4500000000007276</v>
      </c>
      <c r="X64" s="4"/>
      <c r="Y64" s="4"/>
    </row>
    <row r="65" spans="1:25">
      <c r="A65" s="2" t="s">
        <v>27</v>
      </c>
      <c r="B65" s="6" t="s">
        <v>23</v>
      </c>
      <c r="C65" s="6" t="s">
        <v>24</v>
      </c>
      <c r="D65" s="7">
        <v>4</v>
      </c>
      <c r="E65" s="7">
        <v>1789</v>
      </c>
      <c r="F65" s="7" t="s">
        <v>28</v>
      </c>
      <c r="G65" s="7" t="s">
        <v>28</v>
      </c>
      <c r="H65" s="6" t="s">
        <v>29</v>
      </c>
      <c r="I65" s="18" t="s">
        <v>93</v>
      </c>
      <c r="J65" s="8" t="s">
        <v>34</v>
      </c>
      <c r="K65" s="8"/>
      <c r="L65" s="9">
        <v>8000</v>
      </c>
      <c r="M65" s="10" t="s">
        <v>33</v>
      </c>
      <c r="N65" s="9">
        <v>0.11</v>
      </c>
      <c r="O65" s="9"/>
      <c r="P65" s="11"/>
      <c r="Q65" s="46">
        <f t="shared" si="0"/>
        <v>0.11</v>
      </c>
      <c r="R65" s="9">
        <v>880</v>
      </c>
      <c r="S65" s="9"/>
      <c r="T65" s="9"/>
      <c r="U65" s="9">
        <f t="shared" si="1"/>
        <v>880</v>
      </c>
      <c r="V65" s="9">
        <f t="shared" si="2"/>
        <v>880</v>
      </c>
      <c r="W65" s="3">
        <f t="shared" si="3"/>
        <v>0</v>
      </c>
      <c r="X65" s="4"/>
      <c r="Y65" s="4"/>
    </row>
    <row r="66" spans="1:25">
      <c r="A66" s="2" t="s">
        <v>27</v>
      </c>
      <c r="B66" s="6" t="s">
        <v>23</v>
      </c>
      <c r="C66" s="6" t="s">
        <v>24</v>
      </c>
      <c r="D66" s="7">
        <v>4</v>
      </c>
      <c r="E66" s="7">
        <v>1789</v>
      </c>
      <c r="F66" s="7" t="s">
        <v>28</v>
      </c>
      <c r="G66" s="7" t="s">
        <v>28</v>
      </c>
      <c r="H66" s="6" t="s">
        <v>29</v>
      </c>
      <c r="I66" s="18" t="s">
        <v>94</v>
      </c>
      <c r="J66" s="8" t="s">
        <v>31</v>
      </c>
      <c r="K66" s="8" t="s">
        <v>32</v>
      </c>
      <c r="L66" s="9">
        <v>300</v>
      </c>
      <c r="M66" s="10" t="s">
        <v>33</v>
      </c>
      <c r="N66" s="9"/>
      <c r="O66" s="9"/>
      <c r="P66" s="11"/>
      <c r="Q66" s="46">
        <f t="shared" ref="Q66:Q129" si="4">N66+(0.05*O66)+(P66/240)</f>
        <v>0</v>
      </c>
      <c r="R66" s="9">
        <v>120</v>
      </c>
      <c r="S66" s="9"/>
      <c r="T66" s="9"/>
      <c r="U66" s="9">
        <f t="shared" si="1"/>
        <v>120</v>
      </c>
      <c r="V66" s="9">
        <f t="shared" si="2"/>
        <v>0</v>
      </c>
      <c r="W66" s="3">
        <f t="shared" si="3"/>
        <v>120</v>
      </c>
      <c r="X66" s="4"/>
      <c r="Y66" s="4" t="s">
        <v>95</v>
      </c>
    </row>
    <row r="67" spans="1:25">
      <c r="A67" s="2" t="s">
        <v>27</v>
      </c>
      <c r="B67" s="6" t="s">
        <v>23</v>
      </c>
      <c r="C67" s="6" t="s">
        <v>24</v>
      </c>
      <c r="D67" s="7">
        <v>4</v>
      </c>
      <c r="E67" s="7">
        <v>1789</v>
      </c>
      <c r="F67" s="7" t="s">
        <v>28</v>
      </c>
      <c r="G67" s="7" t="s">
        <v>28</v>
      </c>
      <c r="H67" s="6" t="s">
        <v>29</v>
      </c>
      <c r="I67" s="18" t="s">
        <v>94</v>
      </c>
      <c r="J67" s="8" t="s">
        <v>34</v>
      </c>
      <c r="K67" s="8"/>
      <c r="L67" s="9">
        <v>2400</v>
      </c>
      <c r="M67" s="10" t="s">
        <v>33</v>
      </c>
      <c r="N67" s="9"/>
      <c r="O67" s="9"/>
      <c r="P67" s="11"/>
      <c r="Q67" s="46">
        <f t="shared" si="4"/>
        <v>0</v>
      </c>
      <c r="R67" s="9">
        <v>600</v>
      </c>
      <c r="S67" s="9"/>
      <c r="T67" s="9"/>
      <c r="U67" s="9">
        <f t="shared" ref="U67:U130" si="5">R67+(S67*0.05)+(T67/240)</f>
        <v>600</v>
      </c>
      <c r="V67" s="9">
        <f t="shared" ref="V67:V130" si="6">L67*Q67</f>
        <v>0</v>
      </c>
      <c r="W67" s="3">
        <f t="shared" ref="W67:W130" si="7">U67-V67</f>
        <v>600</v>
      </c>
      <c r="X67" s="4"/>
      <c r="Y67" s="4" t="s">
        <v>95</v>
      </c>
    </row>
    <row r="68" spans="1:25">
      <c r="A68" s="2" t="s">
        <v>27</v>
      </c>
      <c r="B68" s="6" t="s">
        <v>23</v>
      </c>
      <c r="C68" s="6" t="s">
        <v>24</v>
      </c>
      <c r="D68" s="7">
        <v>4</v>
      </c>
      <c r="E68" s="7">
        <v>1789</v>
      </c>
      <c r="F68" s="7" t="s">
        <v>28</v>
      </c>
      <c r="G68" s="7" t="s">
        <v>28</v>
      </c>
      <c r="H68" s="6" t="s">
        <v>29</v>
      </c>
      <c r="I68" s="18" t="s">
        <v>96</v>
      </c>
      <c r="J68" s="8" t="s">
        <v>31</v>
      </c>
      <c r="K68" s="8" t="s">
        <v>32</v>
      </c>
      <c r="L68" s="9">
        <v>165</v>
      </c>
      <c r="M68" s="10" t="s">
        <v>33</v>
      </c>
      <c r="N68" s="9">
        <v>0.8</v>
      </c>
      <c r="O68" s="9"/>
      <c r="P68" s="11"/>
      <c r="Q68" s="46">
        <f t="shared" si="4"/>
        <v>0.8</v>
      </c>
      <c r="R68" s="9">
        <v>132</v>
      </c>
      <c r="S68" s="9"/>
      <c r="T68" s="9"/>
      <c r="U68" s="9">
        <f t="shared" si="5"/>
        <v>132</v>
      </c>
      <c r="V68" s="9">
        <f t="shared" si="6"/>
        <v>132</v>
      </c>
      <c r="W68" s="3">
        <f t="shared" si="7"/>
        <v>0</v>
      </c>
      <c r="X68" s="4"/>
      <c r="Y68" s="4"/>
    </row>
    <row r="69" spans="1:25">
      <c r="A69" s="2" t="s">
        <v>27</v>
      </c>
      <c r="B69" s="6" t="s">
        <v>23</v>
      </c>
      <c r="C69" s="6" t="s">
        <v>24</v>
      </c>
      <c r="D69" s="7">
        <v>4</v>
      </c>
      <c r="E69" s="7">
        <v>1789</v>
      </c>
      <c r="F69" s="7" t="s">
        <v>28</v>
      </c>
      <c r="G69" s="7" t="s">
        <v>28</v>
      </c>
      <c r="H69" s="24" t="s">
        <v>29</v>
      </c>
      <c r="I69" s="26" t="s">
        <v>97</v>
      </c>
      <c r="J69" s="24" t="s">
        <v>58</v>
      </c>
      <c r="L69" s="24">
        <v>2800</v>
      </c>
      <c r="M69" s="27" t="s">
        <v>33</v>
      </c>
      <c r="N69" s="24">
        <v>0.6</v>
      </c>
      <c r="Q69" s="46">
        <f t="shared" si="4"/>
        <v>0.6</v>
      </c>
      <c r="R69" s="24">
        <v>1380</v>
      </c>
      <c r="U69" s="9">
        <f t="shared" si="5"/>
        <v>1380</v>
      </c>
      <c r="V69" s="9">
        <f t="shared" si="6"/>
        <v>1680</v>
      </c>
      <c r="W69" s="3">
        <f t="shared" si="7"/>
        <v>-300</v>
      </c>
      <c r="Y69" s="24" t="s">
        <v>50</v>
      </c>
    </row>
    <row r="70" spans="1:25">
      <c r="A70" s="2" t="s">
        <v>27</v>
      </c>
      <c r="B70" s="6" t="s">
        <v>23</v>
      </c>
      <c r="C70" s="6" t="s">
        <v>24</v>
      </c>
      <c r="D70" s="7">
        <v>4</v>
      </c>
      <c r="E70" s="7">
        <v>1789</v>
      </c>
      <c r="F70" s="7" t="s">
        <v>28</v>
      </c>
      <c r="G70" s="7" t="s">
        <v>28</v>
      </c>
      <c r="H70" s="24" t="s">
        <v>29</v>
      </c>
      <c r="I70" s="26" t="s">
        <v>98</v>
      </c>
      <c r="J70" s="24" t="s">
        <v>31</v>
      </c>
      <c r="K70" s="24" t="s">
        <v>32</v>
      </c>
      <c r="L70" s="24">
        <v>1</v>
      </c>
      <c r="M70" s="27" t="s">
        <v>39</v>
      </c>
      <c r="N70" s="24">
        <v>330</v>
      </c>
      <c r="Q70" s="46">
        <f t="shared" si="4"/>
        <v>330</v>
      </c>
      <c r="R70" s="24">
        <v>330</v>
      </c>
      <c r="U70" s="9">
        <f t="shared" si="5"/>
        <v>330</v>
      </c>
      <c r="V70" s="9">
        <f t="shared" si="6"/>
        <v>330</v>
      </c>
      <c r="W70" s="3">
        <f t="shared" si="7"/>
        <v>0</v>
      </c>
    </row>
    <row r="71" spans="1:25">
      <c r="A71" s="2" t="s">
        <v>27</v>
      </c>
      <c r="B71" s="6" t="s">
        <v>23</v>
      </c>
      <c r="C71" s="6" t="s">
        <v>24</v>
      </c>
      <c r="D71" s="7">
        <v>4</v>
      </c>
      <c r="E71" s="7">
        <v>1789</v>
      </c>
      <c r="F71" s="7" t="s">
        <v>28</v>
      </c>
      <c r="G71" s="7" t="s">
        <v>28</v>
      </c>
      <c r="H71" s="24" t="s">
        <v>29</v>
      </c>
      <c r="I71" s="26" t="s">
        <v>99</v>
      </c>
      <c r="J71" s="24" t="s">
        <v>31</v>
      </c>
      <c r="K71" s="24" t="s">
        <v>32</v>
      </c>
      <c r="L71" s="24">
        <v>416057</v>
      </c>
      <c r="M71" s="27" t="s">
        <v>33</v>
      </c>
      <c r="N71" s="24">
        <v>0.5</v>
      </c>
      <c r="Q71" s="46">
        <f t="shared" si="4"/>
        <v>0.5</v>
      </c>
      <c r="R71" s="24">
        <v>208029</v>
      </c>
      <c r="U71" s="9">
        <f t="shared" si="5"/>
        <v>208029</v>
      </c>
      <c r="V71" s="9">
        <f t="shared" si="6"/>
        <v>208028.5</v>
      </c>
      <c r="W71" s="3">
        <f t="shared" si="7"/>
        <v>0.5</v>
      </c>
    </row>
    <row r="72" spans="1:25">
      <c r="A72" s="2" t="s">
        <v>27</v>
      </c>
      <c r="B72" s="6" t="s">
        <v>23</v>
      </c>
      <c r="C72" s="6" t="s">
        <v>24</v>
      </c>
      <c r="D72" s="7">
        <v>4</v>
      </c>
      <c r="E72" s="7">
        <v>1789</v>
      </c>
      <c r="F72" s="7" t="s">
        <v>28</v>
      </c>
      <c r="G72" s="7" t="s">
        <v>28</v>
      </c>
      <c r="H72" s="24" t="s">
        <v>29</v>
      </c>
      <c r="I72" s="26" t="s">
        <v>99</v>
      </c>
      <c r="J72" s="24" t="s">
        <v>48</v>
      </c>
      <c r="L72" s="24">
        <v>7700</v>
      </c>
      <c r="M72" s="27" t="s">
        <v>33</v>
      </c>
      <c r="N72" s="24">
        <v>0.5</v>
      </c>
      <c r="Q72" s="46">
        <f t="shared" si="4"/>
        <v>0.5</v>
      </c>
      <c r="R72" s="24">
        <v>3850</v>
      </c>
      <c r="U72" s="9">
        <f t="shared" si="5"/>
        <v>3850</v>
      </c>
      <c r="V72" s="9">
        <f t="shared" si="6"/>
        <v>3850</v>
      </c>
      <c r="W72" s="3">
        <f t="shared" si="7"/>
        <v>0</v>
      </c>
    </row>
    <row r="73" spans="1:25">
      <c r="A73" s="2" t="s">
        <v>27</v>
      </c>
      <c r="B73" s="6" t="s">
        <v>23</v>
      </c>
      <c r="C73" s="6" t="s">
        <v>24</v>
      </c>
      <c r="D73" s="7">
        <v>4</v>
      </c>
      <c r="E73" s="7">
        <v>1789</v>
      </c>
      <c r="F73" s="7" t="s">
        <v>28</v>
      </c>
      <c r="G73" s="7" t="s">
        <v>28</v>
      </c>
      <c r="H73" s="24" t="s">
        <v>29</v>
      </c>
      <c r="I73" s="26" t="s">
        <v>99</v>
      </c>
      <c r="J73" s="24" t="s">
        <v>34</v>
      </c>
      <c r="L73" s="24">
        <v>22850</v>
      </c>
      <c r="M73" s="27" t="s">
        <v>33</v>
      </c>
      <c r="N73" s="24">
        <v>0.5</v>
      </c>
      <c r="Q73" s="46">
        <f t="shared" si="4"/>
        <v>0.5</v>
      </c>
      <c r="R73" s="24">
        <v>11425</v>
      </c>
      <c r="U73" s="9">
        <f t="shared" si="5"/>
        <v>11425</v>
      </c>
      <c r="V73" s="9">
        <f t="shared" si="6"/>
        <v>11425</v>
      </c>
      <c r="W73" s="3">
        <f t="shared" si="7"/>
        <v>0</v>
      </c>
    </row>
    <row r="74" spans="1:25">
      <c r="A74" s="2" t="s">
        <v>27</v>
      </c>
      <c r="B74" s="6" t="s">
        <v>23</v>
      </c>
      <c r="C74" s="6" t="s">
        <v>24</v>
      </c>
      <c r="D74" s="7">
        <v>4</v>
      </c>
      <c r="E74" s="7">
        <v>1789</v>
      </c>
      <c r="F74" s="7" t="s">
        <v>28</v>
      </c>
      <c r="G74" s="7" t="s">
        <v>28</v>
      </c>
      <c r="H74" s="24" t="s">
        <v>29</v>
      </c>
      <c r="I74" s="26" t="s">
        <v>99</v>
      </c>
      <c r="J74" s="24" t="s">
        <v>58</v>
      </c>
      <c r="L74" s="24">
        <v>1627</v>
      </c>
      <c r="M74" s="27" t="s">
        <v>33</v>
      </c>
      <c r="N74" s="24">
        <v>0.5</v>
      </c>
      <c r="Q74" s="46">
        <f t="shared" si="4"/>
        <v>0.5</v>
      </c>
      <c r="R74" s="24">
        <v>813</v>
      </c>
      <c r="U74" s="9">
        <f t="shared" si="5"/>
        <v>813</v>
      </c>
      <c r="V74" s="9">
        <f t="shared" si="6"/>
        <v>813.5</v>
      </c>
      <c r="W74" s="3">
        <f t="shared" si="7"/>
        <v>-0.5</v>
      </c>
    </row>
    <row r="75" spans="1:25">
      <c r="A75" s="2" t="s">
        <v>27</v>
      </c>
      <c r="B75" s="6" t="s">
        <v>23</v>
      </c>
      <c r="C75" s="6" t="s">
        <v>24</v>
      </c>
      <c r="D75" s="7">
        <v>4</v>
      </c>
      <c r="E75" s="7">
        <v>1789</v>
      </c>
      <c r="F75" s="7" t="s">
        <v>28</v>
      </c>
      <c r="G75" s="7" t="s">
        <v>28</v>
      </c>
      <c r="H75" s="24" t="s">
        <v>29</v>
      </c>
      <c r="I75" s="26" t="s">
        <v>99</v>
      </c>
      <c r="J75" s="24" t="s">
        <v>69</v>
      </c>
      <c r="L75" s="24">
        <v>27000</v>
      </c>
      <c r="M75" s="27" t="s">
        <v>33</v>
      </c>
      <c r="N75" s="24">
        <v>0.5</v>
      </c>
      <c r="Q75" s="46">
        <f t="shared" si="4"/>
        <v>0.5</v>
      </c>
      <c r="R75" s="24">
        <v>13500</v>
      </c>
      <c r="U75" s="9">
        <f t="shared" si="5"/>
        <v>13500</v>
      </c>
      <c r="V75" s="9">
        <f t="shared" si="6"/>
        <v>13500</v>
      </c>
      <c r="W75" s="3">
        <f t="shared" si="7"/>
        <v>0</v>
      </c>
    </row>
    <row r="76" spans="1:25">
      <c r="A76" s="2" t="s">
        <v>27</v>
      </c>
      <c r="B76" s="6" t="s">
        <v>23</v>
      </c>
      <c r="C76" s="6" t="s">
        <v>24</v>
      </c>
      <c r="D76" s="7">
        <v>4</v>
      </c>
      <c r="E76" s="7">
        <v>1789</v>
      </c>
      <c r="F76" s="7" t="s">
        <v>28</v>
      </c>
      <c r="G76" s="7" t="s">
        <v>28</v>
      </c>
      <c r="H76" s="24" t="s">
        <v>29</v>
      </c>
      <c r="I76" s="26" t="s">
        <v>99</v>
      </c>
      <c r="J76" s="24" t="s">
        <v>100</v>
      </c>
      <c r="L76" s="24">
        <v>1020</v>
      </c>
      <c r="M76" s="27" t="s">
        <v>33</v>
      </c>
      <c r="N76" s="24">
        <v>0.5</v>
      </c>
      <c r="Q76" s="46">
        <f t="shared" si="4"/>
        <v>0.5</v>
      </c>
      <c r="R76" s="24">
        <v>510</v>
      </c>
      <c r="U76" s="9">
        <f t="shared" si="5"/>
        <v>510</v>
      </c>
      <c r="V76" s="9">
        <f t="shared" si="6"/>
        <v>510</v>
      </c>
      <c r="W76" s="3">
        <f t="shared" si="7"/>
        <v>0</v>
      </c>
    </row>
    <row r="77" spans="1:25">
      <c r="A77" s="2" t="s">
        <v>27</v>
      </c>
      <c r="B77" s="6" t="s">
        <v>23</v>
      </c>
      <c r="C77" s="6" t="s">
        <v>24</v>
      </c>
      <c r="D77" s="7">
        <v>4</v>
      </c>
      <c r="E77" s="7">
        <v>1789</v>
      </c>
      <c r="F77" s="7" t="s">
        <v>28</v>
      </c>
      <c r="G77" s="7" t="s">
        <v>28</v>
      </c>
      <c r="H77" s="24" t="s">
        <v>29</v>
      </c>
      <c r="I77" s="26" t="s">
        <v>99</v>
      </c>
      <c r="J77" s="24" t="s">
        <v>31</v>
      </c>
      <c r="K77" s="24" t="s">
        <v>37</v>
      </c>
      <c r="L77" s="24">
        <v>1480</v>
      </c>
      <c r="M77" s="27" t="s">
        <v>33</v>
      </c>
      <c r="N77" s="24">
        <v>0.5</v>
      </c>
      <c r="Q77" s="46">
        <f t="shared" si="4"/>
        <v>0.5</v>
      </c>
      <c r="R77" s="24">
        <v>740</v>
      </c>
      <c r="U77" s="9">
        <f t="shared" si="5"/>
        <v>740</v>
      </c>
      <c r="V77" s="9">
        <f t="shared" si="6"/>
        <v>740</v>
      </c>
      <c r="W77" s="3">
        <f t="shared" si="7"/>
        <v>0</v>
      </c>
    </row>
    <row r="78" spans="1:25">
      <c r="A78" s="2" t="s">
        <v>27</v>
      </c>
      <c r="B78" s="6" t="s">
        <v>23</v>
      </c>
      <c r="C78" s="6" t="s">
        <v>24</v>
      </c>
      <c r="D78" s="7">
        <v>4</v>
      </c>
      <c r="E78" s="7">
        <v>1789</v>
      </c>
      <c r="F78" s="7" t="s">
        <v>28</v>
      </c>
      <c r="G78" s="7" t="s">
        <v>28</v>
      </c>
      <c r="H78" s="24" t="s">
        <v>29</v>
      </c>
      <c r="I78" s="26" t="s">
        <v>101</v>
      </c>
      <c r="J78" s="24" t="s">
        <v>31</v>
      </c>
      <c r="K78" s="24" t="s">
        <v>32</v>
      </c>
      <c r="L78" s="24">
        <v>16478</v>
      </c>
      <c r="M78" s="27" t="s">
        <v>33</v>
      </c>
      <c r="N78" s="24">
        <v>0.25</v>
      </c>
      <c r="Q78" s="46">
        <f t="shared" si="4"/>
        <v>0.25</v>
      </c>
      <c r="R78" s="24">
        <v>4119</v>
      </c>
      <c r="U78" s="9">
        <f t="shared" si="5"/>
        <v>4119</v>
      </c>
      <c r="V78" s="9">
        <f t="shared" si="6"/>
        <v>4119.5</v>
      </c>
      <c r="W78" s="3">
        <f t="shared" si="7"/>
        <v>-0.5</v>
      </c>
    </row>
    <row r="79" spans="1:25">
      <c r="A79" s="2" t="s">
        <v>27</v>
      </c>
      <c r="B79" s="6" t="s">
        <v>23</v>
      </c>
      <c r="C79" s="6" t="s">
        <v>24</v>
      </c>
      <c r="D79" s="7">
        <v>4</v>
      </c>
      <c r="E79" s="7">
        <v>1789</v>
      </c>
      <c r="F79" s="7" t="s">
        <v>28</v>
      </c>
      <c r="G79" s="7" t="s">
        <v>28</v>
      </c>
      <c r="H79" s="24" t="s">
        <v>29</v>
      </c>
      <c r="I79" s="26" t="s">
        <v>102</v>
      </c>
      <c r="J79" s="24" t="s">
        <v>31</v>
      </c>
      <c r="K79" s="24" t="s">
        <v>37</v>
      </c>
      <c r="L79" s="24">
        <v>6540</v>
      </c>
      <c r="M79" s="27" t="s">
        <v>33</v>
      </c>
      <c r="N79" s="24">
        <v>0.15</v>
      </c>
      <c r="Q79" s="46">
        <f t="shared" si="4"/>
        <v>0.15</v>
      </c>
      <c r="R79" s="24">
        <v>981</v>
      </c>
      <c r="U79" s="9">
        <f t="shared" si="5"/>
        <v>981</v>
      </c>
      <c r="V79" s="9">
        <f t="shared" si="6"/>
        <v>981</v>
      </c>
      <c r="W79" s="3">
        <f t="shared" si="7"/>
        <v>0</v>
      </c>
    </row>
    <row r="80" spans="1:25">
      <c r="A80" s="2" t="s">
        <v>27</v>
      </c>
      <c r="B80" s="6" t="s">
        <v>23</v>
      </c>
      <c r="C80" s="6" t="s">
        <v>24</v>
      </c>
      <c r="D80" s="7">
        <v>4</v>
      </c>
      <c r="E80" s="7">
        <v>1789</v>
      </c>
      <c r="F80" s="7" t="s">
        <v>28</v>
      </c>
      <c r="G80" s="7" t="s">
        <v>28</v>
      </c>
      <c r="H80" s="24" t="s">
        <v>29</v>
      </c>
      <c r="I80" s="26" t="s">
        <v>103</v>
      </c>
      <c r="J80" s="24" t="s">
        <v>31</v>
      </c>
      <c r="K80" s="24" t="s">
        <v>32</v>
      </c>
      <c r="L80" s="24">
        <v>25398</v>
      </c>
      <c r="M80" s="27" t="s">
        <v>33</v>
      </c>
      <c r="N80" s="24">
        <v>0.12</v>
      </c>
      <c r="Q80" s="46">
        <f t="shared" si="4"/>
        <v>0.12</v>
      </c>
      <c r="R80" s="24">
        <v>3048</v>
      </c>
      <c r="U80" s="9">
        <f t="shared" si="5"/>
        <v>3048</v>
      </c>
      <c r="V80" s="9">
        <f t="shared" si="6"/>
        <v>3047.7599999999998</v>
      </c>
      <c r="W80" s="3">
        <f t="shared" si="7"/>
        <v>0.24000000000023647</v>
      </c>
    </row>
    <row r="81" spans="1:25" s="28" customFormat="1">
      <c r="A81" s="2" t="s">
        <v>27</v>
      </c>
      <c r="B81" s="6" t="s">
        <v>23</v>
      </c>
      <c r="C81" s="6" t="s">
        <v>24</v>
      </c>
      <c r="D81" s="7">
        <v>4</v>
      </c>
      <c r="E81" s="7">
        <v>1789</v>
      </c>
      <c r="F81" s="7" t="s">
        <v>28</v>
      </c>
      <c r="G81" s="7" t="s">
        <v>28</v>
      </c>
      <c r="H81" s="28" t="s">
        <v>29</v>
      </c>
      <c r="I81" s="29" t="s">
        <v>104</v>
      </c>
      <c r="J81" s="28" t="s">
        <v>31</v>
      </c>
      <c r="K81" s="28" t="s">
        <v>37</v>
      </c>
      <c r="L81" s="28">
        <f>(1+(240/288))*288</f>
        <v>528</v>
      </c>
      <c r="M81" s="30" t="s">
        <v>339</v>
      </c>
      <c r="O81" s="28">
        <v>40</v>
      </c>
      <c r="Q81" s="47">
        <f t="shared" si="4"/>
        <v>2</v>
      </c>
      <c r="R81" s="28">
        <v>1056</v>
      </c>
      <c r="U81" s="31">
        <f t="shared" si="5"/>
        <v>1056</v>
      </c>
      <c r="V81" s="31">
        <f t="shared" si="6"/>
        <v>1056</v>
      </c>
      <c r="W81" s="31">
        <f t="shared" si="7"/>
        <v>0</v>
      </c>
      <c r="Y81" s="28" t="s">
        <v>343</v>
      </c>
    </row>
    <row r="82" spans="1:25" s="28" customFormat="1">
      <c r="A82" s="2" t="s">
        <v>27</v>
      </c>
      <c r="B82" s="6" t="s">
        <v>23</v>
      </c>
      <c r="C82" s="6" t="s">
        <v>24</v>
      </c>
      <c r="D82" s="7">
        <v>4</v>
      </c>
      <c r="E82" s="7">
        <v>1789</v>
      </c>
      <c r="F82" s="7" t="s">
        <v>28</v>
      </c>
      <c r="G82" s="7" t="s">
        <v>28</v>
      </c>
      <c r="H82" s="28" t="s">
        <v>29</v>
      </c>
      <c r="I82" s="29" t="s">
        <v>104</v>
      </c>
      <c r="J82" s="28" t="s">
        <v>48</v>
      </c>
      <c r="L82" s="28">
        <v>100</v>
      </c>
      <c r="M82" s="30" t="s">
        <v>33</v>
      </c>
      <c r="O82" s="28">
        <v>40</v>
      </c>
      <c r="Q82" s="47">
        <f t="shared" si="4"/>
        <v>2</v>
      </c>
      <c r="R82" s="28">
        <v>200</v>
      </c>
      <c r="U82" s="31">
        <f t="shared" si="5"/>
        <v>200</v>
      </c>
      <c r="V82" s="31">
        <f t="shared" si="6"/>
        <v>200</v>
      </c>
      <c r="W82" s="31">
        <f t="shared" si="7"/>
        <v>0</v>
      </c>
      <c r="Y82" s="28" t="s">
        <v>105</v>
      </c>
    </row>
    <row r="83" spans="1:25" s="28" customFormat="1">
      <c r="A83" s="2" t="s">
        <v>27</v>
      </c>
      <c r="B83" s="6" t="s">
        <v>23</v>
      </c>
      <c r="C83" s="6" t="s">
        <v>24</v>
      </c>
      <c r="D83" s="7">
        <v>4</v>
      </c>
      <c r="E83" s="7">
        <v>1789</v>
      </c>
      <c r="F83" s="7" t="s">
        <v>28</v>
      </c>
      <c r="G83" s="7" t="s">
        <v>28</v>
      </c>
      <c r="H83" s="28" t="s">
        <v>29</v>
      </c>
      <c r="I83" s="29" t="s">
        <v>104</v>
      </c>
      <c r="J83" s="28" t="s">
        <v>34</v>
      </c>
      <c r="L83" s="28">
        <f>288+105</f>
        <v>393</v>
      </c>
      <c r="M83" s="30" t="s">
        <v>33</v>
      </c>
      <c r="O83" s="28">
        <v>40</v>
      </c>
      <c r="Q83" s="47">
        <f t="shared" si="4"/>
        <v>2</v>
      </c>
      <c r="R83" s="28">
        <v>2435</v>
      </c>
      <c r="U83" s="31">
        <f t="shared" si="5"/>
        <v>2435</v>
      </c>
      <c r="V83" s="31">
        <f t="shared" si="6"/>
        <v>786</v>
      </c>
      <c r="W83" s="31">
        <f t="shared" si="7"/>
        <v>1649</v>
      </c>
      <c r="Y83" s="28" t="s">
        <v>344</v>
      </c>
    </row>
    <row r="84" spans="1:25">
      <c r="A84" s="2" t="s">
        <v>27</v>
      </c>
      <c r="B84" s="6" t="s">
        <v>23</v>
      </c>
      <c r="C84" s="6" t="s">
        <v>24</v>
      </c>
      <c r="D84" s="7">
        <v>4</v>
      </c>
      <c r="E84" s="7">
        <v>1789</v>
      </c>
      <c r="F84" s="7" t="s">
        <v>28</v>
      </c>
      <c r="G84" s="7" t="s">
        <v>28</v>
      </c>
      <c r="I84" s="26" t="s">
        <v>106</v>
      </c>
      <c r="J84" s="24" t="s">
        <v>31</v>
      </c>
      <c r="K84" s="24" t="s">
        <v>37</v>
      </c>
      <c r="L84" s="24">
        <v>1</v>
      </c>
      <c r="M84" s="27" t="s">
        <v>39</v>
      </c>
      <c r="N84" s="24">
        <v>392</v>
      </c>
      <c r="Q84" s="46">
        <f t="shared" si="4"/>
        <v>392</v>
      </c>
      <c r="R84" s="24">
        <v>392</v>
      </c>
      <c r="U84" s="9">
        <f t="shared" si="5"/>
        <v>392</v>
      </c>
      <c r="V84" s="9">
        <f t="shared" si="6"/>
        <v>392</v>
      </c>
      <c r="W84" s="3">
        <f t="shared" si="7"/>
        <v>0</v>
      </c>
    </row>
    <row r="85" spans="1:25">
      <c r="A85" s="2" t="s">
        <v>27</v>
      </c>
      <c r="B85" s="6" t="s">
        <v>23</v>
      </c>
      <c r="C85" s="6" t="s">
        <v>24</v>
      </c>
      <c r="D85" s="7">
        <v>4</v>
      </c>
      <c r="E85" s="7">
        <v>1789</v>
      </c>
      <c r="F85" s="7" t="s">
        <v>28</v>
      </c>
      <c r="G85" s="7" t="s">
        <v>28</v>
      </c>
      <c r="I85" s="26" t="s">
        <v>106</v>
      </c>
      <c r="J85" s="24" t="s">
        <v>48</v>
      </c>
      <c r="L85" s="24">
        <v>1</v>
      </c>
      <c r="M85" s="27" t="s">
        <v>39</v>
      </c>
      <c r="N85" s="24">
        <v>152</v>
      </c>
      <c r="Q85" s="46">
        <f t="shared" si="4"/>
        <v>152</v>
      </c>
      <c r="R85" s="24">
        <v>152</v>
      </c>
      <c r="U85" s="9">
        <f t="shared" si="5"/>
        <v>152</v>
      </c>
      <c r="V85" s="9">
        <f t="shared" si="6"/>
        <v>152</v>
      </c>
      <c r="W85" s="3">
        <f t="shared" si="7"/>
        <v>0</v>
      </c>
    </row>
    <row r="86" spans="1:25">
      <c r="A86" s="2" t="s">
        <v>27</v>
      </c>
      <c r="B86" s="6" t="s">
        <v>23</v>
      </c>
      <c r="C86" s="6" t="s">
        <v>24</v>
      </c>
      <c r="D86" s="7">
        <v>4</v>
      </c>
      <c r="E86" s="7">
        <v>1789</v>
      </c>
      <c r="F86" s="7" t="s">
        <v>28</v>
      </c>
      <c r="G86" s="7" t="s">
        <v>28</v>
      </c>
      <c r="I86" s="26" t="s">
        <v>106</v>
      </c>
      <c r="J86" s="24" t="s">
        <v>58</v>
      </c>
      <c r="L86" s="24">
        <v>1</v>
      </c>
      <c r="M86" s="27" t="s">
        <v>39</v>
      </c>
      <c r="N86" s="24">
        <v>134</v>
      </c>
      <c r="Q86" s="46">
        <f t="shared" si="4"/>
        <v>134</v>
      </c>
      <c r="R86" s="24">
        <v>134</v>
      </c>
      <c r="U86" s="9">
        <f t="shared" si="5"/>
        <v>134</v>
      </c>
      <c r="V86" s="9">
        <f t="shared" si="6"/>
        <v>134</v>
      </c>
      <c r="W86" s="3">
        <f t="shared" si="7"/>
        <v>0</v>
      </c>
    </row>
    <row r="87" spans="1:25">
      <c r="A87" s="2" t="s">
        <v>27</v>
      </c>
      <c r="B87" s="6" t="s">
        <v>23</v>
      </c>
      <c r="C87" s="6" t="s">
        <v>24</v>
      </c>
      <c r="D87" s="7">
        <v>4</v>
      </c>
      <c r="E87" s="7">
        <v>1789</v>
      </c>
      <c r="F87" s="7" t="s">
        <v>28</v>
      </c>
      <c r="G87" s="7" t="s">
        <v>28</v>
      </c>
      <c r="I87" s="26" t="s">
        <v>106</v>
      </c>
      <c r="J87" s="24" t="s">
        <v>71</v>
      </c>
      <c r="L87" s="24">
        <v>1</v>
      </c>
      <c r="M87" s="27" t="s">
        <v>39</v>
      </c>
      <c r="N87" s="24">
        <v>123</v>
      </c>
      <c r="Q87" s="46">
        <f t="shared" si="4"/>
        <v>123</v>
      </c>
      <c r="R87" s="24">
        <v>123</v>
      </c>
      <c r="U87" s="9">
        <f t="shared" si="5"/>
        <v>123</v>
      </c>
      <c r="V87" s="9">
        <f t="shared" si="6"/>
        <v>123</v>
      </c>
      <c r="W87" s="3">
        <f t="shared" si="7"/>
        <v>0</v>
      </c>
    </row>
    <row r="88" spans="1:25">
      <c r="A88" s="2" t="s">
        <v>27</v>
      </c>
      <c r="B88" s="6" t="s">
        <v>23</v>
      </c>
      <c r="C88" s="6" t="s">
        <v>24</v>
      </c>
      <c r="D88" s="7">
        <v>4</v>
      </c>
      <c r="E88" s="7">
        <v>1789</v>
      </c>
      <c r="F88" s="7" t="s">
        <v>28</v>
      </c>
      <c r="G88" s="7" t="s">
        <v>28</v>
      </c>
      <c r="I88" s="26" t="s">
        <v>106</v>
      </c>
      <c r="J88" s="24" t="s">
        <v>31</v>
      </c>
      <c r="K88" s="24" t="s">
        <v>32</v>
      </c>
      <c r="L88" s="24">
        <v>1</v>
      </c>
      <c r="M88" s="27" t="s">
        <v>39</v>
      </c>
      <c r="N88" s="24">
        <v>1010</v>
      </c>
      <c r="Q88" s="46">
        <f t="shared" si="4"/>
        <v>1010</v>
      </c>
      <c r="R88" s="24">
        <v>1010</v>
      </c>
      <c r="U88" s="9">
        <f t="shared" si="5"/>
        <v>1010</v>
      </c>
      <c r="V88" s="9">
        <f t="shared" si="6"/>
        <v>1010</v>
      </c>
      <c r="W88" s="3">
        <f t="shared" si="7"/>
        <v>0</v>
      </c>
    </row>
    <row r="89" spans="1:25">
      <c r="A89" s="2" t="s">
        <v>27</v>
      </c>
      <c r="B89" s="6" t="s">
        <v>23</v>
      </c>
      <c r="C89" s="6" t="s">
        <v>24</v>
      </c>
      <c r="D89" s="7">
        <v>4</v>
      </c>
      <c r="E89" s="7">
        <v>1789</v>
      </c>
      <c r="F89" s="7" t="s">
        <v>28</v>
      </c>
      <c r="G89" s="7" t="s">
        <v>28</v>
      </c>
      <c r="H89" s="24" t="s">
        <v>29</v>
      </c>
      <c r="I89" s="26" t="s">
        <v>107</v>
      </c>
      <c r="J89" s="24" t="s">
        <v>31</v>
      </c>
      <c r="K89" s="24" t="s">
        <v>32</v>
      </c>
      <c r="L89" s="24">
        <v>400</v>
      </c>
      <c r="M89" s="27" t="s">
        <v>33</v>
      </c>
      <c r="O89" s="24">
        <v>44</v>
      </c>
      <c r="Q89" s="46">
        <f t="shared" si="4"/>
        <v>2.2000000000000002</v>
      </c>
      <c r="R89" s="24">
        <v>880</v>
      </c>
      <c r="U89" s="9">
        <f t="shared" si="5"/>
        <v>880</v>
      </c>
      <c r="V89" s="9">
        <f t="shared" si="6"/>
        <v>880.00000000000011</v>
      </c>
      <c r="W89" s="3">
        <f t="shared" si="7"/>
        <v>0</v>
      </c>
    </row>
    <row r="90" spans="1:25">
      <c r="A90" s="2" t="s">
        <v>27</v>
      </c>
      <c r="B90" s="6" t="s">
        <v>23</v>
      </c>
      <c r="C90" s="6" t="s">
        <v>24</v>
      </c>
      <c r="D90" s="7">
        <v>4</v>
      </c>
      <c r="E90" s="7">
        <v>1789</v>
      </c>
      <c r="F90" s="7" t="s">
        <v>28</v>
      </c>
      <c r="G90" s="7" t="s">
        <v>28</v>
      </c>
      <c r="H90" s="24" t="s">
        <v>29</v>
      </c>
      <c r="I90" s="26" t="s">
        <v>107</v>
      </c>
      <c r="J90" s="24" t="s">
        <v>48</v>
      </c>
      <c r="L90" s="24">
        <v>200</v>
      </c>
      <c r="M90" s="27" t="s">
        <v>33</v>
      </c>
      <c r="O90" s="24">
        <v>44</v>
      </c>
      <c r="Q90" s="46">
        <f t="shared" si="4"/>
        <v>2.2000000000000002</v>
      </c>
      <c r="R90" s="24">
        <v>440</v>
      </c>
      <c r="U90" s="9">
        <f t="shared" si="5"/>
        <v>440</v>
      </c>
      <c r="V90" s="9">
        <f t="shared" si="6"/>
        <v>440.00000000000006</v>
      </c>
      <c r="W90" s="3">
        <f t="shared" si="7"/>
        <v>0</v>
      </c>
    </row>
    <row r="91" spans="1:25">
      <c r="A91" s="2" t="s">
        <v>27</v>
      </c>
      <c r="B91" s="6" t="s">
        <v>23</v>
      </c>
      <c r="C91" s="6" t="s">
        <v>24</v>
      </c>
      <c r="D91" s="7">
        <v>4</v>
      </c>
      <c r="E91" s="7">
        <v>1789</v>
      </c>
      <c r="F91" s="7" t="s">
        <v>28</v>
      </c>
      <c r="G91" s="7" t="s">
        <v>28</v>
      </c>
      <c r="H91" s="24" t="s">
        <v>29</v>
      </c>
      <c r="I91" s="26" t="s">
        <v>107</v>
      </c>
      <c r="J91" s="24" t="s">
        <v>34</v>
      </c>
      <c r="L91" s="24">
        <v>210</v>
      </c>
      <c r="M91" s="27" t="s">
        <v>33</v>
      </c>
      <c r="O91" s="24">
        <v>44</v>
      </c>
      <c r="Q91" s="46">
        <f t="shared" si="4"/>
        <v>2.2000000000000002</v>
      </c>
      <c r="R91" s="24">
        <v>462</v>
      </c>
      <c r="U91" s="9">
        <f t="shared" si="5"/>
        <v>462</v>
      </c>
      <c r="V91" s="9">
        <f t="shared" si="6"/>
        <v>462.00000000000006</v>
      </c>
      <c r="W91" s="3">
        <f t="shared" si="7"/>
        <v>0</v>
      </c>
    </row>
    <row r="92" spans="1:25">
      <c r="A92" s="2" t="s">
        <v>27</v>
      </c>
      <c r="B92" s="6" t="s">
        <v>23</v>
      </c>
      <c r="C92" s="6" t="s">
        <v>24</v>
      </c>
      <c r="D92" s="7">
        <v>4</v>
      </c>
      <c r="E92" s="7">
        <v>1789</v>
      </c>
      <c r="F92" s="7" t="s">
        <v>28</v>
      </c>
      <c r="G92" s="7" t="s">
        <v>28</v>
      </c>
      <c r="H92" s="24" t="s">
        <v>29</v>
      </c>
      <c r="I92" s="26" t="s">
        <v>107</v>
      </c>
      <c r="J92" s="24" t="s">
        <v>58</v>
      </c>
      <c r="L92" s="24">
        <v>3062</v>
      </c>
      <c r="M92" s="27" t="s">
        <v>33</v>
      </c>
      <c r="O92" s="24">
        <v>44</v>
      </c>
      <c r="Q92" s="46">
        <f t="shared" si="4"/>
        <v>2.2000000000000002</v>
      </c>
      <c r="R92" s="24">
        <v>6736</v>
      </c>
      <c r="U92" s="9">
        <f t="shared" si="5"/>
        <v>6736</v>
      </c>
      <c r="V92" s="9">
        <f t="shared" si="6"/>
        <v>6736.4000000000005</v>
      </c>
      <c r="W92" s="3">
        <f t="shared" si="7"/>
        <v>-0.4000000000005457</v>
      </c>
    </row>
    <row r="93" spans="1:25">
      <c r="A93" s="2" t="s">
        <v>27</v>
      </c>
      <c r="B93" s="6" t="s">
        <v>23</v>
      </c>
      <c r="C93" s="6" t="s">
        <v>24</v>
      </c>
      <c r="D93" s="7">
        <v>4</v>
      </c>
      <c r="E93" s="7">
        <v>1789</v>
      </c>
      <c r="F93" s="7" t="s">
        <v>28</v>
      </c>
      <c r="G93" s="7" t="s">
        <v>28</v>
      </c>
      <c r="H93" s="24" t="s">
        <v>29</v>
      </c>
      <c r="I93" s="26" t="s">
        <v>107</v>
      </c>
      <c r="J93" s="24" t="s">
        <v>31</v>
      </c>
      <c r="K93" s="24" t="s">
        <v>37</v>
      </c>
      <c r="L93" s="24">
        <v>193</v>
      </c>
      <c r="M93" s="27" t="s">
        <v>33</v>
      </c>
      <c r="O93" s="24">
        <v>44</v>
      </c>
      <c r="Q93" s="46">
        <f t="shared" si="4"/>
        <v>2.2000000000000002</v>
      </c>
      <c r="R93" s="24">
        <v>424</v>
      </c>
      <c r="U93" s="9">
        <f t="shared" si="5"/>
        <v>424</v>
      </c>
      <c r="V93" s="9">
        <f t="shared" si="6"/>
        <v>424.6</v>
      </c>
      <c r="W93" s="3">
        <f t="shared" si="7"/>
        <v>-0.60000000000002274</v>
      </c>
    </row>
    <row r="94" spans="1:25">
      <c r="A94" s="2" t="s">
        <v>27</v>
      </c>
      <c r="B94" s="6" t="s">
        <v>23</v>
      </c>
      <c r="C94" s="6" t="s">
        <v>24</v>
      </c>
      <c r="D94" s="7">
        <v>4</v>
      </c>
      <c r="E94" s="7">
        <v>1789</v>
      </c>
      <c r="F94" s="7" t="s">
        <v>28</v>
      </c>
      <c r="G94" s="7" t="s">
        <v>28</v>
      </c>
      <c r="H94" s="24" t="s">
        <v>29</v>
      </c>
      <c r="I94" s="26" t="s">
        <v>108</v>
      </c>
      <c r="J94" s="24" t="s">
        <v>31</v>
      </c>
      <c r="K94" s="24" t="s">
        <v>37</v>
      </c>
      <c r="L94" s="24">
        <v>1</v>
      </c>
      <c r="M94" s="27" t="s">
        <v>39</v>
      </c>
      <c r="N94" s="24">
        <v>416</v>
      </c>
      <c r="Q94" s="46">
        <f t="shared" si="4"/>
        <v>416</v>
      </c>
      <c r="R94" s="24">
        <v>416</v>
      </c>
      <c r="U94" s="9">
        <f t="shared" si="5"/>
        <v>416</v>
      </c>
      <c r="V94" s="9">
        <f t="shared" si="6"/>
        <v>416</v>
      </c>
      <c r="W94" s="3">
        <f t="shared" si="7"/>
        <v>0</v>
      </c>
    </row>
    <row r="95" spans="1:25">
      <c r="A95" s="2" t="s">
        <v>27</v>
      </c>
      <c r="B95" s="6" t="s">
        <v>23</v>
      </c>
      <c r="C95" s="6" t="s">
        <v>24</v>
      </c>
      <c r="D95" s="7">
        <v>4</v>
      </c>
      <c r="E95" s="7">
        <v>1789</v>
      </c>
      <c r="F95" s="7" t="s">
        <v>28</v>
      </c>
      <c r="G95" s="7" t="s">
        <v>28</v>
      </c>
      <c r="H95" s="24" t="s">
        <v>29</v>
      </c>
      <c r="I95" s="26" t="s">
        <v>108</v>
      </c>
      <c r="J95" s="24" t="s">
        <v>31</v>
      </c>
      <c r="K95" s="24" t="s">
        <v>32</v>
      </c>
      <c r="L95" s="24">
        <v>1</v>
      </c>
      <c r="M95" s="27" t="s">
        <v>39</v>
      </c>
      <c r="N95" s="24">
        <v>11220</v>
      </c>
      <c r="Q95" s="46">
        <f t="shared" si="4"/>
        <v>11220</v>
      </c>
      <c r="R95" s="24">
        <v>11220</v>
      </c>
      <c r="U95" s="9">
        <f t="shared" si="5"/>
        <v>11220</v>
      </c>
      <c r="V95" s="9">
        <f t="shared" si="6"/>
        <v>11220</v>
      </c>
      <c r="W95" s="3">
        <f t="shared" si="7"/>
        <v>0</v>
      </c>
    </row>
    <row r="96" spans="1:25">
      <c r="A96" s="2" t="s">
        <v>27</v>
      </c>
      <c r="B96" s="6" t="s">
        <v>23</v>
      </c>
      <c r="C96" s="6" t="s">
        <v>24</v>
      </c>
      <c r="D96" s="7">
        <v>4</v>
      </c>
      <c r="E96" s="7">
        <v>1789</v>
      </c>
      <c r="F96" s="7" t="s">
        <v>28</v>
      </c>
      <c r="G96" s="7" t="s">
        <v>28</v>
      </c>
      <c r="H96" s="24" t="s">
        <v>29</v>
      </c>
      <c r="I96" s="26" t="s">
        <v>109</v>
      </c>
      <c r="J96" s="24" t="s">
        <v>31</v>
      </c>
      <c r="K96" s="24" t="s">
        <v>32</v>
      </c>
      <c r="L96" s="24">
        <v>12480</v>
      </c>
      <c r="M96" s="27" t="s">
        <v>33</v>
      </c>
      <c r="N96" s="24">
        <v>0.3</v>
      </c>
      <c r="Q96" s="46">
        <f t="shared" si="4"/>
        <v>0.3</v>
      </c>
      <c r="R96" s="24">
        <v>3744</v>
      </c>
      <c r="U96" s="9">
        <f t="shared" si="5"/>
        <v>3744</v>
      </c>
      <c r="V96" s="9">
        <f t="shared" si="6"/>
        <v>3744</v>
      </c>
      <c r="W96" s="3">
        <f t="shared" si="7"/>
        <v>0</v>
      </c>
    </row>
    <row r="97" spans="1:25">
      <c r="A97" s="2" t="s">
        <v>27</v>
      </c>
      <c r="B97" s="6" t="s">
        <v>23</v>
      </c>
      <c r="C97" s="6" t="s">
        <v>24</v>
      </c>
      <c r="D97" s="7">
        <v>4</v>
      </c>
      <c r="E97" s="7">
        <v>1789</v>
      </c>
      <c r="F97" s="7" t="s">
        <v>28</v>
      </c>
      <c r="G97" s="7" t="s">
        <v>28</v>
      </c>
      <c r="H97" s="24" t="s">
        <v>29</v>
      </c>
      <c r="I97" s="26" t="s">
        <v>110</v>
      </c>
      <c r="J97" s="24" t="s">
        <v>31</v>
      </c>
      <c r="K97" s="24" t="s">
        <v>32</v>
      </c>
      <c r="L97" s="24">
        <v>2700</v>
      </c>
      <c r="M97" s="27" t="s">
        <v>33</v>
      </c>
      <c r="O97" s="24">
        <v>20</v>
      </c>
      <c r="Q97" s="46">
        <f t="shared" si="4"/>
        <v>1</v>
      </c>
      <c r="R97" s="24">
        <v>2700</v>
      </c>
      <c r="U97" s="9">
        <f t="shared" si="5"/>
        <v>2700</v>
      </c>
      <c r="V97" s="9">
        <f t="shared" si="6"/>
        <v>2700</v>
      </c>
      <c r="W97" s="3">
        <f t="shared" si="7"/>
        <v>0</v>
      </c>
    </row>
    <row r="98" spans="1:25">
      <c r="A98" s="2" t="s">
        <v>27</v>
      </c>
      <c r="B98" s="6" t="s">
        <v>23</v>
      </c>
      <c r="C98" s="6" t="s">
        <v>24</v>
      </c>
      <c r="D98" s="7">
        <v>4</v>
      </c>
      <c r="E98" s="7">
        <v>1789</v>
      </c>
      <c r="F98" s="7" t="s">
        <v>28</v>
      </c>
      <c r="G98" s="7" t="s">
        <v>28</v>
      </c>
      <c r="H98" s="24" t="s">
        <v>29</v>
      </c>
      <c r="I98" s="26" t="s">
        <v>110</v>
      </c>
      <c r="J98" s="24" t="s">
        <v>48</v>
      </c>
      <c r="L98" s="24">
        <v>150</v>
      </c>
      <c r="M98" s="27" t="s">
        <v>33</v>
      </c>
      <c r="O98" s="24">
        <v>20</v>
      </c>
      <c r="Q98" s="46">
        <f t="shared" si="4"/>
        <v>1</v>
      </c>
      <c r="R98" s="24">
        <v>150</v>
      </c>
      <c r="U98" s="9">
        <f t="shared" si="5"/>
        <v>150</v>
      </c>
      <c r="V98" s="9">
        <f t="shared" si="6"/>
        <v>150</v>
      </c>
      <c r="W98" s="3">
        <f t="shared" si="7"/>
        <v>0</v>
      </c>
    </row>
    <row r="99" spans="1:25">
      <c r="A99" s="2" t="s">
        <v>27</v>
      </c>
      <c r="B99" s="6" t="s">
        <v>23</v>
      </c>
      <c r="C99" s="6" t="s">
        <v>24</v>
      </c>
      <c r="D99" s="7">
        <v>4</v>
      </c>
      <c r="E99" s="7">
        <v>1789</v>
      </c>
      <c r="F99" s="7" t="s">
        <v>28</v>
      </c>
      <c r="G99" s="7" t="s">
        <v>28</v>
      </c>
      <c r="H99" s="24" t="s">
        <v>29</v>
      </c>
      <c r="I99" s="26" t="s">
        <v>111</v>
      </c>
      <c r="J99" s="24" t="s">
        <v>31</v>
      </c>
      <c r="K99" s="24" t="s">
        <v>32</v>
      </c>
      <c r="L99" s="24">
        <v>1</v>
      </c>
      <c r="M99" s="27" t="s">
        <v>39</v>
      </c>
      <c r="N99" s="24">
        <v>1000</v>
      </c>
      <c r="Q99" s="46">
        <f t="shared" si="4"/>
        <v>1000</v>
      </c>
      <c r="R99" s="24">
        <v>1000</v>
      </c>
      <c r="U99" s="9">
        <f t="shared" si="5"/>
        <v>1000</v>
      </c>
      <c r="V99" s="9">
        <f t="shared" si="6"/>
        <v>1000</v>
      </c>
      <c r="W99" s="3">
        <f t="shared" si="7"/>
        <v>0</v>
      </c>
    </row>
    <row r="100" spans="1:25">
      <c r="A100" s="2" t="s">
        <v>27</v>
      </c>
      <c r="B100" s="6" t="s">
        <v>23</v>
      </c>
      <c r="C100" s="6" t="s">
        <v>24</v>
      </c>
      <c r="D100" s="7">
        <v>4</v>
      </c>
      <c r="E100" s="7">
        <v>1789</v>
      </c>
      <c r="F100" s="7" t="s">
        <v>28</v>
      </c>
      <c r="G100" s="7" t="s">
        <v>28</v>
      </c>
      <c r="H100" s="24" t="s">
        <v>29</v>
      </c>
      <c r="I100" s="26" t="s">
        <v>112</v>
      </c>
      <c r="J100" s="24" t="s">
        <v>31</v>
      </c>
      <c r="K100" s="24" t="s">
        <v>32</v>
      </c>
      <c r="L100" s="24">
        <v>160</v>
      </c>
      <c r="M100" s="27" t="s">
        <v>44</v>
      </c>
      <c r="N100" s="24">
        <v>4</v>
      </c>
      <c r="Q100" s="46">
        <f t="shared" si="4"/>
        <v>4</v>
      </c>
      <c r="R100" s="24">
        <v>640</v>
      </c>
      <c r="U100" s="9">
        <f t="shared" si="5"/>
        <v>640</v>
      </c>
      <c r="V100" s="9">
        <f t="shared" si="6"/>
        <v>640</v>
      </c>
      <c r="W100" s="3">
        <f t="shared" si="7"/>
        <v>0</v>
      </c>
    </row>
    <row r="101" spans="1:25">
      <c r="A101" s="2" t="s">
        <v>27</v>
      </c>
      <c r="B101" s="6" t="s">
        <v>23</v>
      </c>
      <c r="C101" s="6" t="s">
        <v>24</v>
      </c>
      <c r="D101" s="7">
        <v>4</v>
      </c>
      <c r="E101" s="7">
        <v>1789</v>
      </c>
      <c r="F101" s="7" t="s">
        <v>28</v>
      </c>
      <c r="G101" s="7" t="s">
        <v>28</v>
      </c>
      <c r="H101" s="24" t="s">
        <v>29</v>
      </c>
      <c r="I101" s="26" t="s">
        <v>112</v>
      </c>
      <c r="J101" s="24" t="s">
        <v>34</v>
      </c>
      <c r="L101" s="24">
        <v>50</v>
      </c>
      <c r="M101" s="27" t="s">
        <v>44</v>
      </c>
      <c r="N101" s="24">
        <v>4</v>
      </c>
      <c r="Q101" s="46">
        <f t="shared" si="4"/>
        <v>4</v>
      </c>
      <c r="R101" s="24">
        <v>200</v>
      </c>
      <c r="U101" s="9">
        <f t="shared" si="5"/>
        <v>200</v>
      </c>
      <c r="V101" s="9">
        <f t="shared" si="6"/>
        <v>200</v>
      </c>
      <c r="W101" s="3">
        <f t="shared" si="7"/>
        <v>0</v>
      </c>
    </row>
    <row r="102" spans="1:25">
      <c r="A102" s="2" t="s">
        <v>27</v>
      </c>
      <c r="B102" s="6" t="s">
        <v>23</v>
      </c>
      <c r="C102" s="6" t="s">
        <v>24</v>
      </c>
      <c r="D102" s="7">
        <v>4</v>
      </c>
      <c r="E102" s="7">
        <v>1789</v>
      </c>
      <c r="F102" s="7" t="s">
        <v>28</v>
      </c>
      <c r="G102" s="7" t="s">
        <v>28</v>
      </c>
      <c r="H102" s="24" t="s">
        <v>29</v>
      </c>
      <c r="I102" s="26" t="s">
        <v>113</v>
      </c>
      <c r="J102" s="24" t="s">
        <v>31</v>
      </c>
      <c r="K102" s="24" t="s">
        <v>32</v>
      </c>
      <c r="L102" s="24">
        <v>195</v>
      </c>
      <c r="M102" s="27" t="s">
        <v>45</v>
      </c>
      <c r="N102" s="24">
        <v>5</v>
      </c>
      <c r="Q102" s="46">
        <f t="shared" si="4"/>
        <v>5</v>
      </c>
      <c r="R102" s="24">
        <v>975</v>
      </c>
      <c r="U102" s="9">
        <f t="shared" si="5"/>
        <v>975</v>
      </c>
      <c r="V102" s="9">
        <f t="shared" si="6"/>
        <v>975</v>
      </c>
      <c r="W102" s="3">
        <f t="shared" si="7"/>
        <v>0</v>
      </c>
    </row>
    <row r="103" spans="1:25">
      <c r="A103" s="2" t="s">
        <v>27</v>
      </c>
      <c r="B103" s="6" t="s">
        <v>23</v>
      </c>
      <c r="C103" s="6" t="s">
        <v>24</v>
      </c>
      <c r="D103" s="7">
        <v>4</v>
      </c>
      <c r="E103" s="7">
        <v>1789</v>
      </c>
      <c r="F103" s="7" t="s">
        <v>28</v>
      </c>
      <c r="G103" s="7" t="s">
        <v>28</v>
      </c>
      <c r="H103" s="24" t="s">
        <v>29</v>
      </c>
      <c r="I103" s="26" t="s">
        <v>114</v>
      </c>
      <c r="J103" s="24" t="s">
        <v>31</v>
      </c>
      <c r="K103" s="24" t="s">
        <v>32</v>
      </c>
      <c r="L103" s="24">
        <v>9317</v>
      </c>
      <c r="M103" s="27" t="s">
        <v>33</v>
      </c>
      <c r="N103" s="24">
        <v>0.16</v>
      </c>
      <c r="Q103" s="46">
        <f t="shared" si="4"/>
        <v>0.16</v>
      </c>
      <c r="R103" s="24">
        <v>1491</v>
      </c>
      <c r="U103" s="9">
        <f t="shared" si="5"/>
        <v>1491</v>
      </c>
      <c r="V103" s="9">
        <f t="shared" si="6"/>
        <v>1490.72</v>
      </c>
      <c r="W103" s="3">
        <f t="shared" si="7"/>
        <v>0.27999999999997272</v>
      </c>
    </row>
    <row r="104" spans="1:25">
      <c r="A104" s="2" t="s">
        <v>27</v>
      </c>
      <c r="B104" s="6" t="s">
        <v>23</v>
      </c>
      <c r="C104" s="6" t="s">
        <v>24</v>
      </c>
      <c r="D104" s="7">
        <v>4</v>
      </c>
      <c r="E104" s="7">
        <v>1789</v>
      </c>
      <c r="F104" s="7" t="s">
        <v>28</v>
      </c>
      <c r="G104" s="7" t="s">
        <v>28</v>
      </c>
      <c r="H104" s="24" t="s">
        <v>29</v>
      </c>
      <c r="I104" s="26" t="s">
        <v>115</v>
      </c>
      <c r="J104" s="24" t="s">
        <v>31</v>
      </c>
      <c r="K104" s="24" t="s">
        <v>32</v>
      </c>
      <c r="L104" s="24">
        <v>4000</v>
      </c>
      <c r="M104" s="27" t="s">
        <v>57</v>
      </c>
      <c r="N104" s="24">
        <v>0.02</v>
      </c>
      <c r="Q104" s="46">
        <f t="shared" si="4"/>
        <v>0.02</v>
      </c>
      <c r="R104" s="24">
        <v>800</v>
      </c>
      <c r="U104" s="9">
        <f t="shared" si="5"/>
        <v>800</v>
      </c>
      <c r="V104" s="9">
        <f t="shared" si="6"/>
        <v>80</v>
      </c>
      <c r="W104" s="3">
        <f t="shared" si="7"/>
        <v>720</v>
      </c>
      <c r="Y104" s="24" t="s">
        <v>346</v>
      </c>
    </row>
    <row r="105" spans="1:25">
      <c r="A105" s="2" t="s">
        <v>27</v>
      </c>
      <c r="B105" s="6" t="s">
        <v>23</v>
      </c>
      <c r="C105" s="6" t="s">
        <v>24</v>
      </c>
      <c r="D105" s="7">
        <v>4</v>
      </c>
      <c r="E105" s="7">
        <v>1789</v>
      </c>
      <c r="F105" s="7" t="s">
        <v>28</v>
      </c>
      <c r="G105" s="7" t="s">
        <v>28</v>
      </c>
      <c r="H105" s="24" t="s">
        <v>29</v>
      </c>
      <c r="I105" s="26" t="s">
        <v>115</v>
      </c>
      <c r="J105" s="24" t="s">
        <v>31</v>
      </c>
      <c r="K105" s="24" t="s">
        <v>37</v>
      </c>
      <c r="L105" s="24">
        <v>6500</v>
      </c>
      <c r="M105" s="27" t="s">
        <v>57</v>
      </c>
      <c r="N105" s="24">
        <v>0.02</v>
      </c>
      <c r="Q105" s="46">
        <f t="shared" si="4"/>
        <v>0.02</v>
      </c>
      <c r="R105" s="24">
        <v>130</v>
      </c>
      <c r="U105" s="9">
        <f t="shared" si="5"/>
        <v>130</v>
      </c>
      <c r="V105" s="9">
        <f t="shared" si="6"/>
        <v>130</v>
      </c>
      <c r="W105" s="3">
        <f t="shared" si="7"/>
        <v>0</v>
      </c>
    </row>
    <row r="106" spans="1:25">
      <c r="A106" s="2" t="s">
        <v>27</v>
      </c>
      <c r="B106" s="6" t="s">
        <v>23</v>
      </c>
      <c r="C106" s="6" t="s">
        <v>24</v>
      </c>
      <c r="D106" s="7">
        <v>4</v>
      </c>
      <c r="E106" s="7">
        <v>1789</v>
      </c>
      <c r="F106" s="7" t="s">
        <v>28</v>
      </c>
      <c r="G106" s="7" t="s">
        <v>28</v>
      </c>
      <c r="H106" s="24" t="s">
        <v>29</v>
      </c>
      <c r="I106" s="26" t="s">
        <v>345</v>
      </c>
      <c r="J106" s="24" t="s">
        <v>31</v>
      </c>
      <c r="K106" s="24" t="s">
        <v>32</v>
      </c>
      <c r="L106" s="24">
        <v>200</v>
      </c>
      <c r="M106" s="27" t="s">
        <v>57</v>
      </c>
      <c r="N106" s="24">
        <v>0.8</v>
      </c>
      <c r="Q106" s="46">
        <f t="shared" si="4"/>
        <v>0.8</v>
      </c>
      <c r="R106" s="24">
        <v>160</v>
      </c>
      <c r="U106" s="9">
        <f t="shared" si="5"/>
        <v>160</v>
      </c>
      <c r="V106" s="9">
        <f t="shared" si="6"/>
        <v>160</v>
      </c>
      <c r="W106" s="3">
        <f t="shared" si="7"/>
        <v>0</v>
      </c>
    </row>
    <row r="107" spans="1:25">
      <c r="A107" s="2" t="s">
        <v>27</v>
      </c>
      <c r="B107" s="6" t="s">
        <v>23</v>
      </c>
      <c r="C107" s="6" t="s">
        <v>24</v>
      </c>
      <c r="D107" s="7">
        <v>4</v>
      </c>
      <c r="E107" s="7">
        <v>1789</v>
      </c>
      <c r="F107" s="7" t="s">
        <v>28</v>
      </c>
      <c r="G107" s="7" t="s">
        <v>28</v>
      </c>
      <c r="H107" s="24" t="s">
        <v>29</v>
      </c>
      <c r="I107" s="26" t="s">
        <v>116</v>
      </c>
      <c r="J107" s="24" t="s">
        <v>31</v>
      </c>
      <c r="K107" s="24" t="s">
        <v>32</v>
      </c>
      <c r="L107" s="24">
        <v>84</v>
      </c>
      <c r="M107" s="27" t="s">
        <v>33</v>
      </c>
      <c r="N107" s="24">
        <v>3</v>
      </c>
      <c r="Q107" s="46">
        <f t="shared" si="4"/>
        <v>3</v>
      </c>
      <c r="R107" s="24">
        <v>252</v>
      </c>
      <c r="U107" s="9">
        <f t="shared" si="5"/>
        <v>252</v>
      </c>
      <c r="V107" s="9">
        <f t="shared" si="6"/>
        <v>252</v>
      </c>
      <c r="W107" s="3">
        <f t="shared" si="7"/>
        <v>0</v>
      </c>
    </row>
    <row r="108" spans="1:25">
      <c r="A108" s="2" t="s">
        <v>27</v>
      </c>
      <c r="B108" s="6" t="s">
        <v>23</v>
      </c>
      <c r="C108" s="6" t="s">
        <v>24</v>
      </c>
      <c r="D108" s="7">
        <v>4</v>
      </c>
      <c r="E108" s="7">
        <v>1789</v>
      </c>
      <c r="F108" s="7" t="s">
        <v>28</v>
      </c>
      <c r="G108" s="7" t="s">
        <v>28</v>
      </c>
      <c r="H108" s="24" t="s">
        <v>29</v>
      </c>
      <c r="I108" s="26" t="s">
        <v>117</v>
      </c>
      <c r="J108" s="24" t="s">
        <v>31</v>
      </c>
      <c r="K108" s="24" t="s">
        <v>32</v>
      </c>
      <c r="L108" s="24">
        <v>50000</v>
      </c>
      <c r="M108" s="27" t="s">
        <v>33</v>
      </c>
      <c r="O108" s="24">
        <v>0.12</v>
      </c>
      <c r="Q108" s="46">
        <f t="shared" si="4"/>
        <v>6.0000000000000001E-3</v>
      </c>
      <c r="R108" s="24">
        <v>300</v>
      </c>
      <c r="U108" s="9">
        <f t="shared" si="5"/>
        <v>300</v>
      </c>
      <c r="V108" s="9">
        <f t="shared" si="6"/>
        <v>300</v>
      </c>
      <c r="W108" s="3">
        <f t="shared" si="7"/>
        <v>0</v>
      </c>
    </row>
    <row r="109" spans="1:25">
      <c r="A109" s="2" t="s">
        <v>27</v>
      </c>
      <c r="B109" s="6" t="s">
        <v>23</v>
      </c>
      <c r="C109" s="6" t="s">
        <v>24</v>
      </c>
      <c r="D109" s="27">
        <v>5</v>
      </c>
      <c r="E109" s="7">
        <v>1789</v>
      </c>
      <c r="F109" s="7" t="s">
        <v>28</v>
      </c>
      <c r="G109" s="7" t="s">
        <v>28</v>
      </c>
      <c r="H109" s="24" t="s">
        <v>29</v>
      </c>
      <c r="I109" s="26" t="s">
        <v>118</v>
      </c>
      <c r="J109" s="24" t="s">
        <v>31</v>
      </c>
      <c r="K109" s="24" t="s">
        <v>32</v>
      </c>
      <c r="L109" s="24">
        <v>7420</v>
      </c>
      <c r="M109" s="27" t="s">
        <v>33</v>
      </c>
      <c r="N109" s="24">
        <v>0.3</v>
      </c>
      <c r="Q109" s="46">
        <f t="shared" si="4"/>
        <v>0.3</v>
      </c>
      <c r="R109" s="24">
        <v>2126</v>
      </c>
      <c r="U109" s="9">
        <f t="shared" si="5"/>
        <v>2126</v>
      </c>
      <c r="V109" s="9">
        <f t="shared" si="6"/>
        <v>2226</v>
      </c>
      <c r="W109" s="3">
        <f t="shared" si="7"/>
        <v>-100</v>
      </c>
      <c r="Y109" s="24" t="s">
        <v>50</v>
      </c>
    </row>
    <row r="110" spans="1:25">
      <c r="A110" s="2" t="s">
        <v>27</v>
      </c>
      <c r="B110" s="6" t="s">
        <v>23</v>
      </c>
      <c r="C110" s="6" t="s">
        <v>24</v>
      </c>
      <c r="D110" s="27">
        <v>5</v>
      </c>
      <c r="E110" s="7">
        <v>1789</v>
      </c>
      <c r="F110" s="7" t="s">
        <v>28</v>
      </c>
      <c r="G110" s="7" t="s">
        <v>28</v>
      </c>
      <c r="H110" s="24" t="s">
        <v>29</v>
      </c>
      <c r="I110" s="26" t="s">
        <v>119</v>
      </c>
      <c r="J110" s="24" t="s">
        <v>31</v>
      </c>
      <c r="K110" s="24" t="s">
        <v>32</v>
      </c>
      <c r="L110" s="24">
        <v>10.5</v>
      </c>
      <c r="M110" s="27" t="s">
        <v>44</v>
      </c>
      <c r="N110" s="24">
        <v>18</v>
      </c>
      <c r="Q110" s="46">
        <f t="shared" si="4"/>
        <v>18</v>
      </c>
      <c r="R110" s="24">
        <v>189</v>
      </c>
      <c r="U110" s="9">
        <f t="shared" si="5"/>
        <v>189</v>
      </c>
      <c r="V110" s="9">
        <f t="shared" si="6"/>
        <v>189</v>
      </c>
      <c r="W110" s="3">
        <f t="shared" si="7"/>
        <v>0</v>
      </c>
    </row>
    <row r="111" spans="1:25">
      <c r="A111" s="2" t="s">
        <v>27</v>
      </c>
      <c r="B111" s="6" t="s">
        <v>23</v>
      </c>
      <c r="C111" s="6" t="s">
        <v>24</v>
      </c>
      <c r="D111" s="27">
        <v>5</v>
      </c>
      <c r="E111" s="7">
        <v>1789</v>
      </c>
      <c r="F111" s="7" t="s">
        <v>28</v>
      </c>
      <c r="G111" s="7" t="s">
        <v>28</v>
      </c>
      <c r="H111" s="24" t="s">
        <v>29</v>
      </c>
      <c r="I111" s="26" t="s">
        <v>119</v>
      </c>
      <c r="J111" s="24" t="s">
        <v>48</v>
      </c>
      <c r="L111" s="24">
        <v>102</v>
      </c>
      <c r="M111" s="27" t="s">
        <v>44</v>
      </c>
      <c r="N111" s="24">
        <v>18</v>
      </c>
      <c r="Q111" s="46">
        <f t="shared" si="4"/>
        <v>18</v>
      </c>
      <c r="R111" s="24">
        <v>1836</v>
      </c>
      <c r="U111" s="9">
        <f t="shared" si="5"/>
        <v>1836</v>
      </c>
      <c r="V111" s="9">
        <f t="shared" si="6"/>
        <v>1836</v>
      </c>
      <c r="W111" s="3">
        <f t="shared" si="7"/>
        <v>0</v>
      </c>
    </row>
    <row r="112" spans="1:25">
      <c r="A112" s="2" t="s">
        <v>27</v>
      </c>
      <c r="B112" s="6" t="s">
        <v>23</v>
      </c>
      <c r="C112" s="6" t="s">
        <v>24</v>
      </c>
      <c r="D112" s="27">
        <v>5</v>
      </c>
      <c r="E112" s="7">
        <v>1789</v>
      </c>
      <c r="F112" s="7" t="s">
        <v>28</v>
      </c>
      <c r="G112" s="7" t="s">
        <v>28</v>
      </c>
      <c r="H112" s="24" t="s">
        <v>29</v>
      </c>
      <c r="I112" s="26" t="s">
        <v>119</v>
      </c>
      <c r="J112" s="24" t="s">
        <v>34</v>
      </c>
      <c r="L112" s="24">
        <v>11</v>
      </c>
      <c r="M112" s="27" t="s">
        <v>44</v>
      </c>
      <c r="N112" s="24">
        <v>18</v>
      </c>
      <c r="Q112" s="46">
        <f t="shared" si="4"/>
        <v>18</v>
      </c>
      <c r="R112" s="24">
        <v>189</v>
      </c>
      <c r="U112" s="9">
        <f t="shared" si="5"/>
        <v>189</v>
      </c>
      <c r="V112" s="9">
        <f t="shared" si="6"/>
        <v>198</v>
      </c>
      <c r="W112" s="3">
        <f t="shared" si="7"/>
        <v>-9</v>
      </c>
      <c r="Y112" s="24" t="s">
        <v>50</v>
      </c>
    </row>
    <row r="113" spans="1:25">
      <c r="A113" s="2" t="s">
        <v>27</v>
      </c>
      <c r="B113" s="6" t="s">
        <v>23</v>
      </c>
      <c r="C113" s="6" t="s">
        <v>24</v>
      </c>
      <c r="D113" s="27">
        <v>5</v>
      </c>
      <c r="E113" s="7">
        <v>1789</v>
      </c>
      <c r="F113" s="7" t="s">
        <v>28</v>
      </c>
      <c r="G113" s="7" t="s">
        <v>28</v>
      </c>
      <c r="H113" s="24" t="s">
        <v>29</v>
      </c>
      <c r="I113" s="26" t="s">
        <v>119</v>
      </c>
      <c r="J113" s="24" t="s">
        <v>66</v>
      </c>
      <c r="L113" s="24">
        <v>41</v>
      </c>
      <c r="M113" s="27" t="s">
        <v>44</v>
      </c>
      <c r="N113" s="24">
        <v>18</v>
      </c>
      <c r="Q113" s="46">
        <f t="shared" si="4"/>
        <v>18</v>
      </c>
      <c r="R113" s="24">
        <v>738</v>
      </c>
      <c r="U113" s="9">
        <f t="shared" si="5"/>
        <v>738</v>
      </c>
      <c r="V113" s="9">
        <f t="shared" si="6"/>
        <v>738</v>
      </c>
      <c r="W113" s="3">
        <f t="shared" si="7"/>
        <v>0</v>
      </c>
    </row>
    <row r="114" spans="1:25">
      <c r="A114" s="2" t="s">
        <v>27</v>
      </c>
      <c r="B114" s="6" t="s">
        <v>23</v>
      </c>
      <c r="C114" s="6" t="s">
        <v>24</v>
      </c>
      <c r="D114" s="27">
        <v>5</v>
      </c>
      <c r="E114" s="7">
        <v>1789</v>
      </c>
      <c r="F114" s="7" t="s">
        <v>28</v>
      </c>
      <c r="G114" s="7" t="s">
        <v>28</v>
      </c>
      <c r="H114" s="24" t="s">
        <v>29</v>
      </c>
      <c r="I114" s="26" t="s">
        <v>119</v>
      </c>
      <c r="J114" s="24" t="s">
        <v>58</v>
      </c>
      <c r="L114" s="24">
        <v>65</v>
      </c>
      <c r="M114" s="27" t="s">
        <v>44</v>
      </c>
      <c r="N114" s="24">
        <v>18</v>
      </c>
      <c r="Q114" s="46">
        <f t="shared" si="4"/>
        <v>18</v>
      </c>
      <c r="R114" s="24">
        <v>1170</v>
      </c>
      <c r="U114" s="9">
        <f t="shared" si="5"/>
        <v>1170</v>
      </c>
      <c r="V114" s="9">
        <f t="shared" si="6"/>
        <v>1170</v>
      </c>
      <c r="W114" s="3">
        <f t="shared" si="7"/>
        <v>0</v>
      </c>
    </row>
    <row r="115" spans="1:25">
      <c r="A115" s="2" t="s">
        <v>27</v>
      </c>
      <c r="B115" s="6" t="s">
        <v>23</v>
      </c>
      <c r="C115" s="6" t="s">
        <v>24</v>
      </c>
      <c r="D115" s="27">
        <v>5</v>
      </c>
      <c r="E115" s="7">
        <v>1789</v>
      </c>
      <c r="F115" s="7" t="s">
        <v>28</v>
      </c>
      <c r="G115" s="7" t="s">
        <v>28</v>
      </c>
      <c r="H115" s="24" t="s">
        <v>29</v>
      </c>
      <c r="I115" s="26" t="s">
        <v>119</v>
      </c>
      <c r="J115" s="24" t="s">
        <v>31</v>
      </c>
      <c r="K115" s="24" t="s">
        <v>37</v>
      </c>
      <c r="L115" s="24">
        <v>740</v>
      </c>
      <c r="M115" s="27" t="s">
        <v>33</v>
      </c>
      <c r="O115" s="24">
        <v>24</v>
      </c>
      <c r="Q115" s="46">
        <f t="shared" si="4"/>
        <v>1.2000000000000002</v>
      </c>
      <c r="R115" s="24">
        <v>888</v>
      </c>
      <c r="U115" s="9">
        <f t="shared" si="5"/>
        <v>888</v>
      </c>
      <c r="V115" s="9">
        <f t="shared" si="6"/>
        <v>888.00000000000011</v>
      </c>
      <c r="W115" s="3">
        <f t="shared" si="7"/>
        <v>0</v>
      </c>
    </row>
    <row r="116" spans="1:25" s="28" customFormat="1">
      <c r="A116" s="2" t="s">
        <v>27</v>
      </c>
      <c r="B116" s="6" t="s">
        <v>23</v>
      </c>
      <c r="C116" s="6" t="s">
        <v>24</v>
      </c>
      <c r="D116" s="27">
        <v>5</v>
      </c>
      <c r="E116" s="7">
        <v>1789</v>
      </c>
      <c r="F116" s="7" t="s">
        <v>28</v>
      </c>
      <c r="G116" s="7" t="s">
        <v>28</v>
      </c>
      <c r="H116" s="28" t="s">
        <v>29</v>
      </c>
      <c r="I116" s="29" t="s">
        <v>120</v>
      </c>
      <c r="J116" s="28" t="s">
        <v>31</v>
      </c>
      <c r="K116" s="28" t="s">
        <v>32</v>
      </c>
      <c r="M116" s="30"/>
      <c r="Q116" s="47">
        <f t="shared" si="4"/>
        <v>0</v>
      </c>
      <c r="R116" s="28">
        <v>2873</v>
      </c>
      <c r="U116" s="31">
        <f t="shared" si="5"/>
        <v>2873</v>
      </c>
      <c r="V116" s="31">
        <f t="shared" si="6"/>
        <v>0</v>
      </c>
      <c r="W116" s="31">
        <f t="shared" si="7"/>
        <v>2873</v>
      </c>
      <c r="Y116" s="28" t="s">
        <v>347</v>
      </c>
    </row>
    <row r="117" spans="1:25" s="28" customFormat="1">
      <c r="A117" s="2" t="s">
        <v>27</v>
      </c>
      <c r="B117" s="6" t="s">
        <v>23</v>
      </c>
      <c r="C117" s="6" t="s">
        <v>24</v>
      </c>
      <c r="D117" s="27">
        <v>5</v>
      </c>
      <c r="E117" s="7">
        <v>1789</v>
      </c>
      <c r="F117" s="7" t="s">
        <v>28</v>
      </c>
      <c r="G117" s="7" t="s">
        <v>28</v>
      </c>
      <c r="H117" s="28" t="s">
        <v>29</v>
      </c>
      <c r="I117" s="29" t="s">
        <v>120</v>
      </c>
      <c r="J117" s="28" t="s">
        <v>58</v>
      </c>
      <c r="M117" s="30"/>
      <c r="Q117" s="47">
        <f t="shared" si="4"/>
        <v>0</v>
      </c>
      <c r="R117" s="28">
        <v>875</v>
      </c>
      <c r="U117" s="31">
        <f t="shared" si="5"/>
        <v>875</v>
      </c>
      <c r="V117" s="31">
        <f t="shared" si="6"/>
        <v>0</v>
      </c>
      <c r="W117" s="31">
        <f t="shared" si="7"/>
        <v>875</v>
      </c>
      <c r="Y117" s="28" t="s">
        <v>348</v>
      </c>
    </row>
    <row r="118" spans="1:25">
      <c r="A118" s="2" t="s">
        <v>27</v>
      </c>
      <c r="B118" s="6" t="s">
        <v>23</v>
      </c>
      <c r="C118" s="6" t="s">
        <v>24</v>
      </c>
      <c r="D118" s="27">
        <v>5</v>
      </c>
      <c r="E118" s="7">
        <v>1789</v>
      </c>
      <c r="F118" s="7" t="s">
        <v>28</v>
      </c>
      <c r="G118" s="7" t="s">
        <v>28</v>
      </c>
      <c r="H118" s="24" t="s">
        <v>29</v>
      </c>
      <c r="I118" s="26" t="s">
        <v>120</v>
      </c>
      <c r="J118" s="24" t="s">
        <v>31</v>
      </c>
      <c r="K118" s="24" t="s">
        <v>37</v>
      </c>
      <c r="L118" s="24">
        <v>360</v>
      </c>
      <c r="M118" s="27" t="s">
        <v>57</v>
      </c>
      <c r="O118" s="24">
        <v>30</v>
      </c>
      <c r="Q118" s="46">
        <f t="shared" si="4"/>
        <v>1.5</v>
      </c>
      <c r="R118" s="24">
        <v>540</v>
      </c>
      <c r="U118" s="9">
        <f t="shared" si="5"/>
        <v>540</v>
      </c>
      <c r="V118" s="9">
        <f t="shared" si="6"/>
        <v>540</v>
      </c>
      <c r="W118" s="3">
        <f t="shared" si="7"/>
        <v>0</v>
      </c>
    </row>
    <row r="119" spans="1:25">
      <c r="A119" s="2" t="s">
        <v>27</v>
      </c>
      <c r="B119" s="6" t="s">
        <v>23</v>
      </c>
      <c r="C119" s="6" t="s">
        <v>24</v>
      </c>
      <c r="D119" s="27">
        <v>5</v>
      </c>
      <c r="E119" s="7">
        <v>1789</v>
      </c>
      <c r="F119" s="7" t="s">
        <v>28</v>
      </c>
      <c r="G119" s="7" t="s">
        <v>28</v>
      </c>
      <c r="H119" s="24" t="s">
        <v>29</v>
      </c>
      <c r="I119" s="26" t="s">
        <v>349</v>
      </c>
      <c r="J119" s="24" t="s">
        <v>31</v>
      </c>
      <c r="K119" s="24" t="s">
        <v>32</v>
      </c>
      <c r="L119" s="24">
        <v>417</v>
      </c>
      <c r="M119" s="27" t="s">
        <v>33</v>
      </c>
      <c r="N119" s="24">
        <v>0.36</v>
      </c>
      <c r="Q119" s="46">
        <f t="shared" si="4"/>
        <v>0.36</v>
      </c>
      <c r="R119" s="24">
        <v>150</v>
      </c>
      <c r="U119" s="9">
        <f t="shared" si="5"/>
        <v>150</v>
      </c>
      <c r="V119" s="9">
        <f t="shared" si="6"/>
        <v>150.12</v>
      </c>
      <c r="W119" s="3">
        <f t="shared" si="7"/>
        <v>-0.12000000000000455</v>
      </c>
    </row>
    <row r="120" spans="1:25">
      <c r="A120" s="2" t="s">
        <v>27</v>
      </c>
      <c r="B120" s="6" t="s">
        <v>23</v>
      </c>
      <c r="C120" s="6" t="s">
        <v>24</v>
      </c>
      <c r="D120" s="27">
        <v>5</v>
      </c>
      <c r="E120" s="7">
        <v>1789</v>
      </c>
      <c r="F120" s="7" t="s">
        <v>28</v>
      </c>
      <c r="G120" s="7" t="s">
        <v>28</v>
      </c>
      <c r="H120" s="24" t="s">
        <v>29</v>
      </c>
      <c r="I120" s="26" t="s">
        <v>349</v>
      </c>
      <c r="J120" s="24" t="s">
        <v>31</v>
      </c>
      <c r="K120" s="24" t="s">
        <v>37</v>
      </c>
      <c r="L120" s="24">
        <v>1100</v>
      </c>
      <c r="M120" s="27" t="s">
        <v>33</v>
      </c>
      <c r="N120" s="24">
        <v>0.36</v>
      </c>
      <c r="Q120" s="46">
        <f t="shared" si="4"/>
        <v>0.36</v>
      </c>
      <c r="R120" s="24">
        <v>396</v>
      </c>
      <c r="U120" s="9">
        <f t="shared" si="5"/>
        <v>396</v>
      </c>
      <c r="V120" s="9">
        <f t="shared" si="6"/>
        <v>396</v>
      </c>
      <c r="W120" s="3">
        <f t="shared" si="7"/>
        <v>0</v>
      </c>
    </row>
    <row r="121" spans="1:25">
      <c r="A121" s="2" t="s">
        <v>27</v>
      </c>
      <c r="B121" s="6" t="s">
        <v>23</v>
      </c>
      <c r="C121" s="6" t="s">
        <v>24</v>
      </c>
      <c r="D121" s="27">
        <v>5</v>
      </c>
      <c r="E121" s="7">
        <v>1789</v>
      </c>
      <c r="F121" s="7" t="s">
        <v>28</v>
      </c>
      <c r="G121" s="7" t="s">
        <v>28</v>
      </c>
      <c r="H121" s="24" t="s">
        <v>29</v>
      </c>
      <c r="I121" s="38" t="s">
        <v>350</v>
      </c>
      <c r="J121" s="24" t="s">
        <v>31</v>
      </c>
      <c r="K121" s="24" t="s">
        <v>32</v>
      </c>
      <c r="L121" s="24">
        <v>1</v>
      </c>
      <c r="M121" s="27" t="s">
        <v>39</v>
      </c>
      <c r="N121" s="24">
        <v>1160</v>
      </c>
      <c r="Q121" s="46">
        <f t="shared" si="4"/>
        <v>1160</v>
      </c>
      <c r="R121" s="24">
        <v>1160</v>
      </c>
      <c r="U121" s="9">
        <f t="shared" si="5"/>
        <v>1160</v>
      </c>
      <c r="V121" s="9">
        <f t="shared" si="6"/>
        <v>1160</v>
      </c>
      <c r="W121" s="3">
        <f t="shared" si="7"/>
        <v>0</v>
      </c>
    </row>
    <row r="122" spans="1:25">
      <c r="A122" s="2" t="s">
        <v>27</v>
      </c>
      <c r="B122" s="6" t="s">
        <v>23</v>
      </c>
      <c r="C122" s="6" t="s">
        <v>24</v>
      </c>
      <c r="D122" s="27">
        <v>5</v>
      </c>
      <c r="E122" s="7">
        <v>1789</v>
      </c>
      <c r="F122" s="7" t="s">
        <v>28</v>
      </c>
      <c r="G122" s="7" t="s">
        <v>28</v>
      </c>
      <c r="H122" s="24" t="s">
        <v>29</v>
      </c>
      <c r="I122" s="26" t="s">
        <v>121</v>
      </c>
      <c r="J122" s="24" t="s">
        <v>31</v>
      </c>
      <c r="K122" s="24" t="s">
        <v>32</v>
      </c>
      <c r="L122" s="24">
        <v>1</v>
      </c>
      <c r="M122" s="27" t="s">
        <v>39</v>
      </c>
      <c r="N122" s="24">
        <v>502</v>
      </c>
      <c r="Q122" s="46">
        <f t="shared" si="4"/>
        <v>502</v>
      </c>
      <c r="R122" s="24">
        <v>502</v>
      </c>
      <c r="U122" s="9">
        <f t="shared" si="5"/>
        <v>502</v>
      </c>
      <c r="V122" s="9">
        <f t="shared" si="6"/>
        <v>502</v>
      </c>
      <c r="W122" s="3">
        <f t="shared" si="7"/>
        <v>0</v>
      </c>
    </row>
    <row r="123" spans="1:25">
      <c r="A123" s="2" t="s">
        <v>27</v>
      </c>
      <c r="B123" s="6" t="s">
        <v>23</v>
      </c>
      <c r="C123" s="6" t="s">
        <v>24</v>
      </c>
      <c r="D123" s="27">
        <v>5</v>
      </c>
      <c r="E123" s="7">
        <v>1789</v>
      </c>
      <c r="F123" s="7" t="s">
        <v>28</v>
      </c>
      <c r="G123" s="7" t="s">
        <v>28</v>
      </c>
      <c r="H123" s="24" t="s">
        <v>29</v>
      </c>
      <c r="I123" s="26" t="s">
        <v>122</v>
      </c>
      <c r="J123" s="24" t="s">
        <v>31</v>
      </c>
      <c r="K123" s="24" t="s">
        <v>37</v>
      </c>
      <c r="L123" s="24">
        <v>1068</v>
      </c>
      <c r="M123" s="27" t="s">
        <v>33</v>
      </c>
      <c r="O123" s="24">
        <v>40</v>
      </c>
      <c r="Q123" s="46">
        <f t="shared" si="4"/>
        <v>2</v>
      </c>
      <c r="R123" s="24">
        <v>2136</v>
      </c>
      <c r="U123" s="9">
        <f t="shared" si="5"/>
        <v>2136</v>
      </c>
      <c r="V123" s="9">
        <f t="shared" si="6"/>
        <v>2136</v>
      </c>
      <c r="W123" s="3">
        <f t="shared" si="7"/>
        <v>0</v>
      </c>
    </row>
    <row r="124" spans="1:25">
      <c r="A124" s="2" t="s">
        <v>27</v>
      </c>
      <c r="B124" s="6" t="s">
        <v>23</v>
      </c>
      <c r="C124" s="6" t="s">
        <v>24</v>
      </c>
      <c r="D124" s="27">
        <v>5</v>
      </c>
      <c r="E124" s="7">
        <v>1789</v>
      </c>
      <c r="F124" s="7" t="s">
        <v>28</v>
      </c>
      <c r="G124" s="7" t="s">
        <v>28</v>
      </c>
      <c r="H124" s="24" t="s">
        <v>29</v>
      </c>
      <c r="I124" s="26" t="s">
        <v>122</v>
      </c>
      <c r="J124" s="24" t="s">
        <v>92</v>
      </c>
      <c r="L124" s="24">
        <v>300</v>
      </c>
      <c r="M124" s="27" t="s">
        <v>33</v>
      </c>
      <c r="O124" s="24">
        <v>40</v>
      </c>
      <c r="Q124" s="46">
        <f t="shared" si="4"/>
        <v>2</v>
      </c>
      <c r="R124" s="24">
        <v>600</v>
      </c>
      <c r="U124" s="9">
        <f t="shared" si="5"/>
        <v>600</v>
      </c>
      <c r="V124" s="9">
        <f t="shared" si="6"/>
        <v>600</v>
      </c>
      <c r="W124" s="3">
        <f t="shared" si="7"/>
        <v>0</v>
      </c>
    </row>
    <row r="125" spans="1:25">
      <c r="A125" s="2" t="s">
        <v>27</v>
      </c>
      <c r="B125" s="6" t="s">
        <v>23</v>
      </c>
      <c r="C125" s="6" t="s">
        <v>24</v>
      </c>
      <c r="D125" s="27">
        <v>5</v>
      </c>
      <c r="E125" s="7">
        <v>1789</v>
      </c>
      <c r="F125" s="7" t="s">
        <v>28</v>
      </c>
      <c r="G125" s="7" t="s">
        <v>28</v>
      </c>
      <c r="H125" s="24" t="s">
        <v>29</v>
      </c>
      <c r="I125" s="26" t="s">
        <v>122</v>
      </c>
      <c r="J125" s="24" t="s">
        <v>48</v>
      </c>
      <c r="L125" s="24">
        <v>2145</v>
      </c>
      <c r="M125" s="27" t="s">
        <v>33</v>
      </c>
      <c r="O125" s="24">
        <v>40</v>
      </c>
      <c r="Q125" s="46">
        <f t="shared" si="4"/>
        <v>2</v>
      </c>
      <c r="R125" s="24">
        <v>4290</v>
      </c>
      <c r="U125" s="9">
        <f t="shared" si="5"/>
        <v>4290</v>
      </c>
      <c r="V125" s="9">
        <f t="shared" si="6"/>
        <v>4290</v>
      </c>
      <c r="W125" s="3">
        <f t="shared" si="7"/>
        <v>0</v>
      </c>
    </row>
    <row r="126" spans="1:25">
      <c r="A126" s="2" t="s">
        <v>27</v>
      </c>
      <c r="B126" s="6" t="s">
        <v>23</v>
      </c>
      <c r="C126" s="6" t="s">
        <v>24</v>
      </c>
      <c r="D126" s="27">
        <v>5</v>
      </c>
      <c r="E126" s="7">
        <v>1789</v>
      </c>
      <c r="F126" s="7" t="s">
        <v>28</v>
      </c>
      <c r="G126" s="7" t="s">
        <v>28</v>
      </c>
      <c r="H126" s="24" t="s">
        <v>29</v>
      </c>
      <c r="I126" s="26" t="s">
        <v>351</v>
      </c>
      <c r="J126" s="24" t="s">
        <v>31</v>
      </c>
      <c r="K126" s="24" t="s">
        <v>32</v>
      </c>
      <c r="L126" s="24">
        <v>1080</v>
      </c>
      <c r="M126" s="27" t="s">
        <v>33</v>
      </c>
      <c r="N126" s="24">
        <v>0.35</v>
      </c>
      <c r="Q126" s="46">
        <f t="shared" si="4"/>
        <v>0.35</v>
      </c>
      <c r="R126" s="24">
        <v>270</v>
      </c>
      <c r="U126" s="9">
        <f t="shared" si="5"/>
        <v>270</v>
      </c>
      <c r="V126" s="9">
        <f t="shared" si="6"/>
        <v>378</v>
      </c>
      <c r="W126" s="3">
        <f t="shared" si="7"/>
        <v>-108</v>
      </c>
      <c r="Y126" s="24" t="s">
        <v>50</v>
      </c>
    </row>
    <row r="127" spans="1:25">
      <c r="A127" s="2" t="s">
        <v>27</v>
      </c>
      <c r="B127" s="6" t="s">
        <v>23</v>
      </c>
      <c r="C127" s="6" t="s">
        <v>24</v>
      </c>
      <c r="D127" s="27">
        <v>5</v>
      </c>
      <c r="E127" s="7">
        <v>1789</v>
      </c>
      <c r="F127" s="7" t="s">
        <v>28</v>
      </c>
      <c r="G127" s="7" t="s">
        <v>28</v>
      </c>
      <c r="H127" s="24" t="s">
        <v>29</v>
      </c>
      <c r="I127" s="26" t="s">
        <v>123</v>
      </c>
      <c r="J127" s="24" t="s">
        <v>31</v>
      </c>
      <c r="K127" s="24" t="s">
        <v>37</v>
      </c>
      <c r="L127" s="24">
        <v>2</v>
      </c>
      <c r="M127" s="27" t="s">
        <v>33</v>
      </c>
      <c r="N127" s="24">
        <v>60</v>
      </c>
      <c r="Q127" s="46">
        <f t="shared" si="4"/>
        <v>60</v>
      </c>
      <c r="R127" s="24">
        <v>120</v>
      </c>
      <c r="U127" s="9">
        <f t="shared" si="5"/>
        <v>120</v>
      </c>
      <c r="V127" s="9">
        <f t="shared" si="6"/>
        <v>120</v>
      </c>
      <c r="W127" s="3">
        <f t="shared" si="7"/>
        <v>0</v>
      </c>
    </row>
    <row r="128" spans="1:25">
      <c r="A128" s="2" t="s">
        <v>27</v>
      </c>
      <c r="B128" s="6" t="s">
        <v>23</v>
      </c>
      <c r="C128" s="6" t="s">
        <v>24</v>
      </c>
      <c r="D128" s="27">
        <v>5</v>
      </c>
      <c r="E128" s="7">
        <v>1789</v>
      </c>
      <c r="F128" s="7" t="s">
        <v>28</v>
      </c>
      <c r="G128" s="7" t="s">
        <v>28</v>
      </c>
      <c r="H128" s="24" t="s">
        <v>29</v>
      </c>
      <c r="I128" s="26" t="s">
        <v>124</v>
      </c>
      <c r="J128" s="24" t="s">
        <v>34</v>
      </c>
      <c r="L128" s="24">
        <v>250</v>
      </c>
      <c r="M128" s="27" t="s">
        <v>33</v>
      </c>
      <c r="N128" s="24">
        <v>0.4</v>
      </c>
      <c r="Q128" s="46">
        <f t="shared" si="4"/>
        <v>0.4</v>
      </c>
      <c r="R128" s="24">
        <v>100</v>
      </c>
      <c r="U128" s="9">
        <f t="shared" si="5"/>
        <v>100</v>
      </c>
      <c r="V128" s="9">
        <f t="shared" si="6"/>
        <v>100</v>
      </c>
      <c r="W128" s="3">
        <f t="shared" si="7"/>
        <v>0</v>
      </c>
    </row>
    <row r="129" spans="1:28">
      <c r="A129" s="2" t="s">
        <v>27</v>
      </c>
      <c r="B129" s="6" t="s">
        <v>23</v>
      </c>
      <c r="C129" s="6" t="s">
        <v>24</v>
      </c>
      <c r="D129" s="27">
        <v>5</v>
      </c>
      <c r="E129" s="7">
        <v>1789</v>
      </c>
      <c r="F129" s="7" t="s">
        <v>28</v>
      </c>
      <c r="G129" s="7" t="s">
        <v>28</v>
      </c>
      <c r="H129" s="24" t="s">
        <v>29</v>
      </c>
      <c r="I129" s="26" t="s">
        <v>125</v>
      </c>
      <c r="J129" s="24" t="s">
        <v>31</v>
      </c>
      <c r="K129" s="24" t="s">
        <v>32</v>
      </c>
      <c r="L129" s="24">
        <v>440</v>
      </c>
      <c r="M129" s="27" t="s">
        <v>33</v>
      </c>
      <c r="O129" s="24">
        <v>20</v>
      </c>
      <c r="Q129" s="46">
        <f t="shared" si="4"/>
        <v>1</v>
      </c>
      <c r="R129" s="24">
        <v>440</v>
      </c>
      <c r="U129" s="9">
        <f t="shared" si="5"/>
        <v>440</v>
      </c>
      <c r="V129" s="9">
        <f t="shared" si="6"/>
        <v>440</v>
      </c>
      <c r="W129" s="3">
        <f t="shared" si="7"/>
        <v>0</v>
      </c>
    </row>
    <row r="130" spans="1:28">
      <c r="A130" s="2" t="s">
        <v>27</v>
      </c>
      <c r="B130" s="6" t="s">
        <v>23</v>
      </c>
      <c r="C130" s="6" t="s">
        <v>24</v>
      </c>
      <c r="D130" s="27">
        <v>5</v>
      </c>
      <c r="E130" s="7">
        <v>1789</v>
      </c>
      <c r="F130" s="7" t="s">
        <v>28</v>
      </c>
      <c r="G130" s="7" t="s">
        <v>28</v>
      </c>
      <c r="H130" s="24" t="s">
        <v>29</v>
      </c>
      <c r="I130" s="26" t="s">
        <v>126</v>
      </c>
      <c r="J130" s="24" t="s">
        <v>31</v>
      </c>
      <c r="K130" s="24" t="s">
        <v>32</v>
      </c>
      <c r="L130" s="24">
        <v>42520</v>
      </c>
      <c r="M130" s="27" t="s">
        <v>33</v>
      </c>
      <c r="N130" s="24">
        <v>0.2</v>
      </c>
      <c r="Q130" s="46">
        <f t="shared" ref="Q130:Q194" si="8">N130+(0.05*O130)+(P130/240)</f>
        <v>0.2</v>
      </c>
      <c r="R130" s="24">
        <v>8504</v>
      </c>
      <c r="U130" s="9">
        <f t="shared" si="5"/>
        <v>8504</v>
      </c>
      <c r="V130" s="9">
        <f t="shared" si="6"/>
        <v>8504</v>
      </c>
      <c r="W130" s="3">
        <f t="shared" si="7"/>
        <v>0</v>
      </c>
    </row>
    <row r="131" spans="1:28">
      <c r="A131" s="2" t="s">
        <v>27</v>
      </c>
      <c r="B131" s="6" t="s">
        <v>23</v>
      </c>
      <c r="C131" s="6" t="s">
        <v>24</v>
      </c>
      <c r="D131" s="27">
        <v>5</v>
      </c>
      <c r="E131" s="7">
        <v>1789</v>
      </c>
      <c r="F131" s="7" t="s">
        <v>28</v>
      </c>
      <c r="G131" s="7" t="s">
        <v>28</v>
      </c>
      <c r="H131" s="24" t="s">
        <v>29</v>
      </c>
      <c r="I131" s="26" t="s">
        <v>127</v>
      </c>
      <c r="J131" s="24" t="s">
        <v>31</v>
      </c>
      <c r="K131" s="24" t="s">
        <v>37</v>
      </c>
      <c r="L131" s="24">
        <v>12941</v>
      </c>
      <c r="M131" s="39" t="s">
        <v>33</v>
      </c>
      <c r="N131" s="24">
        <v>0.65</v>
      </c>
      <c r="Q131" s="46">
        <f t="shared" si="8"/>
        <v>0.65</v>
      </c>
      <c r="R131" s="24">
        <v>8416</v>
      </c>
      <c r="U131" s="9">
        <f t="shared" ref="U131:U195" si="9">R131+(S131*0.05)+(T131/240)</f>
        <v>8416</v>
      </c>
      <c r="V131" s="9">
        <f t="shared" ref="V131:V195" si="10">L131*Q131</f>
        <v>8411.65</v>
      </c>
      <c r="W131" s="3">
        <f t="shared" ref="W131:W195" si="11">U131-V131</f>
        <v>4.3500000000003638</v>
      </c>
      <c r="Y131" s="24" t="s">
        <v>50</v>
      </c>
    </row>
    <row r="132" spans="1:28">
      <c r="A132" s="2" t="s">
        <v>27</v>
      </c>
      <c r="B132" s="6" t="s">
        <v>23</v>
      </c>
      <c r="C132" s="6" t="s">
        <v>24</v>
      </c>
      <c r="D132" s="27">
        <v>5</v>
      </c>
      <c r="E132" s="7">
        <v>1789</v>
      </c>
      <c r="F132" s="7" t="s">
        <v>28</v>
      </c>
      <c r="G132" s="7" t="s">
        <v>28</v>
      </c>
      <c r="H132" s="24" t="s">
        <v>29</v>
      </c>
      <c r="I132" s="26" t="s">
        <v>128</v>
      </c>
      <c r="J132" s="24" t="s">
        <v>31</v>
      </c>
      <c r="K132" s="24" t="s">
        <v>32</v>
      </c>
      <c r="L132" s="24">
        <v>1206</v>
      </c>
      <c r="M132" s="27" t="s">
        <v>129</v>
      </c>
      <c r="O132" s="24">
        <v>40</v>
      </c>
      <c r="Q132" s="46">
        <f t="shared" si="8"/>
        <v>2</v>
      </c>
      <c r="R132" s="24">
        <v>2412</v>
      </c>
      <c r="U132" s="9">
        <f t="shared" si="9"/>
        <v>2412</v>
      </c>
      <c r="V132" s="9">
        <f t="shared" si="10"/>
        <v>2412</v>
      </c>
      <c r="W132" s="3">
        <f t="shared" si="11"/>
        <v>0</v>
      </c>
    </row>
    <row r="133" spans="1:28">
      <c r="A133" s="2" t="s">
        <v>27</v>
      </c>
      <c r="B133" s="6" t="s">
        <v>23</v>
      </c>
      <c r="C133" s="6" t="s">
        <v>24</v>
      </c>
      <c r="D133" s="27">
        <v>5</v>
      </c>
      <c r="E133" s="7">
        <v>1789</v>
      </c>
      <c r="F133" s="7" t="s">
        <v>28</v>
      </c>
      <c r="G133" s="7" t="s">
        <v>28</v>
      </c>
      <c r="H133" s="24" t="s">
        <v>29</v>
      </c>
      <c r="I133" s="26" t="s">
        <v>128</v>
      </c>
      <c r="J133" s="24" t="s">
        <v>34</v>
      </c>
      <c r="L133" s="24">
        <v>836</v>
      </c>
      <c r="M133" s="27" t="s">
        <v>129</v>
      </c>
      <c r="O133" s="24">
        <v>40</v>
      </c>
      <c r="Q133" s="46">
        <f t="shared" si="8"/>
        <v>2</v>
      </c>
      <c r="R133" s="24">
        <v>1662</v>
      </c>
      <c r="U133" s="9">
        <f t="shared" si="9"/>
        <v>1662</v>
      </c>
      <c r="V133" s="9">
        <f t="shared" si="10"/>
        <v>1672</v>
      </c>
      <c r="W133" s="3">
        <f t="shared" si="11"/>
        <v>-10</v>
      </c>
      <c r="Y133" s="24" t="s">
        <v>50</v>
      </c>
    </row>
    <row r="134" spans="1:28">
      <c r="A134" s="2" t="s">
        <v>27</v>
      </c>
      <c r="B134" s="6" t="s">
        <v>23</v>
      </c>
      <c r="C134" s="6" t="s">
        <v>24</v>
      </c>
      <c r="D134" s="27">
        <v>5</v>
      </c>
      <c r="E134" s="7">
        <v>1789</v>
      </c>
      <c r="F134" s="7" t="s">
        <v>28</v>
      </c>
      <c r="G134" s="7" t="s">
        <v>28</v>
      </c>
      <c r="H134" s="24" t="s">
        <v>29</v>
      </c>
      <c r="I134" s="26" t="s">
        <v>130</v>
      </c>
      <c r="J134" s="24" t="s">
        <v>48</v>
      </c>
      <c r="L134" s="24">
        <v>568</v>
      </c>
      <c r="M134" s="27" t="s">
        <v>33</v>
      </c>
      <c r="O134" s="24">
        <v>10</v>
      </c>
      <c r="Q134" s="46">
        <f t="shared" si="8"/>
        <v>0.5</v>
      </c>
      <c r="R134" s="24">
        <v>284</v>
      </c>
      <c r="U134" s="9">
        <f t="shared" si="9"/>
        <v>284</v>
      </c>
      <c r="V134" s="9">
        <f t="shared" si="10"/>
        <v>284</v>
      </c>
      <c r="W134" s="3">
        <f t="shared" si="11"/>
        <v>0</v>
      </c>
    </row>
    <row r="135" spans="1:28">
      <c r="A135" s="2" t="s">
        <v>27</v>
      </c>
      <c r="B135" s="6" t="s">
        <v>23</v>
      </c>
      <c r="C135" s="6" t="s">
        <v>24</v>
      </c>
      <c r="D135" s="27">
        <v>5</v>
      </c>
      <c r="E135" s="7">
        <v>1789</v>
      </c>
      <c r="F135" s="7" t="s">
        <v>28</v>
      </c>
      <c r="G135" s="7" t="s">
        <v>28</v>
      </c>
      <c r="H135" s="24" t="s">
        <v>29</v>
      </c>
      <c r="I135" s="26" t="s">
        <v>130</v>
      </c>
      <c r="J135" s="24" t="s">
        <v>34</v>
      </c>
      <c r="L135" s="24">
        <v>216</v>
      </c>
      <c r="M135" s="27" t="s">
        <v>33</v>
      </c>
      <c r="O135" s="24">
        <v>10</v>
      </c>
      <c r="Q135" s="46">
        <f t="shared" si="8"/>
        <v>0.5</v>
      </c>
      <c r="R135" s="24">
        <v>108</v>
      </c>
      <c r="U135" s="9">
        <f t="shared" si="9"/>
        <v>108</v>
      </c>
      <c r="V135" s="9">
        <f t="shared" si="10"/>
        <v>108</v>
      </c>
      <c r="W135" s="3">
        <f t="shared" si="11"/>
        <v>0</v>
      </c>
    </row>
    <row r="136" spans="1:28" s="28" customFormat="1">
      <c r="A136" s="2" t="s">
        <v>27</v>
      </c>
      <c r="B136" s="6" t="s">
        <v>23</v>
      </c>
      <c r="C136" s="6" t="s">
        <v>24</v>
      </c>
      <c r="D136" s="27">
        <v>5</v>
      </c>
      <c r="E136" s="7">
        <v>1789</v>
      </c>
      <c r="F136" s="7" t="s">
        <v>28</v>
      </c>
      <c r="G136" s="7" t="s">
        <v>28</v>
      </c>
      <c r="H136" s="28" t="s">
        <v>29</v>
      </c>
      <c r="I136" s="29" t="s">
        <v>131</v>
      </c>
      <c r="J136" s="28" t="s">
        <v>31</v>
      </c>
      <c r="K136" s="28" t="s">
        <v>32</v>
      </c>
      <c r="L136" s="28">
        <f>6173+(247/288)</f>
        <v>6173.8576388888887</v>
      </c>
      <c r="M136" s="30" t="s">
        <v>62</v>
      </c>
      <c r="N136" s="28">
        <v>39</v>
      </c>
      <c r="O136" s="28">
        <v>7</v>
      </c>
      <c r="P136" s="28">
        <v>7</v>
      </c>
      <c r="Q136" s="47">
        <f t="shared" si="8"/>
        <v>39.37916666666667</v>
      </c>
      <c r="R136" s="28">
        <v>245192</v>
      </c>
      <c r="U136" s="31">
        <f t="shared" si="9"/>
        <v>245192</v>
      </c>
      <c r="V136" s="31">
        <f t="shared" si="10"/>
        <v>243121.36893807873</v>
      </c>
      <c r="W136" s="31">
        <f t="shared" si="11"/>
        <v>2070.6310619212745</v>
      </c>
      <c r="Y136" s="28" t="s">
        <v>132</v>
      </c>
      <c r="AB136" s="28" t="s">
        <v>50</v>
      </c>
    </row>
    <row r="137" spans="1:28" s="28" customFormat="1">
      <c r="A137" s="2" t="s">
        <v>27</v>
      </c>
      <c r="B137" s="6" t="s">
        <v>23</v>
      </c>
      <c r="C137" s="6" t="s">
        <v>24</v>
      </c>
      <c r="D137" s="27">
        <v>5</v>
      </c>
      <c r="E137" s="7">
        <v>1789</v>
      </c>
      <c r="F137" s="7" t="s">
        <v>28</v>
      </c>
      <c r="G137" s="7" t="s">
        <v>28</v>
      </c>
      <c r="H137" s="28" t="s">
        <v>29</v>
      </c>
      <c r="I137" s="29" t="s">
        <v>131</v>
      </c>
      <c r="J137" s="28" t="s">
        <v>92</v>
      </c>
      <c r="L137" s="28">
        <f>11+(198/288)</f>
        <v>11.6875</v>
      </c>
      <c r="M137" s="30" t="s">
        <v>62</v>
      </c>
      <c r="N137" s="28">
        <v>39</v>
      </c>
      <c r="O137" s="28">
        <v>7</v>
      </c>
      <c r="P137" s="28">
        <v>7</v>
      </c>
      <c r="Q137" s="47">
        <f t="shared" si="8"/>
        <v>39.37916666666667</v>
      </c>
      <c r="R137" s="28">
        <v>459</v>
      </c>
      <c r="U137" s="31">
        <f t="shared" si="9"/>
        <v>459</v>
      </c>
      <c r="V137" s="31">
        <f t="shared" si="10"/>
        <v>460.2440104166667</v>
      </c>
      <c r="W137" s="31">
        <f t="shared" si="11"/>
        <v>-1.244010416666697</v>
      </c>
      <c r="Y137" s="28" t="s">
        <v>352</v>
      </c>
    </row>
    <row r="138" spans="1:28" s="28" customFormat="1">
      <c r="A138" s="2" t="s">
        <v>27</v>
      </c>
      <c r="B138" s="6" t="s">
        <v>23</v>
      </c>
      <c r="C138" s="6" t="s">
        <v>24</v>
      </c>
      <c r="D138" s="27">
        <v>5</v>
      </c>
      <c r="E138" s="7">
        <v>1789</v>
      </c>
      <c r="F138" s="7" t="s">
        <v>28</v>
      </c>
      <c r="G138" s="7" t="s">
        <v>28</v>
      </c>
      <c r="H138" s="28" t="s">
        <v>29</v>
      </c>
      <c r="I138" s="29" t="s">
        <v>131</v>
      </c>
      <c r="J138" s="28" t="s">
        <v>48</v>
      </c>
      <c r="L138" s="28">
        <f>12846+(114/288)</f>
        <v>12846.395833333334</v>
      </c>
      <c r="M138" s="30" t="s">
        <v>62</v>
      </c>
      <c r="N138" s="28">
        <v>39</v>
      </c>
      <c r="O138" s="28">
        <v>7</v>
      </c>
      <c r="P138" s="28">
        <v>7</v>
      </c>
      <c r="Q138" s="47">
        <f t="shared" si="8"/>
        <v>39.37916666666667</v>
      </c>
      <c r="R138" s="28">
        <v>504513</v>
      </c>
      <c r="U138" s="31">
        <f t="shared" si="9"/>
        <v>504513</v>
      </c>
      <c r="V138" s="31">
        <f t="shared" ref="V138" si="12">L138*Q138</f>
        <v>505880.3625868056</v>
      </c>
      <c r="W138" s="31">
        <f t="shared" ref="W138" si="13">U138-V138</f>
        <v>-1367.3625868055969</v>
      </c>
      <c r="Y138" s="28" t="s">
        <v>133</v>
      </c>
      <c r="AB138" s="28" t="s">
        <v>353</v>
      </c>
    </row>
    <row r="139" spans="1:28" s="28" customFormat="1">
      <c r="A139" s="2" t="s">
        <v>27</v>
      </c>
      <c r="B139" s="6" t="s">
        <v>23</v>
      </c>
      <c r="C139" s="6" t="s">
        <v>24</v>
      </c>
      <c r="D139" s="27">
        <v>5</v>
      </c>
      <c r="E139" s="7">
        <v>1789</v>
      </c>
      <c r="F139" s="7" t="s">
        <v>28</v>
      </c>
      <c r="G139" s="7" t="s">
        <v>28</v>
      </c>
      <c r="H139" s="28" t="s">
        <v>29</v>
      </c>
      <c r="I139" s="29" t="s">
        <v>131</v>
      </c>
      <c r="J139" s="28" t="s">
        <v>34</v>
      </c>
      <c r="L139" s="28">
        <f>9774+(186/288)</f>
        <v>9774.6458333333339</v>
      </c>
      <c r="M139" s="30" t="s">
        <v>62</v>
      </c>
      <c r="N139" s="28">
        <v>39</v>
      </c>
      <c r="O139" s="28">
        <v>7</v>
      </c>
      <c r="P139" s="28">
        <v>7</v>
      </c>
      <c r="Q139" s="47">
        <f t="shared" si="8"/>
        <v>39.37916666666667</v>
      </c>
      <c r="R139" s="28">
        <v>383877</v>
      </c>
      <c r="U139" s="31">
        <f t="shared" si="9"/>
        <v>383877</v>
      </c>
      <c r="V139" s="31">
        <f t="shared" si="10"/>
        <v>384917.40737847227</v>
      </c>
      <c r="W139" s="31">
        <f t="shared" si="11"/>
        <v>-1040.4073784722714</v>
      </c>
      <c r="Y139" s="28" t="s">
        <v>354</v>
      </c>
    </row>
    <row r="140" spans="1:28" s="28" customFormat="1">
      <c r="A140" s="2" t="s">
        <v>27</v>
      </c>
      <c r="B140" s="6" t="s">
        <v>23</v>
      </c>
      <c r="C140" s="6" t="s">
        <v>24</v>
      </c>
      <c r="D140" s="27">
        <v>5</v>
      </c>
      <c r="E140" s="7">
        <v>1789</v>
      </c>
      <c r="F140" s="7" t="s">
        <v>28</v>
      </c>
      <c r="G140" s="7" t="s">
        <v>28</v>
      </c>
      <c r="H140" s="28" t="s">
        <v>29</v>
      </c>
      <c r="I140" s="29" t="s">
        <v>131</v>
      </c>
      <c r="J140" s="28" t="s">
        <v>66</v>
      </c>
      <c r="L140" s="28">
        <f>673+(282/288)</f>
        <v>673.97916666666663</v>
      </c>
      <c r="M140" s="30" t="s">
        <v>62</v>
      </c>
      <c r="N140" s="28">
        <v>39</v>
      </c>
      <c r="O140" s="28">
        <v>7</v>
      </c>
      <c r="P140" s="28">
        <v>7</v>
      </c>
      <c r="Q140" s="47">
        <f t="shared" si="8"/>
        <v>39.37916666666667</v>
      </c>
      <c r="R140" s="28">
        <v>26469</v>
      </c>
      <c r="U140" s="31">
        <f t="shared" si="9"/>
        <v>26469</v>
      </c>
      <c r="V140" s="31">
        <f t="shared" si="10"/>
        <v>26540.73793402778</v>
      </c>
      <c r="W140" s="31">
        <f t="shared" si="11"/>
        <v>-71.737934027780284</v>
      </c>
      <c r="Y140" s="28" t="s">
        <v>355</v>
      </c>
    </row>
    <row r="141" spans="1:28">
      <c r="A141" s="2" t="s">
        <v>27</v>
      </c>
      <c r="B141" s="6" t="s">
        <v>23</v>
      </c>
      <c r="C141" s="6" t="s">
        <v>24</v>
      </c>
      <c r="D141" s="27">
        <v>5</v>
      </c>
      <c r="E141" s="7">
        <v>1789</v>
      </c>
      <c r="F141" s="7" t="s">
        <v>28</v>
      </c>
      <c r="G141" s="7" t="s">
        <v>28</v>
      </c>
      <c r="H141" s="24" t="s">
        <v>29</v>
      </c>
      <c r="I141" s="26" t="s">
        <v>131</v>
      </c>
      <c r="J141" s="24" t="s">
        <v>242</v>
      </c>
      <c r="L141" s="24">
        <v>80</v>
      </c>
      <c r="M141" s="27" t="s">
        <v>62</v>
      </c>
      <c r="N141" s="24">
        <v>39</v>
      </c>
      <c r="O141" s="24">
        <v>7</v>
      </c>
      <c r="P141" s="24">
        <v>7</v>
      </c>
      <c r="Q141" s="46">
        <f t="shared" si="8"/>
        <v>39.37916666666667</v>
      </c>
      <c r="R141" s="24">
        <v>3141</v>
      </c>
      <c r="U141" s="9">
        <f t="shared" si="9"/>
        <v>3141</v>
      </c>
      <c r="V141" s="9">
        <f t="shared" si="10"/>
        <v>3150.3333333333335</v>
      </c>
      <c r="W141" s="3">
        <f t="shared" si="11"/>
        <v>-9.3333333333334849</v>
      </c>
    </row>
    <row r="142" spans="1:28" s="28" customFormat="1">
      <c r="A142" s="2" t="s">
        <v>27</v>
      </c>
      <c r="B142" s="6" t="s">
        <v>23</v>
      </c>
      <c r="C142" s="6" t="s">
        <v>24</v>
      </c>
      <c r="D142" s="27">
        <v>5</v>
      </c>
      <c r="E142" s="7">
        <v>1789</v>
      </c>
      <c r="F142" s="7" t="s">
        <v>28</v>
      </c>
      <c r="G142" s="7" t="s">
        <v>28</v>
      </c>
      <c r="H142" s="28" t="s">
        <v>29</v>
      </c>
      <c r="I142" s="29" t="s">
        <v>131</v>
      </c>
      <c r="J142" s="28" t="s">
        <v>134</v>
      </c>
      <c r="L142" s="28">
        <f>1268+(192/288)</f>
        <v>1268.6666666666667</v>
      </c>
      <c r="M142" s="30" t="s">
        <v>62</v>
      </c>
      <c r="N142" s="28">
        <v>39</v>
      </c>
      <c r="O142" s="28">
        <v>7</v>
      </c>
      <c r="P142" s="28">
        <v>7</v>
      </c>
      <c r="Q142" s="47">
        <f t="shared" si="8"/>
        <v>39.37916666666667</v>
      </c>
      <c r="R142" s="28">
        <v>49824</v>
      </c>
      <c r="U142" s="31">
        <f t="shared" si="9"/>
        <v>49824</v>
      </c>
      <c r="V142" s="31">
        <f t="shared" si="10"/>
        <v>49959.03611111112</v>
      </c>
      <c r="W142" s="31">
        <f t="shared" si="11"/>
        <v>-135.03611111111968</v>
      </c>
      <c r="Y142" s="28" t="s">
        <v>356</v>
      </c>
    </row>
    <row r="143" spans="1:28" s="28" customFormat="1">
      <c r="A143" s="2" t="s">
        <v>27</v>
      </c>
      <c r="B143" s="6" t="s">
        <v>23</v>
      </c>
      <c r="C143" s="6" t="s">
        <v>24</v>
      </c>
      <c r="D143" s="27">
        <v>5</v>
      </c>
      <c r="E143" s="7">
        <v>1789</v>
      </c>
      <c r="F143" s="7" t="s">
        <v>28</v>
      </c>
      <c r="G143" s="7" t="s">
        <v>28</v>
      </c>
      <c r="H143" s="28" t="s">
        <v>29</v>
      </c>
      <c r="I143" s="29" t="s">
        <v>131</v>
      </c>
      <c r="J143" s="28" t="s">
        <v>176</v>
      </c>
      <c r="L143" s="28">
        <f>164+(92/288)</f>
        <v>164.31944444444446</v>
      </c>
      <c r="M143" s="30" t="s">
        <v>62</v>
      </c>
      <c r="N143" s="28">
        <v>39</v>
      </c>
      <c r="O143" s="28">
        <v>7</v>
      </c>
      <c r="P143" s="28">
        <v>7</v>
      </c>
      <c r="Q143" s="47">
        <f t="shared" si="8"/>
        <v>39.37916666666667</v>
      </c>
      <c r="R143" s="28">
        <v>6453</v>
      </c>
      <c r="U143" s="31">
        <f t="shared" si="9"/>
        <v>6453</v>
      </c>
      <c r="V143" s="31">
        <f t="shared" si="10"/>
        <v>6470.7627893518529</v>
      </c>
      <c r="W143" s="31">
        <f t="shared" si="11"/>
        <v>-17.762789351852916</v>
      </c>
      <c r="Y143" s="28" t="s">
        <v>357</v>
      </c>
    </row>
    <row r="144" spans="1:28" s="28" customFormat="1">
      <c r="A144" s="2" t="s">
        <v>27</v>
      </c>
      <c r="B144" s="6" t="s">
        <v>23</v>
      </c>
      <c r="C144" s="6" t="s">
        <v>24</v>
      </c>
      <c r="D144" s="27">
        <v>5</v>
      </c>
      <c r="E144" s="7">
        <v>1789</v>
      </c>
      <c r="F144" s="7" t="s">
        <v>28</v>
      </c>
      <c r="G144" s="7" t="s">
        <v>28</v>
      </c>
      <c r="H144" s="28" t="s">
        <v>29</v>
      </c>
      <c r="I144" s="29" t="s">
        <v>131</v>
      </c>
      <c r="J144" s="28" t="s">
        <v>58</v>
      </c>
      <c r="L144" s="28">
        <f>168+(258/288)</f>
        <v>168.89583333333334</v>
      </c>
      <c r="M144" s="30" t="s">
        <v>62</v>
      </c>
      <c r="N144" s="28">
        <v>39</v>
      </c>
      <c r="O144" s="28">
        <v>7</v>
      </c>
      <c r="P144" s="28">
        <v>7</v>
      </c>
      <c r="Q144" s="47">
        <f t="shared" si="8"/>
        <v>39.37916666666667</v>
      </c>
      <c r="R144" s="28">
        <v>6633</v>
      </c>
      <c r="U144" s="31">
        <f t="shared" si="9"/>
        <v>6633</v>
      </c>
      <c r="V144" s="31">
        <f t="shared" si="10"/>
        <v>6650.97717013889</v>
      </c>
      <c r="W144" s="31">
        <f t="shared" si="11"/>
        <v>-17.97717013888996</v>
      </c>
      <c r="Y144" s="28" t="s">
        <v>358</v>
      </c>
    </row>
    <row r="145" spans="1:25">
      <c r="A145" s="2" t="s">
        <v>27</v>
      </c>
      <c r="B145" s="6" t="s">
        <v>23</v>
      </c>
      <c r="C145" s="6" t="s">
        <v>24</v>
      </c>
      <c r="D145" s="27">
        <v>5</v>
      </c>
      <c r="E145" s="7">
        <v>1789</v>
      </c>
      <c r="F145" s="7" t="s">
        <v>28</v>
      </c>
      <c r="G145" s="7" t="s">
        <v>28</v>
      </c>
      <c r="H145" s="24" t="s">
        <v>29</v>
      </c>
      <c r="I145" s="26" t="s">
        <v>131</v>
      </c>
      <c r="J145" s="24" t="s">
        <v>69</v>
      </c>
      <c r="L145" s="24">
        <f>3+(192/288)</f>
        <v>3.6666666666666665</v>
      </c>
      <c r="M145" s="27" t="s">
        <v>62</v>
      </c>
      <c r="N145" s="24">
        <v>39</v>
      </c>
      <c r="O145" s="24">
        <v>7</v>
      </c>
      <c r="P145" s="24">
        <v>7</v>
      </c>
      <c r="Q145" s="46">
        <f t="shared" si="8"/>
        <v>39.37916666666667</v>
      </c>
      <c r="R145" s="24">
        <v>144</v>
      </c>
      <c r="U145" s="9">
        <f t="shared" si="9"/>
        <v>144</v>
      </c>
      <c r="V145" s="9">
        <f t="shared" si="10"/>
        <v>144.39027777777778</v>
      </c>
      <c r="W145" s="3">
        <f t="shared" si="11"/>
        <v>-0.39027777777778283</v>
      </c>
      <c r="Y145" s="24" t="s">
        <v>135</v>
      </c>
    </row>
    <row r="146" spans="1:25" s="28" customFormat="1">
      <c r="A146" s="2" t="s">
        <v>27</v>
      </c>
      <c r="B146" s="6" t="s">
        <v>23</v>
      </c>
      <c r="C146" s="6" t="s">
        <v>24</v>
      </c>
      <c r="D146" s="27">
        <v>5</v>
      </c>
      <c r="E146" s="7">
        <v>1789</v>
      </c>
      <c r="F146" s="7" t="s">
        <v>28</v>
      </c>
      <c r="G146" s="7" t="s">
        <v>28</v>
      </c>
      <c r="H146" s="28" t="s">
        <v>29</v>
      </c>
      <c r="I146" s="29" t="s">
        <v>131</v>
      </c>
      <c r="J146" s="28" t="s">
        <v>71</v>
      </c>
      <c r="L146" s="28">
        <f>4456+(42/288)</f>
        <v>4456.145833333333</v>
      </c>
      <c r="M146" s="30" t="s">
        <v>62</v>
      </c>
      <c r="N146" s="28">
        <v>39</v>
      </c>
      <c r="O146" s="28">
        <v>7</v>
      </c>
      <c r="P146" s="28">
        <v>7</v>
      </c>
      <c r="Q146" s="47">
        <f t="shared" si="8"/>
        <v>39.37916666666667</v>
      </c>
      <c r="R146" s="28">
        <v>175005</v>
      </c>
      <c r="U146" s="31">
        <f t="shared" si="9"/>
        <v>175005</v>
      </c>
      <c r="V146" s="31">
        <f t="shared" si="10"/>
        <v>175479.30946180556</v>
      </c>
      <c r="W146" s="31">
        <f t="shared" si="11"/>
        <v>-474.30946180556202</v>
      </c>
      <c r="Y146" s="28" t="s">
        <v>359</v>
      </c>
    </row>
    <row r="147" spans="1:25">
      <c r="A147" s="2" t="s">
        <v>27</v>
      </c>
      <c r="B147" s="6" t="s">
        <v>23</v>
      </c>
      <c r="C147" s="6" t="s">
        <v>24</v>
      </c>
      <c r="D147" s="27">
        <v>5</v>
      </c>
      <c r="E147" s="7">
        <v>1789</v>
      </c>
      <c r="F147" s="7" t="s">
        <v>28</v>
      </c>
      <c r="G147" s="7" t="s">
        <v>28</v>
      </c>
      <c r="H147" s="24" t="s">
        <v>29</v>
      </c>
      <c r="I147" s="26" t="s">
        <v>131</v>
      </c>
      <c r="J147" s="24" t="s">
        <v>73</v>
      </c>
      <c r="L147" s="24">
        <f>11+(231/288)</f>
        <v>11.802083333333334</v>
      </c>
      <c r="M147" s="27" t="s">
        <v>62</v>
      </c>
      <c r="N147" s="24">
        <v>39</v>
      </c>
      <c r="O147" s="24">
        <v>7</v>
      </c>
      <c r="P147" s="24">
        <v>7</v>
      </c>
      <c r="Q147" s="46">
        <f t="shared" si="8"/>
        <v>39.37916666666667</v>
      </c>
      <c r="R147" s="24">
        <v>464</v>
      </c>
      <c r="U147" s="9">
        <f t="shared" si="9"/>
        <v>464</v>
      </c>
      <c r="V147" s="9">
        <f t="shared" si="10"/>
        <v>464.75620659722227</v>
      </c>
      <c r="W147" s="3">
        <f t="shared" si="11"/>
        <v>-0.75620659722227401</v>
      </c>
      <c r="Y147" s="24" t="s">
        <v>136</v>
      </c>
    </row>
    <row r="148" spans="1:25" s="28" customFormat="1">
      <c r="A148" s="2" t="s">
        <v>27</v>
      </c>
      <c r="B148" s="6" t="s">
        <v>23</v>
      </c>
      <c r="C148" s="6" t="s">
        <v>24</v>
      </c>
      <c r="D148" s="27">
        <v>5</v>
      </c>
      <c r="E148" s="7">
        <v>1789</v>
      </c>
      <c r="F148" s="7" t="s">
        <v>28</v>
      </c>
      <c r="G148" s="7" t="s">
        <v>28</v>
      </c>
      <c r="H148" s="28" t="s">
        <v>29</v>
      </c>
      <c r="I148" s="29" t="s">
        <v>131</v>
      </c>
      <c r="J148" s="28" t="s">
        <v>100</v>
      </c>
      <c r="L148" s="28">
        <f>158+(234/288)</f>
        <v>158.8125</v>
      </c>
      <c r="M148" s="30" t="s">
        <v>62</v>
      </c>
      <c r="N148" s="28">
        <v>39</v>
      </c>
      <c r="O148" s="28">
        <v>7</v>
      </c>
      <c r="P148" s="28">
        <v>7</v>
      </c>
      <c r="Q148" s="47">
        <f t="shared" si="8"/>
        <v>39.37916666666667</v>
      </c>
      <c r="R148" s="28">
        <v>6837</v>
      </c>
      <c r="U148" s="31">
        <f t="shared" si="9"/>
        <v>6837</v>
      </c>
      <c r="V148" s="31">
        <f t="shared" si="10"/>
        <v>6253.9039062500005</v>
      </c>
      <c r="W148" s="31">
        <f t="shared" si="11"/>
        <v>583.09609374999945</v>
      </c>
      <c r="Y148" s="28" t="s">
        <v>360</v>
      </c>
    </row>
    <row r="149" spans="1:25" s="28" customFormat="1">
      <c r="A149" s="2" t="s">
        <v>27</v>
      </c>
      <c r="B149" s="6" t="s">
        <v>23</v>
      </c>
      <c r="C149" s="6" t="s">
        <v>24</v>
      </c>
      <c r="D149" s="27">
        <v>5</v>
      </c>
      <c r="E149" s="7">
        <v>1789</v>
      </c>
      <c r="F149" s="7" t="s">
        <v>28</v>
      </c>
      <c r="G149" s="7" t="s">
        <v>28</v>
      </c>
      <c r="I149" s="29" t="s">
        <v>131</v>
      </c>
      <c r="J149" s="28" t="s">
        <v>31</v>
      </c>
      <c r="K149" s="28" t="s">
        <v>37</v>
      </c>
      <c r="L149" s="28">
        <f>1386+(141/288)</f>
        <v>1386.4895833333333</v>
      </c>
      <c r="M149" s="30" t="s">
        <v>62</v>
      </c>
      <c r="N149" s="28">
        <v>39</v>
      </c>
      <c r="O149" s="28">
        <v>7</v>
      </c>
      <c r="P149" s="28">
        <v>7</v>
      </c>
      <c r="Q149" s="47">
        <f t="shared" si="8"/>
        <v>39.37916666666667</v>
      </c>
      <c r="R149" s="28">
        <v>54329</v>
      </c>
      <c r="U149" s="31">
        <f t="shared" si="9"/>
        <v>54329</v>
      </c>
      <c r="V149" s="31">
        <f t="shared" si="10"/>
        <v>54598.804383680559</v>
      </c>
      <c r="W149" s="31">
        <f t="shared" si="11"/>
        <v>-269.80438368055911</v>
      </c>
      <c r="Y149" s="28" t="s">
        <v>361</v>
      </c>
    </row>
    <row r="150" spans="1:25">
      <c r="A150" s="2" t="s">
        <v>27</v>
      </c>
      <c r="B150" s="6" t="s">
        <v>23</v>
      </c>
      <c r="C150" s="6" t="s">
        <v>24</v>
      </c>
      <c r="D150" s="27">
        <v>5</v>
      </c>
      <c r="E150" s="7">
        <v>1789</v>
      </c>
      <c r="F150" s="7" t="s">
        <v>28</v>
      </c>
      <c r="G150" s="7" t="s">
        <v>28</v>
      </c>
      <c r="H150" s="24" t="s">
        <v>29</v>
      </c>
      <c r="I150" s="26" t="s">
        <v>137</v>
      </c>
      <c r="J150" s="24" t="s">
        <v>31</v>
      </c>
      <c r="K150" s="24" t="s">
        <v>32</v>
      </c>
      <c r="L150" s="24">
        <v>1</v>
      </c>
      <c r="M150" s="27" t="s">
        <v>39</v>
      </c>
      <c r="N150" s="24">
        <v>100</v>
      </c>
      <c r="Q150" s="46">
        <f t="shared" si="8"/>
        <v>100</v>
      </c>
      <c r="R150" s="24">
        <v>100</v>
      </c>
      <c r="U150" s="9">
        <f t="shared" si="9"/>
        <v>100</v>
      </c>
      <c r="V150" s="9">
        <f t="shared" si="10"/>
        <v>100</v>
      </c>
      <c r="W150" s="3">
        <f t="shared" si="11"/>
        <v>0</v>
      </c>
    </row>
    <row r="151" spans="1:25" s="28" customFormat="1">
      <c r="A151" s="2" t="s">
        <v>27</v>
      </c>
      <c r="B151" s="6" t="s">
        <v>23</v>
      </c>
      <c r="C151" s="6" t="s">
        <v>24</v>
      </c>
      <c r="D151" s="27">
        <v>5</v>
      </c>
      <c r="E151" s="7">
        <v>1789</v>
      </c>
      <c r="F151" s="7" t="s">
        <v>28</v>
      </c>
      <c r="G151" s="7" t="s">
        <v>28</v>
      </c>
      <c r="H151" s="28" t="s">
        <v>29</v>
      </c>
      <c r="I151" s="29" t="s">
        <v>138</v>
      </c>
      <c r="J151" s="28" t="s">
        <v>31</v>
      </c>
      <c r="K151" s="28" t="s">
        <v>32</v>
      </c>
      <c r="L151" s="28">
        <f>20+(240/288)</f>
        <v>20.833333333333332</v>
      </c>
      <c r="M151" s="30" t="s">
        <v>362</v>
      </c>
      <c r="Q151" s="47">
        <f t="shared" si="8"/>
        <v>0</v>
      </c>
      <c r="R151" s="28">
        <v>284</v>
      </c>
      <c r="U151" s="31">
        <f t="shared" si="9"/>
        <v>284</v>
      </c>
      <c r="V151" s="31">
        <f t="shared" si="10"/>
        <v>0</v>
      </c>
      <c r="W151" s="31">
        <f t="shared" si="11"/>
        <v>284</v>
      </c>
      <c r="Y151" s="28" t="s">
        <v>363</v>
      </c>
    </row>
    <row r="152" spans="1:25" s="28" customFormat="1">
      <c r="A152" s="2" t="s">
        <v>27</v>
      </c>
      <c r="B152" s="6" t="s">
        <v>23</v>
      </c>
      <c r="C152" s="6" t="s">
        <v>24</v>
      </c>
      <c r="D152" s="27">
        <v>5</v>
      </c>
      <c r="E152" s="7">
        <v>1789</v>
      </c>
      <c r="F152" s="7" t="s">
        <v>28</v>
      </c>
      <c r="G152" s="7" t="s">
        <v>28</v>
      </c>
      <c r="H152" s="28" t="s">
        <v>29</v>
      </c>
      <c r="I152" s="29" t="s">
        <v>138</v>
      </c>
      <c r="J152" s="28" t="s">
        <v>48</v>
      </c>
      <c r="L152" s="28">
        <f>146+(233/288)</f>
        <v>146.80902777777777</v>
      </c>
      <c r="M152" s="30" t="s">
        <v>362</v>
      </c>
      <c r="Q152" s="47">
        <f t="shared" si="8"/>
        <v>0</v>
      </c>
      <c r="R152" s="28">
        <v>2770</v>
      </c>
      <c r="U152" s="31">
        <f t="shared" si="9"/>
        <v>2770</v>
      </c>
      <c r="V152" s="31">
        <f t="shared" si="10"/>
        <v>0</v>
      </c>
      <c r="W152" s="31">
        <f t="shared" si="11"/>
        <v>2770</v>
      </c>
      <c r="Y152" s="28" t="s">
        <v>139</v>
      </c>
    </row>
    <row r="153" spans="1:25" s="28" customFormat="1">
      <c r="A153" s="2" t="s">
        <v>27</v>
      </c>
      <c r="B153" s="6" t="s">
        <v>23</v>
      </c>
      <c r="C153" s="6" t="s">
        <v>24</v>
      </c>
      <c r="D153" s="27">
        <v>5</v>
      </c>
      <c r="E153" s="7">
        <v>1789</v>
      </c>
      <c r="F153" s="7" t="s">
        <v>28</v>
      </c>
      <c r="G153" s="7" t="s">
        <v>28</v>
      </c>
      <c r="I153" s="29" t="s">
        <v>138</v>
      </c>
      <c r="J153" s="28" t="s">
        <v>34</v>
      </c>
      <c r="L153" s="28">
        <f>485+(38/288)</f>
        <v>485.13194444444446</v>
      </c>
      <c r="M153" s="30" t="s">
        <v>362</v>
      </c>
      <c r="Q153" s="47">
        <f t="shared" si="8"/>
        <v>0</v>
      </c>
      <c r="R153" s="28">
        <v>8942</v>
      </c>
      <c r="U153" s="31">
        <f t="shared" si="9"/>
        <v>8942</v>
      </c>
      <c r="V153" s="31">
        <f t="shared" si="10"/>
        <v>0</v>
      </c>
      <c r="W153" s="31">
        <f t="shared" si="11"/>
        <v>8942</v>
      </c>
      <c r="Y153" s="28" t="s">
        <v>140</v>
      </c>
    </row>
    <row r="154" spans="1:25">
      <c r="A154" s="2" t="s">
        <v>27</v>
      </c>
      <c r="B154" s="6" t="s">
        <v>23</v>
      </c>
      <c r="C154" s="6" t="s">
        <v>24</v>
      </c>
      <c r="D154" s="27">
        <v>7</v>
      </c>
      <c r="E154" s="7">
        <v>1789</v>
      </c>
      <c r="F154" s="27" t="s">
        <v>28</v>
      </c>
      <c r="G154" s="49" t="s">
        <v>141</v>
      </c>
      <c r="H154" s="24" t="s">
        <v>29</v>
      </c>
      <c r="I154" s="26" t="s">
        <v>38</v>
      </c>
      <c r="J154" s="24" t="s">
        <v>31</v>
      </c>
      <c r="K154" s="24" t="s">
        <v>32</v>
      </c>
      <c r="L154" s="24">
        <v>1</v>
      </c>
      <c r="M154" s="27" t="s">
        <v>39</v>
      </c>
      <c r="N154" s="24">
        <v>1190</v>
      </c>
      <c r="Q154" s="46">
        <f t="shared" si="8"/>
        <v>1190</v>
      </c>
      <c r="R154" s="24">
        <v>1190</v>
      </c>
      <c r="U154" s="9">
        <f t="shared" si="9"/>
        <v>1190</v>
      </c>
      <c r="V154" s="9">
        <f t="shared" si="10"/>
        <v>1190</v>
      </c>
      <c r="W154" s="3">
        <f t="shared" si="11"/>
        <v>0</v>
      </c>
    </row>
    <row r="155" spans="1:25">
      <c r="A155" s="2" t="s">
        <v>27</v>
      </c>
      <c r="B155" s="6" t="s">
        <v>23</v>
      </c>
      <c r="C155" s="6" t="s">
        <v>24</v>
      </c>
      <c r="D155" s="27">
        <v>7</v>
      </c>
      <c r="E155" s="7">
        <v>1789</v>
      </c>
      <c r="F155" s="27" t="s">
        <v>28</v>
      </c>
      <c r="G155" s="49" t="s">
        <v>141</v>
      </c>
      <c r="H155" s="24" t="s">
        <v>29</v>
      </c>
      <c r="I155" s="26" t="s">
        <v>40</v>
      </c>
      <c r="J155" s="24" t="s">
        <v>31</v>
      </c>
      <c r="K155" s="24" t="s">
        <v>32</v>
      </c>
      <c r="L155" s="24">
        <v>3319900</v>
      </c>
      <c r="M155" s="27" t="s">
        <v>33</v>
      </c>
      <c r="O155" s="24">
        <v>0.15</v>
      </c>
      <c r="Q155" s="46">
        <f t="shared" si="8"/>
        <v>7.4999999999999997E-3</v>
      </c>
      <c r="R155" s="24">
        <v>24899</v>
      </c>
      <c r="U155" s="9">
        <f t="shared" si="9"/>
        <v>24899</v>
      </c>
      <c r="V155" s="9">
        <f t="shared" si="10"/>
        <v>24899.25</v>
      </c>
      <c r="W155" s="3">
        <f t="shared" si="11"/>
        <v>-0.25</v>
      </c>
    </row>
    <row r="156" spans="1:25">
      <c r="A156" s="2" t="s">
        <v>27</v>
      </c>
      <c r="B156" s="6" t="s">
        <v>23</v>
      </c>
      <c r="C156" s="6" t="s">
        <v>24</v>
      </c>
      <c r="D156" s="27">
        <v>7</v>
      </c>
      <c r="E156" s="7">
        <v>1789</v>
      </c>
      <c r="F156" s="27" t="s">
        <v>28</v>
      </c>
      <c r="G156" s="49" t="s">
        <v>141</v>
      </c>
      <c r="H156" s="24" t="s">
        <v>29</v>
      </c>
      <c r="I156" s="26" t="s">
        <v>142</v>
      </c>
      <c r="J156" s="24" t="s">
        <v>31</v>
      </c>
      <c r="K156" s="24" t="s">
        <v>32</v>
      </c>
      <c r="L156" s="24">
        <v>5936</v>
      </c>
      <c r="M156" s="27" t="s">
        <v>33</v>
      </c>
      <c r="N156" s="24">
        <v>0.4</v>
      </c>
      <c r="Q156" s="46">
        <f t="shared" si="8"/>
        <v>0.4</v>
      </c>
      <c r="R156" s="24">
        <v>2374</v>
      </c>
      <c r="U156" s="9">
        <f t="shared" si="9"/>
        <v>2374</v>
      </c>
      <c r="V156" s="9">
        <f t="shared" si="10"/>
        <v>2374.4</v>
      </c>
      <c r="W156" s="3">
        <f t="shared" si="11"/>
        <v>-0.40000000000009095</v>
      </c>
    </row>
    <row r="157" spans="1:25">
      <c r="A157" s="2" t="s">
        <v>27</v>
      </c>
      <c r="B157" s="6" t="s">
        <v>23</v>
      </c>
      <c r="C157" s="6" t="s">
        <v>24</v>
      </c>
      <c r="D157" s="27">
        <v>7</v>
      </c>
      <c r="E157" s="7">
        <v>1789</v>
      </c>
      <c r="F157" s="27" t="s">
        <v>28</v>
      </c>
      <c r="G157" s="49" t="s">
        <v>141</v>
      </c>
      <c r="H157" s="24" t="s">
        <v>29</v>
      </c>
      <c r="I157" s="26" t="s">
        <v>143</v>
      </c>
      <c r="J157" s="24" t="s">
        <v>31</v>
      </c>
      <c r="K157" s="24" t="s">
        <v>32</v>
      </c>
      <c r="L157" s="24">
        <v>2242</v>
      </c>
      <c r="M157" s="27" t="s">
        <v>44</v>
      </c>
      <c r="O157" s="24">
        <v>45</v>
      </c>
      <c r="Q157" s="46">
        <f t="shared" si="8"/>
        <v>2.25</v>
      </c>
      <c r="R157" s="24">
        <v>5044</v>
      </c>
      <c r="U157" s="9">
        <f t="shared" si="9"/>
        <v>5044</v>
      </c>
      <c r="V157" s="9">
        <f t="shared" si="10"/>
        <v>5044.5</v>
      </c>
      <c r="W157" s="3">
        <f t="shared" si="11"/>
        <v>-0.5</v>
      </c>
    </row>
    <row r="158" spans="1:25">
      <c r="A158" s="2" t="s">
        <v>27</v>
      </c>
      <c r="B158" s="6" t="s">
        <v>23</v>
      </c>
      <c r="C158" s="6" t="s">
        <v>24</v>
      </c>
      <c r="D158" s="27">
        <v>7</v>
      </c>
      <c r="E158" s="7">
        <v>1789</v>
      </c>
      <c r="F158" s="27" t="s">
        <v>28</v>
      </c>
      <c r="G158" s="49" t="s">
        <v>141</v>
      </c>
      <c r="H158" s="24" t="s">
        <v>29</v>
      </c>
      <c r="I158" s="26" t="s">
        <v>144</v>
      </c>
      <c r="J158" s="24" t="s">
        <v>31</v>
      </c>
      <c r="K158" s="24" t="s">
        <v>32</v>
      </c>
      <c r="L158" s="24">
        <v>2306</v>
      </c>
      <c r="M158" s="27" t="s">
        <v>57</v>
      </c>
      <c r="N158" s="24">
        <v>6</v>
      </c>
      <c r="Q158" s="46">
        <f t="shared" si="8"/>
        <v>6</v>
      </c>
      <c r="R158" s="24">
        <v>13836</v>
      </c>
      <c r="U158" s="9">
        <f t="shared" si="9"/>
        <v>13836</v>
      </c>
      <c r="V158" s="9">
        <f t="shared" si="10"/>
        <v>13836</v>
      </c>
      <c r="W158" s="3">
        <f t="shared" si="11"/>
        <v>0</v>
      </c>
    </row>
    <row r="159" spans="1:25">
      <c r="A159" s="2" t="s">
        <v>27</v>
      </c>
      <c r="B159" s="6" t="s">
        <v>23</v>
      </c>
      <c r="C159" s="6" t="s">
        <v>24</v>
      </c>
      <c r="D159" s="27">
        <v>7</v>
      </c>
      <c r="E159" s="7">
        <v>1789</v>
      </c>
      <c r="F159" s="27" t="s">
        <v>28</v>
      </c>
      <c r="G159" s="49" t="s">
        <v>141</v>
      </c>
      <c r="H159" s="24" t="s">
        <v>29</v>
      </c>
      <c r="I159" s="41" t="s">
        <v>145</v>
      </c>
      <c r="J159" s="24" t="s">
        <v>31</v>
      </c>
      <c r="K159" s="24" t="s">
        <v>32</v>
      </c>
      <c r="L159" s="24">
        <v>99413</v>
      </c>
      <c r="M159" s="27" t="s">
        <v>44</v>
      </c>
      <c r="O159" s="24">
        <v>27</v>
      </c>
      <c r="Q159" s="46">
        <f t="shared" si="8"/>
        <v>1.35</v>
      </c>
      <c r="R159" s="24">
        <v>133208</v>
      </c>
      <c r="U159" s="9">
        <f t="shared" si="9"/>
        <v>133208</v>
      </c>
      <c r="V159" s="9">
        <f t="shared" si="10"/>
        <v>134207.55000000002</v>
      </c>
      <c r="W159" s="3">
        <f t="shared" si="11"/>
        <v>-999.55000000001746</v>
      </c>
      <c r="Y159" s="24" t="s">
        <v>50</v>
      </c>
    </row>
    <row r="160" spans="1:25">
      <c r="A160" s="2" t="s">
        <v>27</v>
      </c>
      <c r="B160" s="6" t="s">
        <v>23</v>
      </c>
      <c r="C160" s="6" t="s">
        <v>24</v>
      </c>
      <c r="D160" s="27">
        <v>7</v>
      </c>
      <c r="E160" s="7">
        <v>1789</v>
      </c>
      <c r="F160" s="27" t="s">
        <v>28</v>
      </c>
      <c r="G160" s="49" t="s">
        <v>141</v>
      </c>
      <c r="H160" s="24" t="s">
        <v>29</v>
      </c>
      <c r="I160" s="41" t="s">
        <v>365</v>
      </c>
      <c r="J160" s="24" t="s">
        <v>31</v>
      </c>
      <c r="K160" s="24" t="s">
        <v>32</v>
      </c>
      <c r="L160" s="24">
        <v>3285</v>
      </c>
      <c r="M160" s="27" t="s">
        <v>44</v>
      </c>
      <c r="N160" s="24">
        <v>3</v>
      </c>
      <c r="O160" s="24">
        <v>10</v>
      </c>
      <c r="Q160" s="46">
        <f t="shared" si="8"/>
        <v>3.5</v>
      </c>
      <c r="R160" s="24">
        <v>11497</v>
      </c>
      <c r="U160" s="9">
        <f t="shared" si="9"/>
        <v>11497</v>
      </c>
      <c r="V160" s="9">
        <f t="shared" si="10"/>
        <v>11497.5</v>
      </c>
      <c r="W160" s="3">
        <f t="shared" si="11"/>
        <v>-0.5</v>
      </c>
    </row>
    <row r="161" spans="1:25">
      <c r="A161" s="2" t="s">
        <v>27</v>
      </c>
      <c r="B161" s="6" t="s">
        <v>23</v>
      </c>
      <c r="C161" s="6" t="s">
        <v>24</v>
      </c>
      <c r="D161" s="27">
        <v>7</v>
      </c>
      <c r="E161" s="7">
        <v>1789</v>
      </c>
      <c r="F161" s="27" t="s">
        <v>28</v>
      </c>
      <c r="G161" s="49" t="s">
        <v>141</v>
      </c>
      <c r="H161" s="24" t="s">
        <v>29</v>
      </c>
      <c r="I161" s="41" t="s">
        <v>364</v>
      </c>
      <c r="J161" s="24" t="s">
        <v>31</v>
      </c>
      <c r="K161" s="24" t="s">
        <v>32</v>
      </c>
      <c r="L161" s="24">
        <v>146</v>
      </c>
      <c r="M161" s="40" t="s">
        <v>57</v>
      </c>
      <c r="Q161" s="46">
        <f t="shared" si="8"/>
        <v>0</v>
      </c>
      <c r="R161" s="24">
        <v>900</v>
      </c>
      <c r="U161" s="9">
        <f t="shared" si="9"/>
        <v>900</v>
      </c>
      <c r="V161" s="9">
        <f t="shared" si="10"/>
        <v>0</v>
      </c>
      <c r="W161" s="3">
        <f t="shared" si="11"/>
        <v>900</v>
      </c>
      <c r="Y161" s="24" t="s">
        <v>95</v>
      </c>
    </row>
    <row r="162" spans="1:25">
      <c r="A162" s="2" t="s">
        <v>27</v>
      </c>
      <c r="B162" s="6" t="s">
        <v>23</v>
      </c>
      <c r="C162" s="6" t="s">
        <v>24</v>
      </c>
      <c r="D162" s="27">
        <v>7</v>
      </c>
      <c r="E162" s="7">
        <v>1789</v>
      </c>
      <c r="F162" s="27" t="s">
        <v>28</v>
      </c>
      <c r="G162" s="49" t="s">
        <v>141</v>
      </c>
      <c r="H162" s="24" t="s">
        <v>29</v>
      </c>
      <c r="I162" s="26" t="s">
        <v>146</v>
      </c>
      <c r="J162" s="24" t="s">
        <v>31</v>
      </c>
      <c r="K162" s="24" t="s">
        <v>32</v>
      </c>
      <c r="L162" s="24">
        <v>50250</v>
      </c>
      <c r="M162" s="40" t="s">
        <v>33</v>
      </c>
      <c r="O162" s="24">
        <v>0.5</v>
      </c>
      <c r="Q162" s="46">
        <f t="shared" si="8"/>
        <v>2.5000000000000001E-2</v>
      </c>
      <c r="R162" s="24">
        <v>1256</v>
      </c>
      <c r="U162" s="9">
        <f t="shared" si="9"/>
        <v>1256</v>
      </c>
      <c r="V162" s="9">
        <f t="shared" si="10"/>
        <v>1256.25</v>
      </c>
      <c r="W162" s="3">
        <f t="shared" si="11"/>
        <v>-0.25</v>
      </c>
    </row>
    <row r="163" spans="1:25">
      <c r="A163" s="2" t="s">
        <v>27</v>
      </c>
      <c r="B163" s="6" t="s">
        <v>23</v>
      </c>
      <c r="C163" s="6" t="s">
        <v>24</v>
      </c>
      <c r="D163" s="27">
        <v>7</v>
      </c>
      <c r="E163" s="7">
        <v>1789</v>
      </c>
      <c r="F163" s="27" t="s">
        <v>28</v>
      </c>
      <c r="G163" s="49" t="s">
        <v>141</v>
      </c>
      <c r="H163" s="24" t="s">
        <v>29</v>
      </c>
      <c r="I163" s="26" t="s">
        <v>147</v>
      </c>
      <c r="J163" s="24" t="s">
        <v>31</v>
      </c>
      <c r="K163" s="24" t="s">
        <v>32</v>
      </c>
      <c r="L163" s="24">
        <v>1600</v>
      </c>
      <c r="M163" s="40" t="s">
        <v>57</v>
      </c>
      <c r="O163" s="24">
        <v>2</v>
      </c>
      <c r="Q163" s="46">
        <f t="shared" si="8"/>
        <v>0.1</v>
      </c>
      <c r="R163" s="24">
        <v>160</v>
      </c>
      <c r="U163" s="9">
        <f t="shared" si="9"/>
        <v>160</v>
      </c>
      <c r="V163" s="9">
        <f t="shared" si="10"/>
        <v>160</v>
      </c>
      <c r="W163" s="3">
        <f t="shared" si="11"/>
        <v>0</v>
      </c>
    </row>
    <row r="164" spans="1:25">
      <c r="A164" s="2" t="s">
        <v>27</v>
      </c>
      <c r="B164" s="6" t="s">
        <v>23</v>
      </c>
      <c r="C164" s="6" t="s">
        <v>24</v>
      </c>
      <c r="D164" s="27">
        <v>7</v>
      </c>
      <c r="E164" s="7">
        <v>1789</v>
      </c>
      <c r="F164" s="27" t="s">
        <v>28</v>
      </c>
      <c r="G164" s="49" t="s">
        <v>141</v>
      </c>
      <c r="H164" s="24" t="s">
        <v>29</v>
      </c>
      <c r="I164" s="26" t="s">
        <v>148</v>
      </c>
      <c r="J164" s="24" t="s">
        <v>31</v>
      </c>
      <c r="K164" s="24" t="s">
        <v>32</v>
      </c>
      <c r="L164" s="24">
        <v>4600</v>
      </c>
      <c r="M164" s="40" t="s">
        <v>33</v>
      </c>
      <c r="N164" s="24">
        <v>0.75</v>
      </c>
      <c r="Q164" s="46">
        <f t="shared" si="8"/>
        <v>0.75</v>
      </c>
      <c r="R164" s="24">
        <v>3350</v>
      </c>
      <c r="U164" s="9">
        <f t="shared" si="9"/>
        <v>3350</v>
      </c>
      <c r="V164" s="9">
        <f t="shared" si="10"/>
        <v>3450</v>
      </c>
      <c r="W164" s="3">
        <f t="shared" si="11"/>
        <v>-100</v>
      </c>
      <c r="Y164" s="24" t="s">
        <v>50</v>
      </c>
    </row>
    <row r="165" spans="1:25">
      <c r="A165" s="2" t="s">
        <v>27</v>
      </c>
      <c r="B165" s="6" t="s">
        <v>23</v>
      </c>
      <c r="C165" s="6" t="s">
        <v>24</v>
      </c>
      <c r="D165" s="27">
        <v>7</v>
      </c>
      <c r="E165" s="7">
        <v>1789</v>
      </c>
      <c r="F165" s="27" t="s">
        <v>28</v>
      </c>
      <c r="G165" s="49" t="s">
        <v>141</v>
      </c>
      <c r="H165" s="24" t="s">
        <v>29</v>
      </c>
      <c r="I165" s="26" t="s">
        <v>149</v>
      </c>
      <c r="J165" s="24" t="s">
        <v>31</v>
      </c>
      <c r="K165" s="24" t="s">
        <v>32</v>
      </c>
      <c r="L165" s="24">
        <v>23600</v>
      </c>
      <c r="M165" s="40" t="s">
        <v>33</v>
      </c>
      <c r="N165" s="24">
        <v>0.26</v>
      </c>
      <c r="Q165" s="46">
        <f t="shared" si="8"/>
        <v>0.26</v>
      </c>
      <c r="R165" s="24">
        <v>6136</v>
      </c>
      <c r="U165" s="9">
        <f t="shared" si="9"/>
        <v>6136</v>
      </c>
      <c r="V165" s="9">
        <f t="shared" si="10"/>
        <v>6136</v>
      </c>
      <c r="W165" s="3">
        <f t="shared" si="11"/>
        <v>0</v>
      </c>
    </row>
    <row r="166" spans="1:25">
      <c r="A166" s="2" t="s">
        <v>27</v>
      </c>
      <c r="B166" s="6" t="s">
        <v>23</v>
      </c>
      <c r="C166" s="6" t="s">
        <v>24</v>
      </c>
      <c r="D166" s="27">
        <v>7</v>
      </c>
      <c r="E166" s="7">
        <v>1789</v>
      </c>
      <c r="F166" s="27" t="s">
        <v>28</v>
      </c>
      <c r="G166" s="49" t="s">
        <v>141</v>
      </c>
      <c r="H166" s="24" t="s">
        <v>29</v>
      </c>
      <c r="I166" s="26" t="s">
        <v>93</v>
      </c>
      <c r="J166" s="24" t="s">
        <v>31</v>
      </c>
      <c r="K166" s="24" t="s">
        <v>32</v>
      </c>
      <c r="L166" s="24">
        <v>6250</v>
      </c>
      <c r="M166" s="40" t="s">
        <v>33</v>
      </c>
      <c r="N166" s="24">
        <v>0.05</v>
      </c>
      <c r="Q166" s="46">
        <f t="shared" si="8"/>
        <v>0.05</v>
      </c>
      <c r="R166" s="24">
        <v>312</v>
      </c>
      <c r="U166" s="9">
        <f t="shared" si="9"/>
        <v>312</v>
      </c>
      <c r="V166" s="9">
        <f t="shared" si="10"/>
        <v>312.5</v>
      </c>
      <c r="W166" s="3">
        <f t="shared" si="11"/>
        <v>-0.5</v>
      </c>
    </row>
    <row r="167" spans="1:25">
      <c r="A167" s="2" t="s">
        <v>27</v>
      </c>
      <c r="B167" s="6" t="s">
        <v>23</v>
      </c>
      <c r="C167" s="6" t="s">
        <v>24</v>
      </c>
      <c r="D167" s="27">
        <v>7</v>
      </c>
      <c r="E167" s="7">
        <v>1789</v>
      </c>
      <c r="F167" s="27" t="s">
        <v>28</v>
      </c>
      <c r="G167" s="49" t="s">
        <v>141</v>
      </c>
      <c r="H167" s="24" t="s">
        <v>29</v>
      </c>
      <c r="I167" s="26" t="s">
        <v>93</v>
      </c>
      <c r="J167" s="24" t="s">
        <v>34</v>
      </c>
      <c r="L167" s="24">
        <v>7234</v>
      </c>
      <c r="M167" s="40" t="s">
        <v>33</v>
      </c>
      <c r="N167" s="24">
        <v>0.05</v>
      </c>
      <c r="Q167" s="46">
        <f t="shared" si="8"/>
        <v>0.05</v>
      </c>
      <c r="R167" s="24">
        <v>362</v>
      </c>
      <c r="U167" s="9">
        <f t="shared" si="9"/>
        <v>362</v>
      </c>
      <c r="V167" s="9">
        <f t="shared" si="10"/>
        <v>361.70000000000005</v>
      </c>
      <c r="W167" s="3">
        <f t="shared" si="11"/>
        <v>0.29999999999995453</v>
      </c>
    </row>
    <row r="168" spans="1:25">
      <c r="A168" s="2" t="s">
        <v>27</v>
      </c>
      <c r="B168" s="6" t="s">
        <v>23</v>
      </c>
      <c r="C168" s="6" t="s">
        <v>24</v>
      </c>
      <c r="D168" s="27">
        <v>7</v>
      </c>
      <c r="E168" s="7">
        <v>1789</v>
      </c>
      <c r="F168" s="27" t="s">
        <v>28</v>
      </c>
      <c r="G168" s="49" t="s">
        <v>141</v>
      </c>
      <c r="H168" s="24" t="s">
        <v>29</v>
      </c>
      <c r="I168" s="26" t="s">
        <v>99</v>
      </c>
      <c r="J168" s="24" t="s">
        <v>31</v>
      </c>
      <c r="K168" s="24" t="s">
        <v>32</v>
      </c>
      <c r="L168" s="24">
        <v>31140</v>
      </c>
      <c r="M168" s="40" t="s">
        <v>33</v>
      </c>
      <c r="N168" s="24">
        <v>0.48</v>
      </c>
      <c r="Q168" s="46">
        <f t="shared" si="8"/>
        <v>0.48</v>
      </c>
      <c r="R168" s="24">
        <v>14947</v>
      </c>
      <c r="U168" s="9">
        <f t="shared" si="9"/>
        <v>14947</v>
      </c>
      <c r="V168" s="9">
        <f t="shared" si="10"/>
        <v>14947.199999999999</v>
      </c>
      <c r="W168" s="3">
        <f t="shared" si="11"/>
        <v>-0.19999999999890861</v>
      </c>
    </row>
    <row r="169" spans="1:25">
      <c r="A169" s="2" t="s">
        <v>27</v>
      </c>
      <c r="B169" s="6" t="s">
        <v>23</v>
      </c>
      <c r="C169" s="6" t="s">
        <v>24</v>
      </c>
      <c r="D169" s="27">
        <v>7</v>
      </c>
      <c r="E169" s="7">
        <v>1789</v>
      </c>
      <c r="F169" s="27" t="s">
        <v>28</v>
      </c>
      <c r="G169" s="49" t="s">
        <v>141</v>
      </c>
      <c r="H169" s="24" t="s">
        <v>29</v>
      </c>
      <c r="I169" s="26" t="s">
        <v>150</v>
      </c>
      <c r="J169" s="24" t="s">
        <v>31</v>
      </c>
      <c r="K169" s="24" t="s">
        <v>32</v>
      </c>
      <c r="L169" s="24">
        <v>4234</v>
      </c>
      <c r="M169" s="40" t="s">
        <v>33</v>
      </c>
      <c r="N169" s="24">
        <v>7.0000000000000007E-2</v>
      </c>
      <c r="O169" s="24">
        <v>0.1</v>
      </c>
      <c r="Q169" s="46">
        <f t="shared" si="8"/>
        <v>7.5000000000000011E-2</v>
      </c>
      <c r="R169" s="24">
        <v>317</v>
      </c>
      <c r="U169" s="9">
        <f t="shared" si="9"/>
        <v>317</v>
      </c>
      <c r="V169" s="9">
        <f t="shared" si="10"/>
        <v>317.55000000000007</v>
      </c>
      <c r="W169" s="3">
        <f t="shared" si="11"/>
        <v>-0.55000000000006821</v>
      </c>
    </row>
    <row r="170" spans="1:25">
      <c r="A170" s="2" t="s">
        <v>27</v>
      </c>
      <c r="B170" s="6" t="s">
        <v>23</v>
      </c>
      <c r="C170" s="6" t="s">
        <v>24</v>
      </c>
      <c r="D170" s="27">
        <v>7</v>
      </c>
      <c r="E170" s="7">
        <v>1789</v>
      </c>
      <c r="F170" s="27" t="s">
        <v>28</v>
      </c>
      <c r="G170" s="49" t="s">
        <v>141</v>
      </c>
      <c r="I170" s="26" t="s">
        <v>151</v>
      </c>
      <c r="J170" s="24" t="s">
        <v>48</v>
      </c>
      <c r="L170" s="24">
        <v>1</v>
      </c>
      <c r="M170" s="40" t="s">
        <v>39</v>
      </c>
      <c r="N170" s="24">
        <v>186</v>
      </c>
      <c r="Q170" s="46">
        <f t="shared" si="8"/>
        <v>186</v>
      </c>
      <c r="R170" s="24">
        <v>186</v>
      </c>
      <c r="U170" s="9">
        <f t="shared" si="9"/>
        <v>186</v>
      </c>
      <c r="V170" s="9">
        <f t="shared" si="10"/>
        <v>186</v>
      </c>
      <c r="W170" s="3">
        <f t="shared" si="11"/>
        <v>0</v>
      </c>
    </row>
    <row r="171" spans="1:25">
      <c r="A171" s="2" t="s">
        <v>27</v>
      </c>
      <c r="B171" s="6" t="s">
        <v>23</v>
      </c>
      <c r="C171" s="6" t="s">
        <v>24</v>
      </c>
      <c r="D171" s="27">
        <v>7</v>
      </c>
      <c r="E171" s="7">
        <v>1789</v>
      </c>
      <c r="F171" s="27" t="s">
        <v>28</v>
      </c>
      <c r="G171" s="49" t="s">
        <v>141</v>
      </c>
      <c r="H171" s="24" t="s">
        <v>29</v>
      </c>
      <c r="I171" s="26" t="s">
        <v>152</v>
      </c>
      <c r="J171" s="24" t="s">
        <v>48</v>
      </c>
      <c r="L171" s="24">
        <f>13+(4/12)</f>
        <v>13.333333333333334</v>
      </c>
      <c r="M171" s="40" t="s">
        <v>44</v>
      </c>
      <c r="N171" s="24">
        <v>9</v>
      </c>
      <c r="Q171" s="46">
        <f t="shared" si="8"/>
        <v>9</v>
      </c>
      <c r="R171" s="24">
        <v>120</v>
      </c>
      <c r="U171" s="9">
        <f t="shared" si="9"/>
        <v>120</v>
      </c>
      <c r="V171" s="9">
        <f t="shared" si="10"/>
        <v>120</v>
      </c>
      <c r="W171" s="3">
        <f t="shared" si="11"/>
        <v>0</v>
      </c>
      <c r="Y171" s="24" t="s">
        <v>153</v>
      </c>
    </row>
    <row r="172" spans="1:25">
      <c r="A172" s="2" t="s">
        <v>27</v>
      </c>
      <c r="B172" s="6" t="s">
        <v>23</v>
      </c>
      <c r="C172" s="6" t="s">
        <v>24</v>
      </c>
      <c r="D172" s="27">
        <v>7</v>
      </c>
      <c r="E172" s="7">
        <v>1789</v>
      </c>
      <c r="F172" s="27" t="s">
        <v>28</v>
      </c>
      <c r="G172" s="49" t="s">
        <v>141</v>
      </c>
      <c r="H172" s="24" t="s">
        <v>29</v>
      </c>
      <c r="I172" s="26" t="s">
        <v>154</v>
      </c>
      <c r="J172" s="24" t="s">
        <v>31</v>
      </c>
      <c r="K172" s="24" t="s">
        <v>32</v>
      </c>
      <c r="L172" s="24">
        <v>31350</v>
      </c>
      <c r="M172" s="40" t="s">
        <v>33</v>
      </c>
      <c r="N172" s="24">
        <v>0.1</v>
      </c>
      <c r="Q172" s="46">
        <f t="shared" si="8"/>
        <v>0.1</v>
      </c>
      <c r="R172" s="24">
        <v>3135</v>
      </c>
      <c r="U172" s="9">
        <f t="shared" si="9"/>
        <v>3135</v>
      </c>
      <c r="V172" s="9">
        <f t="shared" si="10"/>
        <v>3135</v>
      </c>
      <c r="W172" s="3">
        <f t="shared" si="11"/>
        <v>0</v>
      </c>
    </row>
    <row r="173" spans="1:25">
      <c r="A173" s="2" t="s">
        <v>27</v>
      </c>
      <c r="B173" s="6" t="s">
        <v>23</v>
      </c>
      <c r="C173" s="6" t="s">
        <v>24</v>
      </c>
      <c r="D173" s="27">
        <v>7</v>
      </c>
      <c r="E173" s="7">
        <v>1789</v>
      </c>
      <c r="F173" s="27" t="s">
        <v>28</v>
      </c>
      <c r="G173" s="49" t="s">
        <v>141</v>
      </c>
      <c r="H173" s="24" t="s">
        <v>29</v>
      </c>
      <c r="I173" s="26" t="s">
        <v>155</v>
      </c>
      <c r="J173" s="24" t="s">
        <v>31</v>
      </c>
      <c r="K173" s="24" t="s">
        <v>32</v>
      </c>
      <c r="L173" s="24">
        <v>2258</v>
      </c>
      <c r="M173" s="40" t="s">
        <v>33</v>
      </c>
      <c r="N173" s="24">
        <v>0.5</v>
      </c>
      <c r="Q173" s="46">
        <f t="shared" si="8"/>
        <v>0.5</v>
      </c>
      <c r="R173" s="24">
        <v>1129</v>
      </c>
      <c r="U173" s="9">
        <f t="shared" si="9"/>
        <v>1129</v>
      </c>
      <c r="V173" s="9">
        <f t="shared" si="10"/>
        <v>1129</v>
      </c>
      <c r="W173" s="3">
        <f t="shared" si="11"/>
        <v>0</v>
      </c>
    </row>
    <row r="174" spans="1:25">
      <c r="A174" s="2" t="s">
        <v>27</v>
      </c>
      <c r="B174" s="6" t="s">
        <v>23</v>
      </c>
      <c r="C174" s="6" t="s">
        <v>24</v>
      </c>
      <c r="D174" s="27">
        <v>7</v>
      </c>
      <c r="E174" s="7">
        <v>1789</v>
      </c>
      <c r="F174" s="27" t="s">
        <v>28</v>
      </c>
      <c r="G174" s="49" t="s">
        <v>141</v>
      </c>
      <c r="H174" s="24" t="s">
        <v>29</v>
      </c>
      <c r="I174" s="41" t="s">
        <v>156</v>
      </c>
      <c r="J174" s="24" t="s">
        <v>31</v>
      </c>
      <c r="K174" s="24" t="s">
        <v>32</v>
      </c>
      <c r="L174" s="24">
        <v>36100</v>
      </c>
      <c r="M174" s="40" t="s">
        <v>33</v>
      </c>
      <c r="N174" s="24">
        <v>7.0000000000000007E-2</v>
      </c>
      <c r="Q174" s="46">
        <f t="shared" si="8"/>
        <v>7.0000000000000007E-2</v>
      </c>
      <c r="R174" s="24">
        <v>2527</v>
      </c>
      <c r="U174" s="9">
        <f t="shared" si="9"/>
        <v>2527</v>
      </c>
      <c r="V174" s="9">
        <f t="shared" si="10"/>
        <v>2527.0000000000005</v>
      </c>
      <c r="W174" s="3">
        <f t="shared" si="11"/>
        <v>0</v>
      </c>
    </row>
    <row r="175" spans="1:25">
      <c r="A175" s="2" t="s">
        <v>27</v>
      </c>
      <c r="B175" s="6" t="s">
        <v>23</v>
      </c>
      <c r="C175" s="6" t="s">
        <v>24</v>
      </c>
      <c r="D175" s="27">
        <v>7</v>
      </c>
      <c r="E175" s="7">
        <v>1789</v>
      </c>
      <c r="F175" s="27" t="s">
        <v>28</v>
      </c>
      <c r="G175" s="49" t="s">
        <v>141</v>
      </c>
      <c r="H175" s="24" t="s">
        <v>29</v>
      </c>
      <c r="I175" s="26" t="s">
        <v>157</v>
      </c>
      <c r="J175" s="24" t="s">
        <v>48</v>
      </c>
      <c r="L175" s="24">
        <v>2100</v>
      </c>
      <c r="M175" s="40" t="s">
        <v>33</v>
      </c>
      <c r="N175" s="24">
        <v>0.22</v>
      </c>
      <c r="O175" s="24">
        <v>0.1</v>
      </c>
      <c r="Q175" s="46">
        <f t="shared" si="8"/>
        <v>0.22500000000000001</v>
      </c>
      <c r="R175" s="24">
        <v>472</v>
      </c>
      <c r="U175" s="9">
        <f t="shared" si="9"/>
        <v>472</v>
      </c>
      <c r="V175" s="9">
        <f t="shared" si="10"/>
        <v>472.5</v>
      </c>
      <c r="W175" s="3">
        <f t="shared" si="11"/>
        <v>-0.5</v>
      </c>
    </row>
    <row r="176" spans="1:25">
      <c r="A176" s="2" t="s">
        <v>27</v>
      </c>
      <c r="B176" s="6" t="s">
        <v>23</v>
      </c>
      <c r="C176" s="6" t="s">
        <v>24</v>
      </c>
      <c r="D176" s="27">
        <v>7</v>
      </c>
      <c r="E176" s="7">
        <v>1789</v>
      </c>
      <c r="F176" s="27" t="s">
        <v>28</v>
      </c>
      <c r="G176" s="49" t="s">
        <v>141</v>
      </c>
      <c r="H176" s="24" t="s">
        <v>29</v>
      </c>
      <c r="I176" s="26" t="s">
        <v>158</v>
      </c>
      <c r="J176" s="24" t="s">
        <v>34</v>
      </c>
      <c r="L176" s="24">
        <f>18+(228/288)</f>
        <v>18.791666666666668</v>
      </c>
      <c r="M176" s="40"/>
      <c r="Q176" s="46">
        <f t="shared" si="8"/>
        <v>0</v>
      </c>
      <c r="R176" s="24">
        <v>738</v>
      </c>
      <c r="U176" s="9">
        <f t="shared" si="9"/>
        <v>738</v>
      </c>
      <c r="V176" s="9">
        <f t="shared" si="10"/>
        <v>0</v>
      </c>
      <c r="W176" s="3">
        <f t="shared" si="11"/>
        <v>738</v>
      </c>
      <c r="Y176" s="24" t="s">
        <v>159</v>
      </c>
    </row>
    <row r="177" spans="1:25">
      <c r="A177" s="2" t="s">
        <v>27</v>
      </c>
      <c r="B177" s="6" t="s">
        <v>23</v>
      </c>
      <c r="C177" s="6" t="s">
        <v>24</v>
      </c>
      <c r="D177" s="27">
        <v>7</v>
      </c>
      <c r="E177" s="7">
        <v>1789</v>
      </c>
      <c r="F177" s="27" t="s">
        <v>28</v>
      </c>
      <c r="G177" s="49" t="s">
        <v>141</v>
      </c>
      <c r="H177" s="24" t="s">
        <v>29</v>
      </c>
      <c r="I177" s="26" t="s">
        <v>138</v>
      </c>
      <c r="J177" s="24" t="s">
        <v>48</v>
      </c>
      <c r="L177" s="24">
        <f>4+(234/288)</f>
        <v>4.8125</v>
      </c>
      <c r="M177" s="40"/>
      <c r="Q177" s="46">
        <f t="shared" si="8"/>
        <v>0</v>
      </c>
      <c r="R177" s="24">
        <v>105</v>
      </c>
      <c r="U177" s="9">
        <f t="shared" si="9"/>
        <v>105</v>
      </c>
      <c r="V177" s="9">
        <f t="shared" si="10"/>
        <v>0</v>
      </c>
      <c r="W177" s="3">
        <f t="shared" si="11"/>
        <v>105</v>
      </c>
      <c r="Y177" s="24" t="s">
        <v>160</v>
      </c>
    </row>
    <row r="178" spans="1:25">
      <c r="A178" s="2" t="s">
        <v>27</v>
      </c>
      <c r="B178" s="6" t="s">
        <v>23</v>
      </c>
      <c r="C178" s="6" t="s">
        <v>24</v>
      </c>
      <c r="D178" s="27">
        <v>9</v>
      </c>
      <c r="E178" s="7">
        <v>1789</v>
      </c>
      <c r="F178" s="27" t="s">
        <v>28</v>
      </c>
      <c r="G178" s="27" t="s">
        <v>161</v>
      </c>
      <c r="H178" s="24" t="s">
        <v>29</v>
      </c>
      <c r="I178" s="26" t="s">
        <v>40</v>
      </c>
      <c r="J178" s="24" t="s">
        <v>31</v>
      </c>
      <c r="K178" s="24" t="s">
        <v>32</v>
      </c>
      <c r="L178" s="24">
        <v>11780000</v>
      </c>
      <c r="M178" s="40" t="s">
        <v>33</v>
      </c>
      <c r="O178" s="24">
        <v>0.15</v>
      </c>
      <c r="Q178" s="46">
        <f t="shared" si="8"/>
        <v>7.4999999999999997E-3</v>
      </c>
      <c r="R178" s="24">
        <v>88350</v>
      </c>
      <c r="U178" s="9">
        <f t="shared" si="9"/>
        <v>88350</v>
      </c>
      <c r="V178" s="9">
        <f t="shared" si="10"/>
        <v>88350</v>
      </c>
      <c r="W178" s="3">
        <f t="shared" si="11"/>
        <v>0</v>
      </c>
    </row>
    <row r="179" spans="1:25">
      <c r="A179" s="2" t="s">
        <v>27</v>
      </c>
      <c r="B179" s="6" t="s">
        <v>23</v>
      </c>
      <c r="C179" s="6" t="s">
        <v>24</v>
      </c>
      <c r="D179" s="27">
        <v>9</v>
      </c>
      <c r="E179" s="7">
        <v>1789</v>
      </c>
      <c r="F179" s="27" t="s">
        <v>28</v>
      </c>
      <c r="G179" s="27" t="s">
        <v>161</v>
      </c>
      <c r="H179" s="24" t="s">
        <v>29</v>
      </c>
      <c r="I179" s="26" t="s">
        <v>162</v>
      </c>
      <c r="J179" s="24" t="s">
        <v>31</v>
      </c>
      <c r="K179" s="24" t="s">
        <v>32</v>
      </c>
      <c r="L179" s="24">
        <v>4533</v>
      </c>
      <c r="M179" s="40" t="s">
        <v>57</v>
      </c>
      <c r="O179" s="24">
        <v>8</v>
      </c>
      <c r="Q179" s="46">
        <f t="shared" si="8"/>
        <v>0.4</v>
      </c>
      <c r="R179" s="24">
        <v>1813</v>
      </c>
      <c r="U179" s="9">
        <f t="shared" si="9"/>
        <v>1813</v>
      </c>
      <c r="V179" s="9">
        <f t="shared" si="10"/>
        <v>1813.2</v>
      </c>
      <c r="W179" s="3">
        <f t="shared" si="11"/>
        <v>-0.20000000000004547</v>
      </c>
    </row>
    <row r="180" spans="1:25">
      <c r="A180" s="2" t="s">
        <v>27</v>
      </c>
      <c r="B180" s="6" t="s">
        <v>23</v>
      </c>
      <c r="C180" s="6" t="s">
        <v>24</v>
      </c>
      <c r="D180" s="27">
        <v>9</v>
      </c>
      <c r="E180" s="7">
        <v>1789</v>
      </c>
      <c r="F180" s="27" t="s">
        <v>28</v>
      </c>
      <c r="G180" s="27" t="s">
        <v>161</v>
      </c>
      <c r="H180" s="24" t="s">
        <v>29</v>
      </c>
      <c r="I180" s="41" t="s">
        <v>199</v>
      </c>
      <c r="J180" s="24" t="s">
        <v>31</v>
      </c>
      <c r="K180" s="24" t="s">
        <v>32</v>
      </c>
      <c r="L180" s="24">
        <v>121</v>
      </c>
      <c r="M180" s="40" t="s">
        <v>57</v>
      </c>
      <c r="Q180" s="46">
        <f t="shared" si="8"/>
        <v>0</v>
      </c>
      <c r="R180" s="24">
        <v>548</v>
      </c>
      <c r="U180" s="9">
        <f t="shared" si="9"/>
        <v>548</v>
      </c>
      <c r="V180" s="9">
        <f t="shared" si="10"/>
        <v>0</v>
      </c>
      <c r="W180" s="3">
        <f t="shared" si="11"/>
        <v>548</v>
      </c>
      <c r="Y180" s="24" t="s">
        <v>95</v>
      </c>
    </row>
    <row r="181" spans="1:25">
      <c r="A181" s="2" t="s">
        <v>27</v>
      </c>
      <c r="B181" s="6" t="s">
        <v>23</v>
      </c>
      <c r="C181" s="6" t="s">
        <v>24</v>
      </c>
      <c r="D181" s="27">
        <v>9</v>
      </c>
      <c r="E181" s="7">
        <v>1789</v>
      </c>
      <c r="F181" s="27" t="s">
        <v>28</v>
      </c>
      <c r="G181" s="27" t="s">
        <v>161</v>
      </c>
      <c r="H181" s="24" t="s">
        <v>29</v>
      </c>
      <c r="I181" s="26" t="s">
        <v>163</v>
      </c>
      <c r="J181" s="24" t="s">
        <v>31</v>
      </c>
      <c r="K181" s="24" t="s">
        <v>32</v>
      </c>
      <c r="L181" s="24">
        <v>1085</v>
      </c>
      <c r="M181" s="40" t="s">
        <v>44</v>
      </c>
      <c r="N181" s="24">
        <v>3</v>
      </c>
      <c r="Q181" s="46">
        <f t="shared" si="8"/>
        <v>3</v>
      </c>
      <c r="R181" s="24">
        <v>3255</v>
      </c>
      <c r="U181" s="9">
        <f t="shared" si="9"/>
        <v>3255</v>
      </c>
      <c r="V181" s="9">
        <f t="shared" si="10"/>
        <v>3255</v>
      </c>
      <c r="W181" s="3">
        <f t="shared" si="11"/>
        <v>0</v>
      </c>
    </row>
    <row r="182" spans="1:25">
      <c r="A182" s="2" t="s">
        <v>27</v>
      </c>
      <c r="B182" s="6" t="s">
        <v>23</v>
      </c>
      <c r="C182" s="6" t="s">
        <v>24</v>
      </c>
      <c r="D182" s="27">
        <v>9</v>
      </c>
      <c r="E182" s="7">
        <v>1789</v>
      </c>
      <c r="F182" s="27" t="s">
        <v>28</v>
      </c>
      <c r="G182" s="27" t="s">
        <v>161</v>
      </c>
      <c r="H182" s="24" t="s">
        <v>29</v>
      </c>
      <c r="I182" s="26" t="s">
        <v>164</v>
      </c>
      <c r="J182" s="24" t="s">
        <v>31</v>
      </c>
      <c r="K182" s="24" t="s">
        <v>32</v>
      </c>
      <c r="L182" s="24">
        <v>336</v>
      </c>
      <c r="M182" s="40" t="s">
        <v>44</v>
      </c>
      <c r="N182" s="24">
        <v>4</v>
      </c>
      <c r="Q182" s="46">
        <f t="shared" si="8"/>
        <v>4</v>
      </c>
      <c r="R182" s="24">
        <v>1344</v>
      </c>
      <c r="U182" s="9">
        <f t="shared" si="9"/>
        <v>1344</v>
      </c>
      <c r="V182" s="9">
        <f t="shared" si="10"/>
        <v>1344</v>
      </c>
      <c r="W182" s="3">
        <f t="shared" si="11"/>
        <v>0</v>
      </c>
    </row>
    <row r="183" spans="1:25">
      <c r="A183" s="2" t="s">
        <v>27</v>
      </c>
      <c r="B183" s="6" t="s">
        <v>23</v>
      </c>
      <c r="C183" s="6" t="s">
        <v>24</v>
      </c>
      <c r="D183" s="27">
        <v>9</v>
      </c>
      <c r="E183" s="7">
        <v>1789</v>
      </c>
      <c r="F183" s="27" t="s">
        <v>28</v>
      </c>
      <c r="G183" s="27" t="s">
        <v>161</v>
      </c>
      <c r="H183" s="24" t="s">
        <v>29</v>
      </c>
      <c r="I183" s="26" t="s">
        <v>165</v>
      </c>
      <c r="J183" s="24" t="s">
        <v>31</v>
      </c>
      <c r="K183" s="24" t="s">
        <v>32</v>
      </c>
      <c r="L183" s="24">
        <v>163</v>
      </c>
      <c r="M183" s="40" t="s">
        <v>44</v>
      </c>
      <c r="N183" s="24">
        <v>6</v>
      </c>
      <c r="Q183" s="46">
        <f t="shared" si="8"/>
        <v>6</v>
      </c>
      <c r="R183" s="24">
        <v>998</v>
      </c>
      <c r="U183" s="9">
        <f t="shared" si="9"/>
        <v>998</v>
      </c>
      <c r="V183" s="9">
        <f t="shared" si="10"/>
        <v>978</v>
      </c>
      <c r="W183" s="3">
        <f t="shared" si="11"/>
        <v>20</v>
      </c>
      <c r="Y183" s="24" t="s">
        <v>166</v>
      </c>
    </row>
    <row r="184" spans="1:25">
      <c r="A184" s="2" t="s">
        <v>27</v>
      </c>
      <c r="B184" s="6" t="s">
        <v>23</v>
      </c>
      <c r="C184" s="6" t="s">
        <v>24</v>
      </c>
      <c r="D184" s="27">
        <v>9</v>
      </c>
      <c r="E184" s="7">
        <v>1789</v>
      </c>
      <c r="F184" s="27" t="s">
        <v>28</v>
      </c>
      <c r="G184" s="27" t="s">
        <v>161</v>
      </c>
      <c r="H184" s="24" t="s">
        <v>29</v>
      </c>
      <c r="I184" s="26" t="s">
        <v>167</v>
      </c>
      <c r="J184" s="24" t="s">
        <v>31</v>
      </c>
      <c r="K184" s="24" t="s">
        <v>32</v>
      </c>
      <c r="L184" s="24">
        <v>220</v>
      </c>
      <c r="M184" s="40" t="s">
        <v>44</v>
      </c>
      <c r="N184" s="24">
        <v>6</v>
      </c>
      <c r="Q184" s="46">
        <f t="shared" si="8"/>
        <v>6</v>
      </c>
      <c r="R184" s="24">
        <v>1320</v>
      </c>
      <c r="U184" s="9">
        <f t="shared" si="9"/>
        <v>1320</v>
      </c>
      <c r="V184" s="9">
        <f t="shared" si="10"/>
        <v>1320</v>
      </c>
      <c r="W184" s="3">
        <f t="shared" si="11"/>
        <v>0</v>
      </c>
    </row>
    <row r="185" spans="1:25">
      <c r="A185" s="2" t="s">
        <v>27</v>
      </c>
      <c r="B185" s="6" t="s">
        <v>23</v>
      </c>
      <c r="C185" s="6" t="s">
        <v>24</v>
      </c>
      <c r="D185" s="27">
        <v>9</v>
      </c>
      <c r="E185" s="7">
        <v>1789</v>
      </c>
      <c r="F185" s="27" t="s">
        <v>28</v>
      </c>
      <c r="G185" s="27" t="s">
        <v>161</v>
      </c>
      <c r="H185" s="24" t="s">
        <v>29</v>
      </c>
      <c r="I185" s="26" t="s">
        <v>168</v>
      </c>
      <c r="J185" s="24" t="s">
        <v>31</v>
      </c>
      <c r="K185" s="24" t="s">
        <v>32</v>
      </c>
      <c r="L185" s="24">
        <v>280</v>
      </c>
      <c r="M185" s="40" t="s">
        <v>33</v>
      </c>
      <c r="N185" s="24">
        <v>0.4</v>
      </c>
      <c r="Q185" s="46">
        <f t="shared" si="8"/>
        <v>0.4</v>
      </c>
      <c r="R185" s="24">
        <v>112</v>
      </c>
      <c r="U185" s="9">
        <f t="shared" si="9"/>
        <v>112</v>
      </c>
      <c r="V185" s="9">
        <f t="shared" si="10"/>
        <v>112</v>
      </c>
      <c r="W185" s="3">
        <f t="shared" si="11"/>
        <v>0</v>
      </c>
    </row>
    <row r="186" spans="1:25">
      <c r="A186" s="2" t="s">
        <v>27</v>
      </c>
      <c r="B186" s="6" t="s">
        <v>23</v>
      </c>
      <c r="C186" s="6" t="s">
        <v>24</v>
      </c>
      <c r="D186" s="27">
        <v>9</v>
      </c>
      <c r="E186" s="7">
        <v>1789</v>
      </c>
      <c r="F186" s="27" t="s">
        <v>28</v>
      </c>
      <c r="G186" s="27" t="s">
        <v>161</v>
      </c>
      <c r="H186" s="24" t="s">
        <v>29</v>
      </c>
      <c r="I186" s="26" t="s">
        <v>366</v>
      </c>
      <c r="J186" s="24" t="s">
        <v>31</v>
      </c>
      <c r="K186" s="24" t="s">
        <v>32</v>
      </c>
      <c r="L186" s="24">
        <v>29100</v>
      </c>
      <c r="M186" s="40" t="s">
        <v>33</v>
      </c>
      <c r="N186" s="24">
        <v>0.06</v>
      </c>
      <c r="Q186" s="46">
        <f t="shared" si="8"/>
        <v>0.06</v>
      </c>
      <c r="R186" s="24">
        <v>1746</v>
      </c>
      <c r="U186" s="9">
        <f t="shared" si="9"/>
        <v>1746</v>
      </c>
      <c r="V186" s="9">
        <f t="shared" si="10"/>
        <v>1746</v>
      </c>
      <c r="W186" s="3">
        <f t="shared" si="11"/>
        <v>0</v>
      </c>
    </row>
    <row r="187" spans="1:25">
      <c r="A187" s="2" t="s">
        <v>27</v>
      </c>
      <c r="B187" s="6" t="s">
        <v>23</v>
      </c>
      <c r="C187" s="6" t="s">
        <v>24</v>
      </c>
      <c r="D187" s="27">
        <v>9</v>
      </c>
      <c r="E187" s="7">
        <v>1789</v>
      </c>
      <c r="F187" s="27" t="s">
        <v>28</v>
      </c>
      <c r="G187" s="27" t="s">
        <v>161</v>
      </c>
      <c r="H187" s="24" t="s">
        <v>29</v>
      </c>
      <c r="I187" s="26" t="s">
        <v>169</v>
      </c>
      <c r="J187" s="24" t="s">
        <v>31</v>
      </c>
      <c r="K187" s="24" t="s">
        <v>32</v>
      </c>
      <c r="L187" s="24">
        <v>28900</v>
      </c>
      <c r="M187" s="40" t="s">
        <v>33</v>
      </c>
      <c r="N187" s="24">
        <v>0.25</v>
      </c>
      <c r="Q187" s="46">
        <f t="shared" si="8"/>
        <v>0.25</v>
      </c>
      <c r="R187" s="24">
        <v>7225</v>
      </c>
      <c r="U187" s="9">
        <f t="shared" si="9"/>
        <v>7225</v>
      </c>
      <c r="V187" s="9">
        <f t="shared" si="10"/>
        <v>7225</v>
      </c>
      <c r="W187" s="3">
        <f t="shared" si="11"/>
        <v>0</v>
      </c>
    </row>
    <row r="188" spans="1:25">
      <c r="A188" s="2" t="s">
        <v>27</v>
      </c>
      <c r="B188" s="6" t="s">
        <v>23</v>
      </c>
      <c r="C188" s="6" t="s">
        <v>24</v>
      </c>
      <c r="D188" s="27">
        <v>9</v>
      </c>
      <c r="E188" s="7">
        <v>1789</v>
      </c>
      <c r="F188" s="27" t="s">
        <v>28</v>
      </c>
      <c r="G188" s="27" t="s">
        <v>161</v>
      </c>
      <c r="H188" s="24" t="s">
        <v>29</v>
      </c>
      <c r="I188" s="26" t="s">
        <v>170</v>
      </c>
      <c r="J188" s="24" t="s">
        <v>31</v>
      </c>
      <c r="K188" s="24" t="s">
        <v>32</v>
      </c>
      <c r="L188" s="24">
        <v>1</v>
      </c>
      <c r="M188" s="40" t="s">
        <v>39</v>
      </c>
      <c r="N188" s="24">
        <v>755</v>
      </c>
      <c r="Q188" s="46">
        <f t="shared" si="8"/>
        <v>755</v>
      </c>
      <c r="R188" s="24">
        <v>755</v>
      </c>
      <c r="U188" s="9">
        <f t="shared" si="9"/>
        <v>755</v>
      </c>
      <c r="V188" s="9">
        <f t="shared" si="10"/>
        <v>755</v>
      </c>
      <c r="W188" s="3">
        <f t="shared" si="11"/>
        <v>0</v>
      </c>
    </row>
    <row r="189" spans="1:25">
      <c r="A189" s="2" t="s">
        <v>27</v>
      </c>
      <c r="B189" s="6" t="s">
        <v>23</v>
      </c>
      <c r="C189" s="6" t="s">
        <v>24</v>
      </c>
      <c r="D189" s="27">
        <v>9</v>
      </c>
      <c r="E189" s="7">
        <v>1789</v>
      </c>
      <c r="F189" s="27" t="s">
        <v>28</v>
      </c>
      <c r="G189" s="27" t="s">
        <v>161</v>
      </c>
      <c r="H189" s="24" t="s">
        <v>29</v>
      </c>
      <c r="I189" s="26" t="s">
        <v>170</v>
      </c>
      <c r="J189" s="24" t="s">
        <v>31</v>
      </c>
      <c r="K189" s="24" t="s">
        <v>32</v>
      </c>
      <c r="L189" s="24">
        <v>3900</v>
      </c>
      <c r="M189" s="40" t="s">
        <v>33</v>
      </c>
      <c r="N189" s="24">
        <v>0.25</v>
      </c>
      <c r="Q189" s="46">
        <f t="shared" si="8"/>
        <v>0.25</v>
      </c>
      <c r="R189" s="24">
        <v>975</v>
      </c>
      <c r="U189" s="9">
        <f t="shared" si="9"/>
        <v>975</v>
      </c>
      <c r="V189" s="9">
        <f t="shared" si="10"/>
        <v>975</v>
      </c>
      <c r="W189" s="3">
        <f t="shared" si="11"/>
        <v>0</v>
      </c>
    </row>
    <row r="190" spans="1:25">
      <c r="A190" s="2" t="s">
        <v>27</v>
      </c>
      <c r="B190" s="6" t="s">
        <v>23</v>
      </c>
      <c r="C190" s="6" t="s">
        <v>24</v>
      </c>
      <c r="D190" s="27">
        <v>9</v>
      </c>
      <c r="E190" s="7">
        <v>1789</v>
      </c>
      <c r="F190" s="27" t="s">
        <v>28</v>
      </c>
      <c r="G190" s="27" t="s">
        <v>161</v>
      </c>
      <c r="H190" s="24" t="s">
        <v>29</v>
      </c>
      <c r="I190" s="26" t="s">
        <v>367</v>
      </c>
      <c r="J190" s="24" t="s">
        <v>31</v>
      </c>
      <c r="K190" s="24" t="s">
        <v>32</v>
      </c>
      <c r="L190" s="24">
        <v>173000</v>
      </c>
      <c r="M190" s="40" t="s">
        <v>33</v>
      </c>
      <c r="N190" s="24">
        <v>0.1</v>
      </c>
      <c r="Q190" s="46">
        <f t="shared" si="8"/>
        <v>0.1</v>
      </c>
      <c r="R190" s="24">
        <v>17300</v>
      </c>
      <c r="U190" s="9">
        <f t="shared" si="9"/>
        <v>17300</v>
      </c>
      <c r="V190" s="9">
        <f t="shared" si="10"/>
        <v>17300</v>
      </c>
      <c r="W190" s="3">
        <f t="shared" si="11"/>
        <v>0</v>
      </c>
    </row>
    <row r="191" spans="1:25">
      <c r="A191" s="2" t="s">
        <v>27</v>
      </c>
      <c r="B191" s="6" t="s">
        <v>23</v>
      </c>
      <c r="C191" s="6" t="s">
        <v>24</v>
      </c>
      <c r="D191" s="27">
        <v>9</v>
      </c>
      <c r="E191" s="7">
        <v>1789</v>
      </c>
      <c r="F191" s="27" t="s">
        <v>28</v>
      </c>
      <c r="G191" s="27" t="s">
        <v>161</v>
      </c>
      <c r="H191" s="24" t="s">
        <v>29</v>
      </c>
      <c r="I191" s="26" t="s">
        <v>93</v>
      </c>
      <c r="J191" s="24" t="s">
        <v>31</v>
      </c>
      <c r="K191" s="24" t="s">
        <v>32</v>
      </c>
      <c r="L191" s="24">
        <v>47900</v>
      </c>
      <c r="M191" s="40" t="s">
        <v>33</v>
      </c>
      <c r="N191" s="24">
        <v>0.12</v>
      </c>
      <c r="Q191" s="46">
        <f t="shared" si="8"/>
        <v>0.12</v>
      </c>
      <c r="R191" s="24">
        <v>5748</v>
      </c>
      <c r="U191" s="9">
        <f t="shared" si="9"/>
        <v>5748</v>
      </c>
      <c r="V191" s="9">
        <f t="shared" si="10"/>
        <v>5748</v>
      </c>
      <c r="W191" s="3">
        <f t="shared" si="11"/>
        <v>0</v>
      </c>
    </row>
    <row r="192" spans="1:25">
      <c r="A192" s="2" t="s">
        <v>27</v>
      </c>
      <c r="B192" s="6" t="s">
        <v>23</v>
      </c>
      <c r="C192" s="6" t="s">
        <v>24</v>
      </c>
      <c r="D192" s="27">
        <v>9</v>
      </c>
      <c r="E192" s="7">
        <v>1789</v>
      </c>
      <c r="F192" s="27" t="s">
        <v>28</v>
      </c>
      <c r="G192" s="27" t="s">
        <v>161</v>
      </c>
      <c r="H192" s="24" t="s">
        <v>29</v>
      </c>
      <c r="I192" s="26" t="s">
        <v>93</v>
      </c>
      <c r="J192" s="24" t="s">
        <v>34</v>
      </c>
      <c r="L192" s="24">
        <v>8200</v>
      </c>
      <c r="M192" s="40" t="s">
        <v>33</v>
      </c>
      <c r="N192" s="24">
        <v>0.12</v>
      </c>
      <c r="Q192" s="46">
        <f t="shared" si="8"/>
        <v>0.12</v>
      </c>
      <c r="R192" s="24">
        <v>1104</v>
      </c>
      <c r="U192" s="9">
        <f t="shared" si="9"/>
        <v>1104</v>
      </c>
      <c r="V192" s="9">
        <f t="shared" si="10"/>
        <v>984</v>
      </c>
      <c r="W192" s="3">
        <f t="shared" si="11"/>
        <v>120</v>
      </c>
      <c r="Y192" s="24" t="s">
        <v>50</v>
      </c>
    </row>
    <row r="193" spans="1:25">
      <c r="A193" s="2" t="s">
        <v>27</v>
      </c>
      <c r="B193" s="6" t="s">
        <v>23</v>
      </c>
      <c r="C193" s="6" t="s">
        <v>24</v>
      </c>
      <c r="D193" s="27">
        <v>9</v>
      </c>
      <c r="E193" s="7">
        <v>1789</v>
      </c>
      <c r="F193" s="27" t="s">
        <v>28</v>
      </c>
      <c r="G193" s="27" t="s">
        <v>161</v>
      </c>
      <c r="H193" s="24" t="s">
        <v>29</v>
      </c>
      <c r="I193" s="26" t="s">
        <v>171</v>
      </c>
      <c r="J193" s="24" t="s">
        <v>31</v>
      </c>
      <c r="K193" s="24" t="s">
        <v>32</v>
      </c>
      <c r="L193" s="24">
        <v>1</v>
      </c>
      <c r="M193" s="27" t="s">
        <v>39</v>
      </c>
      <c r="N193" s="24">
        <v>371</v>
      </c>
      <c r="Q193" s="46">
        <f t="shared" si="8"/>
        <v>371</v>
      </c>
      <c r="R193" s="24">
        <v>371</v>
      </c>
      <c r="U193" s="9">
        <f t="shared" si="9"/>
        <v>371</v>
      </c>
      <c r="V193" s="9">
        <f t="shared" si="10"/>
        <v>371</v>
      </c>
      <c r="W193" s="3">
        <f t="shared" si="11"/>
        <v>0</v>
      </c>
    </row>
    <row r="194" spans="1:25">
      <c r="A194" s="2" t="s">
        <v>27</v>
      </c>
      <c r="B194" s="6" t="s">
        <v>23</v>
      </c>
      <c r="C194" s="6" t="s">
        <v>24</v>
      </c>
      <c r="D194" s="27">
        <v>9</v>
      </c>
      <c r="E194" s="7">
        <v>1789</v>
      </c>
      <c r="F194" s="27" t="s">
        <v>28</v>
      </c>
      <c r="G194" s="27" t="s">
        <v>161</v>
      </c>
      <c r="H194" s="24" t="s">
        <v>29</v>
      </c>
      <c r="I194" s="26" t="s">
        <v>172</v>
      </c>
      <c r="J194" s="24" t="s">
        <v>31</v>
      </c>
      <c r="K194" s="24" t="s">
        <v>32</v>
      </c>
      <c r="L194" s="24">
        <v>12275</v>
      </c>
      <c r="M194" s="27" t="s">
        <v>33</v>
      </c>
      <c r="N194" s="24">
        <v>0.1</v>
      </c>
      <c r="Q194" s="46">
        <f t="shared" si="8"/>
        <v>0.1</v>
      </c>
      <c r="R194" s="24">
        <v>1227</v>
      </c>
      <c r="U194" s="9">
        <f t="shared" si="9"/>
        <v>1227</v>
      </c>
      <c r="V194" s="9">
        <f t="shared" si="10"/>
        <v>1227.5</v>
      </c>
      <c r="W194" s="3">
        <f t="shared" si="11"/>
        <v>-0.5</v>
      </c>
    </row>
    <row r="195" spans="1:25">
      <c r="A195" s="2" t="s">
        <v>27</v>
      </c>
      <c r="B195" s="6" t="s">
        <v>23</v>
      </c>
      <c r="C195" s="6" t="s">
        <v>24</v>
      </c>
      <c r="D195" s="27">
        <v>9</v>
      </c>
      <c r="E195" s="7">
        <v>1789</v>
      </c>
      <c r="F195" s="27" t="s">
        <v>28</v>
      </c>
      <c r="G195" s="27" t="s">
        <v>161</v>
      </c>
      <c r="H195" s="24" t="s">
        <v>29</v>
      </c>
      <c r="I195" s="26" t="s">
        <v>173</v>
      </c>
      <c r="J195" s="24" t="s">
        <v>31</v>
      </c>
      <c r="K195" s="24" t="s">
        <v>32</v>
      </c>
      <c r="L195" s="24">
        <v>124200</v>
      </c>
      <c r="M195" s="27" t="s">
        <v>33</v>
      </c>
      <c r="N195" s="24">
        <v>0.06</v>
      </c>
      <c r="Q195" s="46">
        <f>N195+(0.05*O195)+(P195/240)</f>
        <v>0.06</v>
      </c>
      <c r="R195" s="24">
        <v>7452</v>
      </c>
      <c r="U195" s="9">
        <f t="shared" si="9"/>
        <v>7452</v>
      </c>
      <c r="V195" s="9">
        <f t="shared" si="10"/>
        <v>7452</v>
      </c>
      <c r="W195" s="3">
        <f t="shared" si="11"/>
        <v>0</v>
      </c>
    </row>
    <row r="196" spans="1:25">
      <c r="A196" s="2" t="s">
        <v>27</v>
      </c>
      <c r="B196" s="6" t="s">
        <v>23</v>
      </c>
      <c r="C196" s="6" t="s">
        <v>24</v>
      </c>
      <c r="D196" s="27">
        <v>9</v>
      </c>
      <c r="E196" s="7">
        <v>1789</v>
      </c>
      <c r="F196" s="27" t="s">
        <v>28</v>
      </c>
      <c r="G196" s="27" t="s">
        <v>161</v>
      </c>
      <c r="H196" s="24" t="s">
        <v>29</v>
      </c>
      <c r="I196" s="26" t="s">
        <v>174</v>
      </c>
      <c r="J196" s="24" t="s">
        <v>31</v>
      </c>
      <c r="K196" s="24" t="s">
        <v>32</v>
      </c>
      <c r="L196" s="24">
        <v>4050</v>
      </c>
      <c r="M196" s="27" t="s">
        <v>33</v>
      </c>
      <c r="N196" s="24">
        <v>0.35</v>
      </c>
      <c r="Q196" s="46">
        <f>N196+(0.05*O196)+(P196/240)</f>
        <v>0.35</v>
      </c>
      <c r="R196" s="24">
        <v>1817</v>
      </c>
      <c r="U196" s="9">
        <f>R196+(S196*0.05)+(T196/240)</f>
        <v>1817</v>
      </c>
      <c r="V196" s="9">
        <f>L196*Q196</f>
        <v>1417.5</v>
      </c>
      <c r="W196" s="3">
        <f>U196-V196</f>
        <v>399.5</v>
      </c>
      <c r="Y196" s="24" t="s">
        <v>50</v>
      </c>
    </row>
    <row r="197" spans="1:25">
      <c r="A197" s="2" t="s">
        <v>27</v>
      </c>
      <c r="B197" s="6" t="s">
        <v>23</v>
      </c>
      <c r="C197" s="6" t="s">
        <v>24</v>
      </c>
      <c r="D197" s="27">
        <v>9</v>
      </c>
      <c r="E197" s="7">
        <v>1789</v>
      </c>
      <c r="F197" s="27" t="s">
        <v>28</v>
      </c>
      <c r="G197" s="27" t="s">
        <v>161</v>
      </c>
      <c r="H197" s="24" t="s">
        <v>29</v>
      </c>
      <c r="I197" s="26" t="s">
        <v>174</v>
      </c>
      <c r="J197" s="24" t="s">
        <v>175</v>
      </c>
      <c r="L197" s="24">
        <v>6900</v>
      </c>
      <c r="M197" s="27" t="s">
        <v>33</v>
      </c>
      <c r="N197" s="24">
        <v>0.35</v>
      </c>
      <c r="Q197" s="46">
        <f>N197+(0.05*O197)+(P197/240)</f>
        <v>0.35</v>
      </c>
      <c r="R197" s="24">
        <v>2415</v>
      </c>
      <c r="U197" s="9">
        <f>R197+(S197*0.05)+(T197/240)</f>
        <v>2415</v>
      </c>
      <c r="V197" s="9">
        <f>L197*Q197</f>
        <v>2415</v>
      </c>
      <c r="W197" s="3">
        <f>U197-V197</f>
        <v>0</v>
      </c>
    </row>
    <row r="198" spans="1:25">
      <c r="A198" s="2" t="s">
        <v>27</v>
      </c>
      <c r="B198" s="6" t="s">
        <v>23</v>
      </c>
      <c r="C198" s="6" t="s">
        <v>24</v>
      </c>
      <c r="D198" s="27">
        <v>9</v>
      </c>
      <c r="E198" s="7">
        <v>1789</v>
      </c>
      <c r="F198" s="27" t="s">
        <v>28</v>
      </c>
      <c r="G198" s="27" t="s">
        <v>161</v>
      </c>
      <c r="H198" s="24" t="s">
        <v>29</v>
      </c>
      <c r="I198" s="26" t="s">
        <v>174</v>
      </c>
      <c r="J198" s="24" t="s">
        <v>34</v>
      </c>
      <c r="L198" s="24">
        <v>300</v>
      </c>
      <c r="M198" s="27" t="s">
        <v>33</v>
      </c>
      <c r="N198" s="24">
        <v>0.35</v>
      </c>
      <c r="Q198" s="46">
        <f>N198+(0.05*O198)+(P198/240)</f>
        <v>0.35</v>
      </c>
      <c r="R198" s="24">
        <v>105</v>
      </c>
      <c r="U198" s="9">
        <f>R198+(S198*0.05)+(T198/240)</f>
        <v>105</v>
      </c>
      <c r="V198" s="9">
        <f>L198*Q198</f>
        <v>105</v>
      </c>
      <c r="W198" s="3">
        <f>U198-V198</f>
        <v>0</v>
      </c>
    </row>
    <row r="199" spans="1:25">
      <c r="A199" s="2" t="s">
        <v>27</v>
      </c>
      <c r="B199" s="6" t="s">
        <v>23</v>
      </c>
      <c r="C199" s="6" t="s">
        <v>24</v>
      </c>
      <c r="D199" s="27">
        <v>9</v>
      </c>
      <c r="E199" s="7">
        <v>1789</v>
      </c>
      <c r="F199" s="27" t="s">
        <v>28</v>
      </c>
      <c r="G199" s="27" t="s">
        <v>161</v>
      </c>
      <c r="H199" s="24" t="s">
        <v>29</v>
      </c>
      <c r="I199" s="26" t="s">
        <v>151</v>
      </c>
      <c r="J199" s="24" t="s">
        <v>31</v>
      </c>
      <c r="K199" s="24" t="s">
        <v>32</v>
      </c>
      <c r="L199" s="24">
        <v>1</v>
      </c>
      <c r="M199" s="27" t="s">
        <v>39</v>
      </c>
      <c r="N199" s="24">
        <v>344</v>
      </c>
      <c r="Q199" s="46">
        <f>N199+(0.05*O199)+(P199/240)</f>
        <v>344</v>
      </c>
      <c r="R199" s="24">
        <v>344</v>
      </c>
      <c r="U199" s="9">
        <f>R199+(S199*0.05)+(T199/240)</f>
        <v>344</v>
      </c>
      <c r="V199" s="9">
        <f>L199*Q199</f>
        <v>344</v>
      </c>
      <c r="W199" s="3">
        <f>U199-V199</f>
        <v>0</v>
      </c>
    </row>
    <row r="200" spans="1:25">
      <c r="A200" s="2" t="s">
        <v>27</v>
      </c>
      <c r="B200" s="6" t="s">
        <v>23</v>
      </c>
      <c r="C200" s="6" t="s">
        <v>24</v>
      </c>
      <c r="D200" s="27">
        <v>9</v>
      </c>
      <c r="E200" s="7">
        <v>1789</v>
      </c>
      <c r="F200" s="27" t="s">
        <v>28</v>
      </c>
      <c r="G200" s="27" t="s">
        <v>161</v>
      </c>
      <c r="H200" s="24" t="s">
        <v>29</v>
      </c>
      <c r="I200" s="26" t="s">
        <v>151</v>
      </c>
      <c r="J200" s="24" t="s">
        <v>176</v>
      </c>
      <c r="L200" s="24">
        <v>1</v>
      </c>
      <c r="M200" s="27" t="s">
        <v>39</v>
      </c>
      <c r="N200" s="24">
        <v>119</v>
      </c>
      <c r="Q200" s="46">
        <f t="shared" ref="Q200:Q263" si="14">N200+(0.05*O200)+(P200/240)</f>
        <v>119</v>
      </c>
      <c r="R200" s="24">
        <v>119</v>
      </c>
      <c r="U200" s="9">
        <f t="shared" ref="U200:U263" si="15">R200+(S200*0.05)+(T200/240)</f>
        <v>119</v>
      </c>
      <c r="V200" s="9">
        <f t="shared" ref="V200:V263" si="16">L200*Q200</f>
        <v>119</v>
      </c>
      <c r="W200" s="3">
        <f t="shared" ref="W200:W263" si="17">U200-V200</f>
        <v>0</v>
      </c>
    </row>
    <row r="201" spans="1:25">
      <c r="A201" s="2" t="s">
        <v>27</v>
      </c>
      <c r="B201" s="6" t="s">
        <v>23</v>
      </c>
      <c r="C201" s="6" t="s">
        <v>24</v>
      </c>
      <c r="D201" s="27">
        <v>9</v>
      </c>
      <c r="E201" s="7">
        <v>1789</v>
      </c>
      <c r="F201" s="27" t="s">
        <v>28</v>
      </c>
      <c r="G201" s="27" t="s">
        <v>161</v>
      </c>
      <c r="H201" s="24" t="s">
        <v>29</v>
      </c>
      <c r="I201" s="26" t="s">
        <v>151</v>
      </c>
      <c r="J201" s="24" t="s">
        <v>31</v>
      </c>
      <c r="K201" s="24" t="s">
        <v>37</v>
      </c>
      <c r="L201" s="24">
        <v>1</v>
      </c>
      <c r="M201" s="27" t="s">
        <v>39</v>
      </c>
      <c r="N201" s="24">
        <v>100</v>
      </c>
      <c r="Q201" s="46">
        <f t="shared" si="14"/>
        <v>100</v>
      </c>
      <c r="R201" s="24">
        <v>100</v>
      </c>
      <c r="U201" s="9">
        <f t="shared" si="15"/>
        <v>100</v>
      </c>
      <c r="V201" s="9">
        <f t="shared" si="16"/>
        <v>100</v>
      </c>
      <c r="W201" s="3">
        <f t="shared" si="17"/>
        <v>0</v>
      </c>
    </row>
    <row r="202" spans="1:25">
      <c r="A202" s="2" t="s">
        <v>27</v>
      </c>
      <c r="B202" s="6" t="s">
        <v>23</v>
      </c>
      <c r="C202" s="6" t="s">
        <v>24</v>
      </c>
      <c r="D202" s="27">
        <v>9</v>
      </c>
      <c r="E202" s="7">
        <v>1789</v>
      </c>
      <c r="F202" s="27" t="s">
        <v>28</v>
      </c>
      <c r="G202" s="27" t="s">
        <v>161</v>
      </c>
      <c r="H202" s="24" t="s">
        <v>29</v>
      </c>
      <c r="I202" s="41" t="s">
        <v>286</v>
      </c>
      <c r="J202" s="24" t="s">
        <v>31</v>
      </c>
      <c r="K202" s="24" t="s">
        <v>32</v>
      </c>
      <c r="L202" s="24">
        <v>350</v>
      </c>
      <c r="M202" s="27" t="s">
        <v>44</v>
      </c>
      <c r="O202" s="24">
        <v>20</v>
      </c>
      <c r="Q202" s="46">
        <f t="shared" si="14"/>
        <v>1</v>
      </c>
      <c r="R202" s="24">
        <v>350</v>
      </c>
      <c r="U202" s="9">
        <f t="shared" si="15"/>
        <v>350</v>
      </c>
      <c r="V202" s="9">
        <f t="shared" si="16"/>
        <v>350</v>
      </c>
      <c r="W202" s="3">
        <f t="shared" si="17"/>
        <v>0</v>
      </c>
    </row>
    <row r="203" spans="1:25">
      <c r="A203" s="2" t="s">
        <v>27</v>
      </c>
      <c r="B203" s="6" t="s">
        <v>23</v>
      </c>
      <c r="C203" s="6" t="s">
        <v>24</v>
      </c>
      <c r="D203" s="27">
        <v>9</v>
      </c>
      <c r="E203" s="7">
        <v>1789</v>
      </c>
      <c r="F203" s="27" t="s">
        <v>28</v>
      </c>
      <c r="G203" s="27" t="s">
        <v>161</v>
      </c>
      <c r="H203" s="24" t="s">
        <v>29</v>
      </c>
      <c r="I203" s="26" t="s">
        <v>177</v>
      </c>
      <c r="J203" s="24" t="s">
        <v>31</v>
      </c>
      <c r="K203" s="24" t="s">
        <v>32</v>
      </c>
      <c r="L203" s="24">
        <v>3000</v>
      </c>
      <c r="M203" s="27" t="s">
        <v>33</v>
      </c>
      <c r="O203" s="24">
        <v>10</v>
      </c>
      <c r="Q203" s="46">
        <f t="shared" si="14"/>
        <v>0.5</v>
      </c>
      <c r="R203" s="24">
        <v>1500</v>
      </c>
      <c r="U203" s="9">
        <f t="shared" si="15"/>
        <v>1500</v>
      </c>
      <c r="V203" s="9">
        <f t="shared" si="16"/>
        <v>1500</v>
      </c>
      <c r="W203" s="3">
        <f t="shared" si="17"/>
        <v>0</v>
      </c>
    </row>
    <row r="204" spans="1:25">
      <c r="A204" s="2" t="s">
        <v>27</v>
      </c>
      <c r="B204" s="6" t="s">
        <v>23</v>
      </c>
      <c r="C204" s="6" t="s">
        <v>24</v>
      </c>
      <c r="D204" s="27">
        <v>9</v>
      </c>
      <c r="E204" s="7">
        <v>1789</v>
      </c>
      <c r="F204" s="27" t="s">
        <v>28</v>
      </c>
      <c r="G204" s="27" t="s">
        <v>161</v>
      </c>
      <c r="H204" s="24" t="s">
        <v>29</v>
      </c>
      <c r="I204" s="26" t="s">
        <v>177</v>
      </c>
      <c r="J204" s="24" t="s">
        <v>175</v>
      </c>
      <c r="L204" s="24">
        <v>8350</v>
      </c>
      <c r="M204" s="27" t="s">
        <v>33</v>
      </c>
      <c r="O204" s="24">
        <v>10</v>
      </c>
      <c r="Q204" s="46">
        <f t="shared" si="14"/>
        <v>0.5</v>
      </c>
      <c r="R204" s="24">
        <v>4175</v>
      </c>
      <c r="U204" s="9">
        <f t="shared" si="15"/>
        <v>4175</v>
      </c>
      <c r="V204" s="9">
        <f t="shared" si="16"/>
        <v>4175</v>
      </c>
      <c r="W204" s="3">
        <f t="shared" si="17"/>
        <v>0</v>
      </c>
    </row>
    <row r="205" spans="1:25">
      <c r="A205" s="2" t="s">
        <v>27</v>
      </c>
      <c r="B205" s="6" t="s">
        <v>23</v>
      </c>
      <c r="C205" s="6" t="s">
        <v>24</v>
      </c>
      <c r="D205" s="27">
        <v>9</v>
      </c>
      <c r="E205" s="7">
        <v>1789</v>
      </c>
      <c r="F205" s="27" t="s">
        <v>28</v>
      </c>
      <c r="G205" s="27" t="s">
        <v>161</v>
      </c>
      <c r="H205" s="24" t="s">
        <v>29</v>
      </c>
      <c r="I205" s="26" t="s">
        <v>368</v>
      </c>
      <c r="J205" s="24" t="s">
        <v>31</v>
      </c>
      <c r="K205" s="24" t="s">
        <v>32</v>
      </c>
      <c r="L205" s="24">
        <v>1360</v>
      </c>
      <c r="M205" s="27" t="s">
        <v>33</v>
      </c>
      <c r="O205" s="24">
        <v>30</v>
      </c>
      <c r="Q205" s="46">
        <f t="shared" si="14"/>
        <v>1.5</v>
      </c>
      <c r="R205" s="24">
        <v>2040</v>
      </c>
      <c r="U205" s="9">
        <f t="shared" si="15"/>
        <v>2040</v>
      </c>
      <c r="V205" s="9">
        <f t="shared" si="16"/>
        <v>2040</v>
      </c>
      <c r="W205" s="3">
        <f t="shared" si="17"/>
        <v>0</v>
      </c>
    </row>
    <row r="206" spans="1:25">
      <c r="A206" s="2" t="s">
        <v>27</v>
      </c>
      <c r="B206" s="6" t="s">
        <v>23</v>
      </c>
      <c r="C206" s="6" t="s">
        <v>24</v>
      </c>
      <c r="D206" s="27">
        <v>9</v>
      </c>
      <c r="E206" s="7">
        <v>1789</v>
      </c>
      <c r="F206" s="27" t="s">
        <v>28</v>
      </c>
      <c r="G206" s="27" t="s">
        <v>161</v>
      </c>
      <c r="H206" s="24" t="s">
        <v>29</v>
      </c>
      <c r="I206" s="26" t="s">
        <v>369</v>
      </c>
      <c r="J206" s="24" t="s">
        <v>175</v>
      </c>
      <c r="L206" s="24">
        <v>700</v>
      </c>
      <c r="M206" s="27" t="s">
        <v>33</v>
      </c>
      <c r="N206" s="24">
        <v>0.15</v>
      </c>
      <c r="Q206" s="46">
        <f t="shared" si="14"/>
        <v>0.15</v>
      </c>
      <c r="R206" s="24">
        <v>105</v>
      </c>
      <c r="U206" s="9">
        <f t="shared" si="15"/>
        <v>105</v>
      </c>
      <c r="V206" s="9">
        <f t="shared" si="16"/>
        <v>105</v>
      </c>
      <c r="W206" s="3">
        <f t="shared" si="17"/>
        <v>0</v>
      </c>
    </row>
    <row r="207" spans="1:25">
      <c r="A207" s="2" t="s">
        <v>27</v>
      </c>
      <c r="B207" s="6" t="s">
        <v>23</v>
      </c>
      <c r="C207" s="6" t="s">
        <v>24</v>
      </c>
      <c r="D207" s="27">
        <v>9</v>
      </c>
      <c r="E207" s="7">
        <v>1789</v>
      </c>
      <c r="F207" s="27" t="s">
        <v>28</v>
      </c>
      <c r="G207" s="27" t="s">
        <v>161</v>
      </c>
      <c r="H207" s="24" t="s">
        <v>29</v>
      </c>
      <c r="I207" s="26" t="s">
        <v>369</v>
      </c>
      <c r="J207" s="24" t="s">
        <v>34</v>
      </c>
      <c r="L207" s="24">
        <v>2500</v>
      </c>
      <c r="M207" s="27" t="s">
        <v>33</v>
      </c>
      <c r="N207" s="24">
        <v>0.15</v>
      </c>
      <c r="Q207" s="46">
        <f t="shared" si="14"/>
        <v>0.15</v>
      </c>
      <c r="R207" s="24">
        <v>377</v>
      </c>
      <c r="U207" s="9">
        <f t="shared" si="15"/>
        <v>377</v>
      </c>
      <c r="V207" s="9">
        <f t="shared" si="16"/>
        <v>375</v>
      </c>
      <c r="W207" s="3">
        <f t="shared" si="17"/>
        <v>2</v>
      </c>
    </row>
    <row r="208" spans="1:25" s="28" customFormat="1">
      <c r="A208" s="2" t="s">
        <v>27</v>
      </c>
      <c r="B208" s="6" t="s">
        <v>23</v>
      </c>
      <c r="C208" s="6" t="s">
        <v>24</v>
      </c>
      <c r="D208" s="27">
        <v>9</v>
      </c>
      <c r="E208" s="33">
        <v>1789</v>
      </c>
      <c r="F208" s="27" t="s">
        <v>28</v>
      </c>
      <c r="G208" s="27" t="s">
        <v>161</v>
      </c>
      <c r="H208" s="28" t="s">
        <v>29</v>
      </c>
      <c r="I208" s="29" t="s">
        <v>158</v>
      </c>
      <c r="J208" s="28" t="s">
        <v>31</v>
      </c>
      <c r="K208" s="28" t="s">
        <v>32</v>
      </c>
      <c r="L208" s="28">
        <f>68+(42/288)</f>
        <v>68.145833333333329</v>
      </c>
      <c r="M208" s="30"/>
      <c r="Q208" s="47">
        <f t="shared" si="14"/>
        <v>0</v>
      </c>
      <c r="R208" s="28">
        <v>2637</v>
      </c>
      <c r="U208" s="31">
        <f t="shared" si="15"/>
        <v>2637</v>
      </c>
      <c r="V208" s="31">
        <f t="shared" si="16"/>
        <v>0</v>
      </c>
      <c r="W208" s="31">
        <f t="shared" si="17"/>
        <v>2637</v>
      </c>
      <c r="Y208" s="28" t="s">
        <v>370</v>
      </c>
    </row>
    <row r="209" spans="1:25" s="28" customFormat="1">
      <c r="A209" s="2" t="s">
        <v>27</v>
      </c>
      <c r="B209" s="6" t="s">
        <v>23</v>
      </c>
      <c r="C209" s="6" t="s">
        <v>24</v>
      </c>
      <c r="D209" s="27">
        <v>9</v>
      </c>
      <c r="E209" s="33">
        <v>1789</v>
      </c>
      <c r="F209" s="27" t="s">
        <v>28</v>
      </c>
      <c r="G209" s="27" t="s">
        <v>161</v>
      </c>
      <c r="H209" s="28" t="s">
        <v>29</v>
      </c>
      <c r="I209" s="29" t="s">
        <v>158</v>
      </c>
      <c r="J209" s="28" t="s">
        <v>34</v>
      </c>
      <c r="L209" s="28">
        <f>24+(84/288)</f>
        <v>24.291666666666668</v>
      </c>
      <c r="M209" s="30"/>
      <c r="Q209" s="47">
        <f t="shared" si="14"/>
        <v>0</v>
      </c>
      <c r="R209" s="28">
        <v>424</v>
      </c>
      <c r="U209" s="31">
        <f t="shared" si="15"/>
        <v>424</v>
      </c>
      <c r="V209" s="31">
        <f t="shared" si="16"/>
        <v>0</v>
      </c>
      <c r="W209" s="31">
        <f t="shared" si="17"/>
        <v>424</v>
      </c>
      <c r="Y209" s="28" t="s">
        <v>371</v>
      </c>
    </row>
    <row r="210" spans="1:25">
      <c r="A210" s="2" t="s">
        <v>27</v>
      </c>
      <c r="B210" s="6" t="s">
        <v>23</v>
      </c>
      <c r="C210" s="6" t="s">
        <v>24</v>
      </c>
      <c r="D210" s="27">
        <v>9</v>
      </c>
      <c r="E210" s="7">
        <v>1789</v>
      </c>
      <c r="F210" s="27" t="s">
        <v>28</v>
      </c>
      <c r="G210" s="27" t="s">
        <v>178</v>
      </c>
      <c r="I210" s="26" t="s">
        <v>179</v>
      </c>
      <c r="J210" s="24" t="s">
        <v>175</v>
      </c>
      <c r="L210" s="24">
        <v>1</v>
      </c>
      <c r="M210" s="27" t="s">
        <v>39</v>
      </c>
      <c r="N210" s="24">
        <v>1100</v>
      </c>
      <c r="Q210" s="46">
        <f t="shared" si="14"/>
        <v>1100</v>
      </c>
      <c r="R210" s="24">
        <v>1100</v>
      </c>
      <c r="U210" s="9">
        <f t="shared" si="15"/>
        <v>1100</v>
      </c>
      <c r="V210" s="9">
        <f t="shared" si="16"/>
        <v>1100</v>
      </c>
      <c r="W210" s="3">
        <f t="shared" si="17"/>
        <v>0</v>
      </c>
    </row>
    <row r="211" spans="1:25">
      <c r="A211" s="2" t="s">
        <v>27</v>
      </c>
      <c r="B211" s="6" t="s">
        <v>23</v>
      </c>
      <c r="C211" s="6" t="s">
        <v>24</v>
      </c>
      <c r="D211" s="27">
        <v>11</v>
      </c>
      <c r="E211" s="7">
        <v>1789</v>
      </c>
      <c r="F211" s="27" t="s">
        <v>28</v>
      </c>
      <c r="G211" s="27" t="s">
        <v>178</v>
      </c>
      <c r="H211" s="24" t="s">
        <v>29</v>
      </c>
      <c r="I211" s="26" t="s">
        <v>180</v>
      </c>
      <c r="J211" s="24" t="s">
        <v>175</v>
      </c>
      <c r="L211" s="24">
        <v>12</v>
      </c>
      <c r="M211" s="27" t="s">
        <v>57</v>
      </c>
      <c r="N211" s="24">
        <v>240</v>
      </c>
      <c r="Q211" s="46">
        <f t="shared" si="14"/>
        <v>240</v>
      </c>
      <c r="R211" s="24">
        <v>2880</v>
      </c>
      <c r="U211" s="9">
        <f t="shared" si="15"/>
        <v>2880</v>
      </c>
      <c r="V211" s="9">
        <f t="shared" si="16"/>
        <v>2880</v>
      </c>
      <c r="W211" s="3">
        <f t="shared" si="17"/>
        <v>0</v>
      </c>
    </row>
    <row r="212" spans="1:25">
      <c r="A212" s="2" t="s">
        <v>27</v>
      </c>
      <c r="B212" s="6" t="s">
        <v>23</v>
      </c>
      <c r="C212" s="6" t="s">
        <v>24</v>
      </c>
      <c r="D212" s="27">
        <v>11</v>
      </c>
      <c r="E212" s="7">
        <v>1789</v>
      </c>
      <c r="F212" s="27" t="s">
        <v>28</v>
      </c>
      <c r="G212" s="27" t="s">
        <v>178</v>
      </c>
      <c r="H212" s="24" t="s">
        <v>29</v>
      </c>
      <c r="I212" s="26" t="s">
        <v>323</v>
      </c>
      <c r="J212" s="24" t="s">
        <v>175</v>
      </c>
      <c r="L212" s="24">
        <v>36</v>
      </c>
      <c r="M212" s="27" t="s">
        <v>57</v>
      </c>
      <c r="N212" s="24">
        <v>72</v>
      </c>
      <c r="Q212" s="46">
        <f t="shared" si="14"/>
        <v>72</v>
      </c>
      <c r="R212" s="24">
        <v>2592</v>
      </c>
      <c r="U212" s="9">
        <f t="shared" si="15"/>
        <v>2592</v>
      </c>
      <c r="V212" s="9">
        <f t="shared" si="16"/>
        <v>2592</v>
      </c>
      <c r="W212" s="3">
        <f t="shared" si="17"/>
        <v>0</v>
      </c>
    </row>
    <row r="213" spans="1:25">
      <c r="A213" s="2" t="s">
        <v>27</v>
      </c>
      <c r="B213" s="6" t="s">
        <v>23</v>
      </c>
      <c r="C213" s="6" t="s">
        <v>24</v>
      </c>
      <c r="D213" s="27">
        <v>11</v>
      </c>
      <c r="E213" s="7">
        <v>1789</v>
      </c>
      <c r="F213" s="27" t="s">
        <v>28</v>
      </c>
      <c r="G213" s="27" t="s">
        <v>178</v>
      </c>
      <c r="H213" s="24" t="s">
        <v>29</v>
      </c>
      <c r="I213" s="26" t="s">
        <v>181</v>
      </c>
      <c r="J213" s="24" t="s">
        <v>175</v>
      </c>
      <c r="L213" s="24">
        <v>2920</v>
      </c>
      <c r="M213" s="27" t="s">
        <v>33</v>
      </c>
      <c r="O213" s="24">
        <v>40</v>
      </c>
      <c r="Q213" s="46">
        <f t="shared" si="14"/>
        <v>2</v>
      </c>
      <c r="R213" s="24">
        <v>5840</v>
      </c>
      <c r="U213" s="9">
        <f t="shared" si="15"/>
        <v>5840</v>
      </c>
      <c r="V213" s="9">
        <f t="shared" si="16"/>
        <v>5840</v>
      </c>
      <c r="W213" s="3">
        <f t="shared" si="17"/>
        <v>0</v>
      </c>
    </row>
    <row r="214" spans="1:25">
      <c r="A214" s="2" t="s">
        <v>27</v>
      </c>
      <c r="B214" s="6" t="s">
        <v>23</v>
      </c>
      <c r="C214" s="6" t="s">
        <v>24</v>
      </c>
      <c r="D214" s="27">
        <v>11</v>
      </c>
      <c r="E214" s="7">
        <v>1789</v>
      </c>
      <c r="F214" s="27" t="s">
        <v>28</v>
      </c>
      <c r="G214" s="27" t="s">
        <v>178</v>
      </c>
      <c r="H214" s="24" t="s">
        <v>29</v>
      </c>
      <c r="I214" s="26" t="s">
        <v>56</v>
      </c>
      <c r="J214" s="24" t="s">
        <v>175</v>
      </c>
      <c r="L214" s="24">
        <v>1156</v>
      </c>
      <c r="M214" s="27" t="s">
        <v>33</v>
      </c>
      <c r="O214" s="24">
        <v>30</v>
      </c>
      <c r="Q214" s="46">
        <f t="shared" si="14"/>
        <v>1.5</v>
      </c>
      <c r="R214" s="24">
        <v>1734</v>
      </c>
      <c r="U214" s="9">
        <f t="shared" si="15"/>
        <v>1734</v>
      </c>
      <c r="V214" s="9">
        <f t="shared" si="16"/>
        <v>1734</v>
      </c>
      <c r="W214" s="3">
        <f t="shared" si="17"/>
        <v>0</v>
      </c>
    </row>
    <row r="215" spans="1:25">
      <c r="A215" s="2" t="s">
        <v>27</v>
      </c>
      <c r="B215" s="6" t="s">
        <v>23</v>
      </c>
      <c r="C215" s="6" t="s">
        <v>24</v>
      </c>
      <c r="D215" s="27">
        <v>11</v>
      </c>
      <c r="E215" s="7">
        <v>1789</v>
      </c>
      <c r="F215" s="27" t="s">
        <v>28</v>
      </c>
      <c r="G215" s="27" t="s">
        <v>178</v>
      </c>
      <c r="H215" s="24" t="s">
        <v>182</v>
      </c>
      <c r="I215" s="26" t="s">
        <v>183</v>
      </c>
      <c r="J215" s="24" t="s">
        <v>175</v>
      </c>
      <c r="L215" s="24">
        <v>2868</v>
      </c>
      <c r="M215" s="27" t="s">
        <v>33</v>
      </c>
      <c r="N215" s="24">
        <v>1.6</v>
      </c>
      <c r="Q215" s="46">
        <f t="shared" si="14"/>
        <v>1.6</v>
      </c>
      <c r="R215" s="24">
        <v>4589</v>
      </c>
      <c r="U215" s="9">
        <f t="shared" si="15"/>
        <v>4589</v>
      </c>
      <c r="V215" s="9">
        <f t="shared" si="16"/>
        <v>4588.8</v>
      </c>
      <c r="W215" s="3">
        <f t="shared" si="17"/>
        <v>0.1999999999998181</v>
      </c>
    </row>
    <row r="216" spans="1:25">
      <c r="A216" s="2" t="s">
        <v>27</v>
      </c>
      <c r="B216" s="6" t="s">
        <v>23</v>
      </c>
      <c r="C216" s="6" t="s">
        <v>24</v>
      </c>
      <c r="D216" s="27">
        <v>11</v>
      </c>
      <c r="E216" s="7">
        <v>1789</v>
      </c>
      <c r="F216" s="27" t="s">
        <v>28</v>
      </c>
      <c r="G216" s="27" t="s">
        <v>178</v>
      </c>
      <c r="H216" s="24" t="s">
        <v>184</v>
      </c>
      <c r="I216" s="26" t="s">
        <v>185</v>
      </c>
      <c r="J216" s="24" t="s">
        <v>175</v>
      </c>
      <c r="L216" s="24">
        <f>3+(2/16)</f>
        <v>3.125</v>
      </c>
      <c r="M216" s="27" t="s">
        <v>33</v>
      </c>
      <c r="N216" s="24">
        <v>50</v>
      </c>
      <c r="Q216" s="46">
        <f t="shared" si="14"/>
        <v>50</v>
      </c>
      <c r="R216" s="24">
        <v>157</v>
      </c>
      <c r="U216" s="9">
        <f t="shared" si="15"/>
        <v>157</v>
      </c>
      <c r="V216" s="9">
        <f t="shared" si="16"/>
        <v>156.25</v>
      </c>
      <c r="W216" s="3">
        <f t="shared" si="17"/>
        <v>0.75</v>
      </c>
    </row>
    <row r="217" spans="1:25">
      <c r="A217" s="2" t="s">
        <v>27</v>
      </c>
      <c r="B217" s="6" t="s">
        <v>23</v>
      </c>
      <c r="C217" s="6" t="s">
        <v>24</v>
      </c>
      <c r="D217" s="27">
        <v>11</v>
      </c>
      <c r="E217" s="7">
        <v>1789</v>
      </c>
      <c r="F217" s="27" t="s">
        <v>28</v>
      </c>
      <c r="G217" s="27" t="s">
        <v>178</v>
      </c>
      <c r="H217" s="24" t="s">
        <v>29</v>
      </c>
      <c r="I217" s="26" t="s">
        <v>186</v>
      </c>
      <c r="J217" s="24" t="s">
        <v>175</v>
      </c>
      <c r="L217" s="24">
        <v>1110</v>
      </c>
      <c r="M217" s="27" t="s">
        <v>45</v>
      </c>
      <c r="N217" s="24">
        <v>37</v>
      </c>
      <c r="Q217" s="46">
        <f t="shared" si="14"/>
        <v>37</v>
      </c>
      <c r="R217" s="24">
        <v>41070</v>
      </c>
      <c r="U217" s="9">
        <f t="shared" si="15"/>
        <v>41070</v>
      </c>
      <c r="V217" s="9">
        <f t="shared" si="16"/>
        <v>41070</v>
      </c>
      <c r="W217" s="3">
        <f t="shared" si="17"/>
        <v>0</v>
      </c>
    </row>
    <row r="218" spans="1:25">
      <c r="A218" s="2" t="s">
        <v>27</v>
      </c>
      <c r="B218" s="6" t="s">
        <v>23</v>
      </c>
      <c r="C218" s="6" t="s">
        <v>24</v>
      </c>
      <c r="D218" s="27">
        <v>11</v>
      </c>
      <c r="E218" s="7">
        <v>1789</v>
      </c>
      <c r="F218" s="27" t="s">
        <v>28</v>
      </c>
      <c r="G218" s="27" t="s">
        <v>178</v>
      </c>
      <c r="H218" s="24" t="s">
        <v>29</v>
      </c>
      <c r="I218" s="26" t="s">
        <v>186</v>
      </c>
      <c r="J218" s="24" t="s">
        <v>34</v>
      </c>
      <c r="L218" s="24">
        <v>1094</v>
      </c>
      <c r="M218" s="27" t="s">
        <v>45</v>
      </c>
      <c r="N218" s="24">
        <v>37</v>
      </c>
      <c r="Q218" s="46">
        <f t="shared" si="14"/>
        <v>37</v>
      </c>
      <c r="R218" s="24">
        <v>40578</v>
      </c>
      <c r="U218" s="9">
        <f t="shared" si="15"/>
        <v>40578</v>
      </c>
      <c r="V218" s="9">
        <f t="shared" si="16"/>
        <v>40478</v>
      </c>
      <c r="W218" s="3">
        <f t="shared" si="17"/>
        <v>100</v>
      </c>
    </row>
    <row r="219" spans="1:25">
      <c r="A219" s="2" t="s">
        <v>27</v>
      </c>
      <c r="B219" s="6" t="s">
        <v>23</v>
      </c>
      <c r="C219" s="6" t="s">
        <v>24</v>
      </c>
      <c r="D219" s="27">
        <v>11</v>
      </c>
      <c r="E219" s="7">
        <v>1789</v>
      </c>
      <c r="F219" s="27" t="s">
        <v>28</v>
      </c>
      <c r="G219" s="27" t="s">
        <v>178</v>
      </c>
      <c r="H219" s="24" t="s">
        <v>29</v>
      </c>
      <c r="I219" s="26" t="s">
        <v>99</v>
      </c>
      <c r="J219" s="24" t="s">
        <v>175</v>
      </c>
      <c r="L219" s="24">
        <v>463</v>
      </c>
      <c r="M219" s="27" t="s">
        <v>33</v>
      </c>
      <c r="O219" s="24">
        <v>10</v>
      </c>
      <c r="Q219" s="46">
        <f t="shared" si="14"/>
        <v>0.5</v>
      </c>
      <c r="R219" s="24">
        <v>231</v>
      </c>
      <c r="U219" s="9">
        <f t="shared" si="15"/>
        <v>231</v>
      </c>
      <c r="V219" s="9">
        <f t="shared" si="16"/>
        <v>231.5</v>
      </c>
      <c r="W219" s="3">
        <f t="shared" si="17"/>
        <v>-0.5</v>
      </c>
    </row>
    <row r="220" spans="1:25">
      <c r="A220" s="2" t="s">
        <v>27</v>
      </c>
      <c r="B220" s="6" t="s">
        <v>23</v>
      </c>
      <c r="C220" s="6" t="s">
        <v>24</v>
      </c>
      <c r="D220" s="27">
        <v>11</v>
      </c>
      <c r="E220" s="7">
        <v>1789</v>
      </c>
      <c r="F220" s="27" t="s">
        <v>28</v>
      </c>
      <c r="G220" s="27" t="s">
        <v>178</v>
      </c>
      <c r="H220" s="24" t="s">
        <v>29</v>
      </c>
      <c r="I220" s="26" t="s">
        <v>187</v>
      </c>
      <c r="J220" s="24" t="s">
        <v>175</v>
      </c>
      <c r="L220" s="24">
        <v>53</v>
      </c>
      <c r="M220" s="27" t="s">
        <v>57</v>
      </c>
      <c r="O220" s="24">
        <v>40</v>
      </c>
      <c r="Q220" s="46">
        <f t="shared" si="14"/>
        <v>2</v>
      </c>
      <c r="R220" s="24">
        <v>106</v>
      </c>
      <c r="U220" s="9">
        <f t="shared" si="15"/>
        <v>106</v>
      </c>
      <c r="V220" s="9">
        <f t="shared" si="16"/>
        <v>106</v>
      </c>
      <c r="W220" s="3">
        <f t="shared" si="17"/>
        <v>0</v>
      </c>
    </row>
    <row r="221" spans="1:25">
      <c r="A221" s="2" t="s">
        <v>27</v>
      </c>
      <c r="B221" s="6" t="s">
        <v>23</v>
      </c>
      <c r="C221" s="6" t="s">
        <v>24</v>
      </c>
      <c r="D221" s="27">
        <v>11</v>
      </c>
      <c r="E221" s="7">
        <v>1789</v>
      </c>
      <c r="F221" s="27" t="s">
        <v>28</v>
      </c>
      <c r="G221" s="27" t="s">
        <v>178</v>
      </c>
      <c r="I221" s="26" t="s">
        <v>106</v>
      </c>
      <c r="J221" s="24" t="s">
        <v>175</v>
      </c>
      <c r="L221" s="24">
        <v>1</v>
      </c>
      <c r="M221" s="27" t="s">
        <v>39</v>
      </c>
      <c r="N221" s="24">
        <v>460</v>
      </c>
      <c r="Q221" s="46">
        <f t="shared" si="14"/>
        <v>460</v>
      </c>
      <c r="R221" s="24">
        <v>460</v>
      </c>
      <c r="U221" s="9">
        <f t="shared" si="15"/>
        <v>460</v>
      </c>
      <c r="V221" s="9">
        <f t="shared" si="16"/>
        <v>460</v>
      </c>
      <c r="W221" s="3">
        <f t="shared" si="17"/>
        <v>0</v>
      </c>
    </row>
    <row r="222" spans="1:25">
      <c r="A222" s="2" t="s">
        <v>27</v>
      </c>
      <c r="B222" s="6" t="s">
        <v>23</v>
      </c>
      <c r="C222" s="6" t="s">
        <v>24</v>
      </c>
      <c r="D222" s="27">
        <v>11</v>
      </c>
      <c r="E222" s="7">
        <v>1789</v>
      </c>
      <c r="F222" s="27" t="s">
        <v>28</v>
      </c>
      <c r="G222" s="27" t="s">
        <v>178</v>
      </c>
      <c r="H222" s="24" t="s">
        <v>29</v>
      </c>
      <c r="I222" s="26" t="s">
        <v>188</v>
      </c>
      <c r="J222" s="24" t="s">
        <v>175</v>
      </c>
      <c r="L222" s="24">
        <v>65</v>
      </c>
      <c r="M222" s="27" t="s">
        <v>45</v>
      </c>
      <c r="N222" s="24">
        <v>4</v>
      </c>
      <c r="O222" s="24">
        <v>10</v>
      </c>
      <c r="Q222" s="46">
        <f t="shared" si="14"/>
        <v>4.5</v>
      </c>
      <c r="R222" s="24">
        <v>292</v>
      </c>
      <c r="U222" s="9">
        <f t="shared" si="15"/>
        <v>292</v>
      </c>
      <c r="V222" s="9">
        <f t="shared" si="16"/>
        <v>292.5</v>
      </c>
      <c r="W222" s="3">
        <f t="shared" si="17"/>
        <v>-0.5</v>
      </c>
    </row>
    <row r="223" spans="1:25">
      <c r="A223" s="2" t="s">
        <v>27</v>
      </c>
      <c r="B223" s="6" t="s">
        <v>23</v>
      </c>
      <c r="C223" s="6" t="s">
        <v>24</v>
      </c>
      <c r="D223" s="27">
        <v>11</v>
      </c>
      <c r="E223" s="7">
        <v>1789</v>
      </c>
      <c r="F223" s="27" t="s">
        <v>28</v>
      </c>
      <c r="G223" s="27" t="s">
        <v>178</v>
      </c>
      <c r="H223" s="24" t="s">
        <v>29</v>
      </c>
      <c r="I223" s="26" t="s">
        <v>120</v>
      </c>
      <c r="J223" s="24" t="s">
        <v>175</v>
      </c>
      <c r="L223" s="24">
        <v>87</v>
      </c>
      <c r="M223" s="27" t="s">
        <v>33</v>
      </c>
      <c r="N223" s="24">
        <v>2.25</v>
      </c>
      <c r="Q223" s="46">
        <f t="shared" si="14"/>
        <v>2.25</v>
      </c>
      <c r="R223" s="24">
        <v>190</v>
      </c>
      <c r="U223" s="9">
        <f t="shared" si="15"/>
        <v>190</v>
      </c>
      <c r="V223" s="9">
        <f t="shared" si="16"/>
        <v>195.75</v>
      </c>
      <c r="W223" s="3">
        <f t="shared" si="17"/>
        <v>-5.75</v>
      </c>
      <c r="Y223" s="24" t="s">
        <v>50</v>
      </c>
    </row>
    <row r="224" spans="1:25">
      <c r="A224" s="2" t="s">
        <v>27</v>
      </c>
      <c r="B224" s="6" t="s">
        <v>23</v>
      </c>
      <c r="C224" s="6" t="s">
        <v>24</v>
      </c>
      <c r="D224" s="27">
        <v>11</v>
      </c>
      <c r="E224" s="7">
        <v>1789</v>
      </c>
      <c r="F224" s="27" t="s">
        <v>28</v>
      </c>
      <c r="G224" s="27" t="s">
        <v>178</v>
      </c>
      <c r="H224" s="24" t="s">
        <v>29</v>
      </c>
      <c r="I224" s="41" t="s">
        <v>372</v>
      </c>
      <c r="J224" s="24" t="s">
        <v>175</v>
      </c>
      <c r="L224" s="24">
        <v>215</v>
      </c>
      <c r="M224" s="27" t="s">
        <v>33</v>
      </c>
      <c r="N224" s="24">
        <v>3</v>
      </c>
      <c r="Q224" s="46">
        <f t="shared" si="14"/>
        <v>3</v>
      </c>
      <c r="R224" s="24">
        <v>645</v>
      </c>
      <c r="U224" s="9">
        <f t="shared" si="15"/>
        <v>645</v>
      </c>
      <c r="V224" s="9">
        <f t="shared" si="16"/>
        <v>645</v>
      </c>
      <c r="W224" s="3">
        <f t="shared" si="17"/>
        <v>0</v>
      </c>
    </row>
    <row r="225" spans="1:25">
      <c r="A225" s="2" t="s">
        <v>27</v>
      </c>
      <c r="B225" s="6" t="s">
        <v>23</v>
      </c>
      <c r="C225" s="6" t="s">
        <v>24</v>
      </c>
      <c r="D225" s="27">
        <v>11</v>
      </c>
      <c r="E225" s="7">
        <v>1789</v>
      </c>
      <c r="F225" s="27" t="s">
        <v>28</v>
      </c>
      <c r="G225" s="27" t="s">
        <v>178</v>
      </c>
      <c r="H225" s="24" t="s">
        <v>29</v>
      </c>
      <c r="I225" s="26" t="s">
        <v>189</v>
      </c>
      <c r="J225" s="24" t="s">
        <v>175</v>
      </c>
      <c r="L225" s="24">
        <v>1</v>
      </c>
      <c r="M225" s="27" t="s">
        <v>39</v>
      </c>
      <c r="N225" s="24">
        <v>538</v>
      </c>
      <c r="Q225" s="46">
        <f t="shared" si="14"/>
        <v>538</v>
      </c>
      <c r="R225" s="24">
        <v>538</v>
      </c>
      <c r="U225" s="9">
        <f t="shared" si="15"/>
        <v>538</v>
      </c>
      <c r="V225" s="9">
        <f t="shared" si="16"/>
        <v>538</v>
      </c>
      <c r="W225" s="3">
        <f t="shared" si="17"/>
        <v>0</v>
      </c>
    </row>
    <row r="226" spans="1:25">
      <c r="A226" s="2" t="s">
        <v>27</v>
      </c>
      <c r="B226" s="6" t="s">
        <v>23</v>
      </c>
      <c r="C226" s="6" t="s">
        <v>24</v>
      </c>
      <c r="D226" s="27">
        <v>11</v>
      </c>
      <c r="E226" s="7">
        <v>1789</v>
      </c>
      <c r="F226" s="27" t="s">
        <v>28</v>
      </c>
      <c r="G226" s="27" t="s">
        <v>178</v>
      </c>
      <c r="H226" s="24" t="s">
        <v>29</v>
      </c>
      <c r="I226" s="26" t="s">
        <v>190</v>
      </c>
      <c r="J226" s="24" t="s">
        <v>175</v>
      </c>
      <c r="L226" s="24">
        <v>1</v>
      </c>
      <c r="M226" s="27" t="s">
        <v>39</v>
      </c>
      <c r="N226" s="24">
        <v>225</v>
      </c>
      <c r="Q226" s="46">
        <f t="shared" si="14"/>
        <v>225</v>
      </c>
      <c r="R226" s="24">
        <v>225</v>
      </c>
      <c r="U226" s="9">
        <f t="shared" si="15"/>
        <v>225</v>
      </c>
      <c r="V226" s="9">
        <f t="shared" si="16"/>
        <v>225</v>
      </c>
      <c r="W226" s="3">
        <f t="shared" si="17"/>
        <v>0</v>
      </c>
    </row>
    <row r="227" spans="1:25">
      <c r="A227" s="2" t="s">
        <v>27</v>
      </c>
      <c r="B227" s="6" t="s">
        <v>23</v>
      </c>
      <c r="C227" s="6" t="s">
        <v>24</v>
      </c>
      <c r="D227" s="27">
        <v>11</v>
      </c>
      <c r="E227" s="7">
        <v>1789</v>
      </c>
      <c r="F227" s="27" t="s">
        <v>28</v>
      </c>
      <c r="G227" s="27" t="s">
        <v>178</v>
      </c>
      <c r="H227" s="24" t="s">
        <v>29</v>
      </c>
      <c r="I227" s="26" t="s">
        <v>191</v>
      </c>
      <c r="J227" s="24" t="s">
        <v>175</v>
      </c>
      <c r="L227" s="24">
        <f>2+(136/288)</f>
        <v>2.4722222222222223</v>
      </c>
      <c r="Q227" s="46">
        <f t="shared" si="14"/>
        <v>0</v>
      </c>
      <c r="R227" s="24">
        <v>171</v>
      </c>
      <c r="U227" s="9">
        <f t="shared" si="15"/>
        <v>171</v>
      </c>
      <c r="V227" s="9">
        <f t="shared" si="16"/>
        <v>0</v>
      </c>
      <c r="W227" s="3">
        <f t="shared" si="17"/>
        <v>171</v>
      </c>
      <c r="Y227" s="24" t="s">
        <v>373</v>
      </c>
    </row>
    <row r="228" spans="1:25">
      <c r="A228" s="2" t="s">
        <v>27</v>
      </c>
      <c r="B228" s="6" t="s">
        <v>23</v>
      </c>
      <c r="C228" s="6" t="s">
        <v>24</v>
      </c>
      <c r="D228" s="27">
        <v>13</v>
      </c>
      <c r="E228" s="7">
        <v>1789</v>
      </c>
      <c r="F228" s="27" t="s">
        <v>28</v>
      </c>
      <c r="G228" s="27" t="s">
        <v>192</v>
      </c>
      <c r="H228" s="24" t="s">
        <v>29</v>
      </c>
      <c r="I228" s="26" t="s">
        <v>193</v>
      </c>
      <c r="J228" s="24" t="s">
        <v>31</v>
      </c>
      <c r="K228" s="24" t="s">
        <v>32</v>
      </c>
      <c r="L228" s="24">
        <v>562</v>
      </c>
      <c r="M228" s="27" t="s">
        <v>33</v>
      </c>
      <c r="N228" s="24">
        <v>0.4</v>
      </c>
      <c r="Q228" s="46">
        <f t="shared" si="14"/>
        <v>0.4</v>
      </c>
      <c r="R228" s="24">
        <v>225</v>
      </c>
      <c r="U228" s="9">
        <f t="shared" si="15"/>
        <v>225</v>
      </c>
      <c r="V228" s="9">
        <f t="shared" si="16"/>
        <v>224.8</v>
      </c>
      <c r="W228" s="3">
        <f t="shared" si="17"/>
        <v>0.19999999999998863</v>
      </c>
    </row>
    <row r="229" spans="1:25">
      <c r="A229" s="2" t="s">
        <v>27</v>
      </c>
      <c r="B229" s="6" t="s">
        <v>23</v>
      </c>
      <c r="C229" s="6" t="s">
        <v>24</v>
      </c>
      <c r="D229" s="27">
        <v>13</v>
      </c>
      <c r="E229" s="7">
        <v>1789</v>
      </c>
      <c r="F229" s="27" t="s">
        <v>28</v>
      </c>
      <c r="G229" s="27" t="s">
        <v>192</v>
      </c>
      <c r="H229" s="24" t="s">
        <v>29</v>
      </c>
      <c r="I229" s="26" t="s">
        <v>193</v>
      </c>
      <c r="J229" s="24" t="s">
        <v>48</v>
      </c>
      <c r="L229" s="24">
        <v>1285</v>
      </c>
      <c r="M229" s="27" t="s">
        <v>33</v>
      </c>
      <c r="N229" s="24">
        <v>0.4</v>
      </c>
      <c r="Q229" s="46">
        <f t="shared" si="14"/>
        <v>0.4</v>
      </c>
      <c r="R229" s="24">
        <v>514</v>
      </c>
      <c r="U229" s="9">
        <f t="shared" si="15"/>
        <v>514</v>
      </c>
      <c r="V229" s="9">
        <f t="shared" si="16"/>
        <v>514</v>
      </c>
      <c r="W229" s="3">
        <f t="shared" si="17"/>
        <v>0</v>
      </c>
    </row>
    <row r="230" spans="1:25">
      <c r="A230" s="2" t="s">
        <v>27</v>
      </c>
      <c r="B230" s="6" t="s">
        <v>23</v>
      </c>
      <c r="C230" s="6" t="s">
        <v>24</v>
      </c>
      <c r="D230" s="27">
        <v>13</v>
      </c>
      <c r="E230" s="7">
        <v>1789</v>
      </c>
      <c r="F230" s="27" t="s">
        <v>28</v>
      </c>
      <c r="G230" s="27" t="s">
        <v>192</v>
      </c>
      <c r="I230" s="26" t="s">
        <v>179</v>
      </c>
      <c r="J230" s="24" t="s">
        <v>48</v>
      </c>
      <c r="L230" s="24">
        <v>1</v>
      </c>
      <c r="M230" s="27" t="s">
        <v>39</v>
      </c>
      <c r="N230" s="24">
        <v>306</v>
      </c>
      <c r="Q230" s="46">
        <f t="shared" si="14"/>
        <v>306</v>
      </c>
      <c r="R230" s="24">
        <v>306</v>
      </c>
      <c r="U230" s="9">
        <f t="shared" si="15"/>
        <v>306</v>
      </c>
      <c r="V230" s="9">
        <f t="shared" si="16"/>
        <v>306</v>
      </c>
      <c r="W230" s="3">
        <f t="shared" si="17"/>
        <v>0</v>
      </c>
    </row>
    <row r="231" spans="1:25">
      <c r="A231" s="2" t="s">
        <v>27</v>
      </c>
      <c r="B231" s="6" t="s">
        <v>23</v>
      </c>
      <c r="C231" s="6" t="s">
        <v>24</v>
      </c>
      <c r="D231" s="27">
        <v>13</v>
      </c>
      <c r="E231" s="7">
        <v>1789</v>
      </c>
      <c r="F231" s="27" t="s">
        <v>28</v>
      </c>
      <c r="G231" s="27" t="s">
        <v>192</v>
      </c>
      <c r="H231" s="24" t="s">
        <v>29</v>
      </c>
      <c r="I231" s="26" t="s">
        <v>194</v>
      </c>
      <c r="J231" s="24" t="s">
        <v>48</v>
      </c>
      <c r="L231" s="24">
        <v>478</v>
      </c>
      <c r="M231" s="27" t="s">
        <v>57</v>
      </c>
      <c r="N231" s="24">
        <v>30</v>
      </c>
      <c r="Q231" s="46">
        <f t="shared" si="14"/>
        <v>30</v>
      </c>
      <c r="R231" s="24">
        <v>14340</v>
      </c>
      <c r="U231" s="9">
        <f t="shared" si="15"/>
        <v>14340</v>
      </c>
      <c r="V231" s="9">
        <f t="shared" si="16"/>
        <v>14340</v>
      </c>
      <c r="W231" s="3">
        <f t="shared" si="17"/>
        <v>0</v>
      </c>
    </row>
    <row r="232" spans="1:25">
      <c r="A232" s="2" t="s">
        <v>27</v>
      </c>
      <c r="B232" s="6" t="s">
        <v>23</v>
      </c>
      <c r="C232" s="6" t="s">
        <v>24</v>
      </c>
      <c r="D232" s="27">
        <v>13</v>
      </c>
      <c r="E232" s="7">
        <v>1789</v>
      </c>
      <c r="F232" s="27" t="s">
        <v>28</v>
      </c>
      <c r="G232" s="27" t="s">
        <v>192</v>
      </c>
      <c r="I232" s="26" t="s">
        <v>195</v>
      </c>
      <c r="J232" s="24" t="s">
        <v>48</v>
      </c>
      <c r="L232" s="24">
        <v>30</v>
      </c>
      <c r="M232" s="27" t="s">
        <v>57</v>
      </c>
      <c r="N232" s="24">
        <v>100</v>
      </c>
      <c r="Q232" s="46">
        <f t="shared" si="14"/>
        <v>100</v>
      </c>
      <c r="R232" s="24">
        <v>1300</v>
      </c>
      <c r="U232" s="9">
        <f t="shared" si="15"/>
        <v>1300</v>
      </c>
      <c r="V232" s="9">
        <f t="shared" si="16"/>
        <v>3000</v>
      </c>
      <c r="W232" s="3">
        <f t="shared" si="17"/>
        <v>-1700</v>
      </c>
      <c r="Y232" s="24" t="s">
        <v>376</v>
      </c>
    </row>
    <row r="233" spans="1:25">
      <c r="A233" s="2" t="s">
        <v>27</v>
      </c>
      <c r="B233" s="6" t="s">
        <v>23</v>
      </c>
      <c r="C233" s="6" t="s">
        <v>24</v>
      </c>
      <c r="D233" s="27">
        <v>13</v>
      </c>
      <c r="E233" s="7">
        <v>1789</v>
      </c>
      <c r="F233" s="27" t="s">
        <v>28</v>
      </c>
      <c r="G233" s="27" t="s">
        <v>192</v>
      </c>
      <c r="I233" s="26" t="s">
        <v>38</v>
      </c>
      <c r="J233" s="24" t="s">
        <v>31</v>
      </c>
      <c r="K233" s="24" t="s">
        <v>32</v>
      </c>
      <c r="L233" s="24">
        <v>1</v>
      </c>
      <c r="M233" s="27" t="s">
        <v>39</v>
      </c>
      <c r="N233" s="24">
        <v>753</v>
      </c>
      <c r="Q233" s="46">
        <f t="shared" si="14"/>
        <v>753</v>
      </c>
      <c r="R233" s="24">
        <v>753</v>
      </c>
      <c r="U233" s="9">
        <f t="shared" si="15"/>
        <v>753</v>
      </c>
      <c r="V233" s="9">
        <f t="shared" si="16"/>
        <v>753</v>
      </c>
      <c r="W233" s="3">
        <f t="shared" si="17"/>
        <v>0</v>
      </c>
    </row>
    <row r="234" spans="1:25">
      <c r="A234" s="2" t="s">
        <v>27</v>
      </c>
      <c r="B234" s="6" t="s">
        <v>23</v>
      </c>
      <c r="C234" s="6" t="s">
        <v>24</v>
      </c>
      <c r="D234" s="27">
        <v>13</v>
      </c>
      <c r="E234" s="7">
        <v>1789</v>
      </c>
      <c r="F234" s="27" t="s">
        <v>28</v>
      </c>
      <c r="G234" s="27" t="s">
        <v>192</v>
      </c>
      <c r="H234" s="24" t="s">
        <v>29</v>
      </c>
      <c r="I234" s="26" t="s">
        <v>196</v>
      </c>
      <c r="J234" s="24" t="s">
        <v>31</v>
      </c>
      <c r="K234" s="24" t="s">
        <v>32</v>
      </c>
      <c r="L234" s="24">
        <v>1705</v>
      </c>
      <c r="M234" s="39" t="s">
        <v>377</v>
      </c>
      <c r="O234" s="24">
        <v>12</v>
      </c>
      <c r="Q234" s="46">
        <f t="shared" si="14"/>
        <v>0.60000000000000009</v>
      </c>
      <c r="R234" s="24">
        <v>1023</v>
      </c>
      <c r="U234" s="9">
        <f t="shared" si="15"/>
        <v>1023</v>
      </c>
      <c r="V234" s="9">
        <f t="shared" si="16"/>
        <v>1023.0000000000001</v>
      </c>
      <c r="W234" s="3">
        <f t="shared" si="17"/>
        <v>0</v>
      </c>
    </row>
    <row r="235" spans="1:25">
      <c r="A235" s="2" t="s">
        <v>27</v>
      </c>
      <c r="B235" s="6" t="s">
        <v>23</v>
      </c>
      <c r="C235" s="6" t="s">
        <v>24</v>
      </c>
      <c r="D235" s="27">
        <v>13</v>
      </c>
      <c r="E235" s="7">
        <v>1789</v>
      </c>
      <c r="F235" s="27" t="s">
        <v>28</v>
      </c>
      <c r="G235" s="27" t="s">
        <v>192</v>
      </c>
      <c r="H235" s="24" t="s">
        <v>29</v>
      </c>
      <c r="I235" s="41" t="s">
        <v>197</v>
      </c>
      <c r="J235" s="24" t="s">
        <v>31</v>
      </c>
      <c r="K235" s="24" t="s">
        <v>32</v>
      </c>
      <c r="L235" s="24">
        <v>903</v>
      </c>
      <c r="M235" s="27" t="s">
        <v>57</v>
      </c>
      <c r="N235" s="24">
        <v>5</v>
      </c>
      <c r="O235" s="24">
        <v>10</v>
      </c>
      <c r="Q235" s="46">
        <f t="shared" si="14"/>
        <v>5.5</v>
      </c>
      <c r="R235" s="24">
        <v>4966</v>
      </c>
      <c r="U235" s="9">
        <f t="shared" si="15"/>
        <v>4966</v>
      </c>
      <c r="V235" s="9">
        <f t="shared" si="16"/>
        <v>4966.5</v>
      </c>
      <c r="W235" s="3">
        <f t="shared" si="17"/>
        <v>-0.5</v>
      </c>
    </row>
    <row r="236" spans="1:25">
      <c r="A236" s="2" t="s">
        <v>27</v>
      </c>
      <c r="B236" s="6" t="s">
        <v>23</v>
      </c>
      <c r="C236" s="6" t="s">
        <v>24</v>
      </c>
      <c r="D236" s="27">
        <v>13</v>
      </c>
      <c r="E236" s="7">
        <v>1789</v>
      </c>
      <c r="F236" s="27" t="s">
        <v>28</v>
      </c>
      <c r="G236" s="27" t="s">
        <v>192</v>
      </c>
      <c r="H236" s="24" t="s">
        <v>29</v>
      </c>
      <c r="I236" s="26" t="s">
        <v>198</v>
      </c>
      <c r="J236" s="24" t="s">
        <v>31</v>
      </c>
      <c r="K236" s="24" t="s">
        <v>32</v>
      </c>
      <c r="L236" s="24">
        <v>164</v>
      </c>
      <c r="M236" s="27" t="s">
        <v>44</v>
      </c>
      <c r="N236" s="24">
        <v>5</v>
      </c>
      <c r="Q236" s="46">
        <f t="shared" si="14"/>
        <v>5</v>
      </c>
      <c r="R236" s="24">
        <v>820</v>
      </c>
      <c r="U236" s="9">
        <f t="shared" si="15"/>
        <v>820</v>
      </c>
      <c r="V236" s="9">
        <f t="shared" si="16"/>
        <v>820</v>
      </c>
      <c r="W236" s="3">
        <f t="shared" si="17"/>
        <v>0</v>
      </c>
    </row>
    <row r="237" spans="1:25">
      <c r="A237" s="2" t="s">
        <v>27</v>
      </c>
      <c r="B237" s="6" t="s">
        <v>23</v>
      </c>
      <c r="C237" s="6" t="s">
        <v>24</v>
      </c>
      <c r="D237" s="27">
        <v>13</v>
      </c>
      <c r="E237" s="7">
        <v>1789</v>
      </c>
      <c r="F237" s="27" t="s">
        <v>28</v>
      </c>
      <c r="G237" s="27" t="s">
        <v>192</v>
      </c>
      <c r="H237" s="24" t="s">
        <v>29</v>
      </c>
      <c r="I237" s="26" t="s">
        <v>199</v>
      </c>
      <c r="J237" s="24" t="s">
        <v>31</v>
      </c>
      <c r="K237" s="24" t="s">
        <v>32</v>
      </c>
      <c r="L237" s="24">
        <v>1539</v>
      </c>
      <c r="M237" s="27" t="s">
        <v>44</v>
      </c>
      <c r="N237" s="24">
        <v>5</v>
      </c>
      <c r="O237" s="24">
        <v>10</v>
      </c>
      <c r="Q237" s="46">
        <f t="shared" si="14"/>
        <v>5.5</v>
      </c>
      <c r="R237" s="24">
        <v>8464</v>
      </c>
      <c r="U237" s="9">
        <f t="shared" si="15"/>
        <v>8464</v>
      </c>
      <c r="V237" s="9">
        <f t="shared" si="16"/>
        <v>8464.5</v>
      </c>
      <c r="W237" s="3">
        <f t="shared" si="17"/>
        <v>-0.5</v>
      </c>
    </row>
    <row r="238" spans="1:25">
      <c r="A238" s="2" t="s">
        <v>27</v>
      </c>
      <c r="B238" s="6" t="s">
        <v>23</v>
      </c>
      <c r="C238" s="6" t="s">
        <v>24</v>
      </c>
      <c r="D238" s="27">
        <v>13</v>
      </c>
      <c r="E238" s="7">
        <v>1789</v>
      </c>
      <c r="F238" s="27" t="s">
        <v>28</v>
      </c>
      <c r="G238" s="27" t="s">
        <v>192</v>
      </c>
      <c r="H238" s="24" t="s">
        <v>29</v>
      </c>
      <c r="I238" s="26" t="s">
        <v>200</v>
      </c>
      <c r="J238" s="24" t="s">
        <v>31</v>
      </c>
      <c r="K238" s="24" t="s">
        <v>32</v>
      </c>
      <c r="L238" s="24">
        <v>12402</v>
      </c>
      <c r="M238" s="27" t="s">
        <v>44</v>
      </c>
      <c r="N238" s="24">
        <v>3</v>
      </c>
      <c r="Q238" s="46">
        <f t="shared" si="14"/>
        <v>3</v>
      </c>
      <c r="R238" s="24">
        <v>37206</v>
      </c>
      <c r="U238" s="9">
        <f t="shared" si="15"/>
        <v>37206</v>
      </c>
      <c r="V238" s="9">
        <f t="shared" si="16"/>
        <v>37206</v>
      </c>
      <c r="W238" s="3">
        <f t="shared" si="17"/>
        <v>0</v>
      </c>
    </row>
    <row r="239" spans="1:25">
      <c r="A239" s="2" t="s">
        <v>27</v>
      </c>
      <c r="B239" s="6" t="s">
        <v>23</v>
      </c>
      <c r="C239" s="6" t="s">
        <v>24</v>
      </c>
      <c r="D239" s="27">
        <v>13</v>
      </c>
      <c r="E239" s="7">
        <v>1789</v>
      </c>
      <c r="F239" s="27" t="s">
        <v>28</v>
      </c>
      <c r="G239" s="27" t="s">
        <v>192</v>
      </c>
      <c r="H239" s="24" t="s">
        <v>29</v>
      </c>
      <c r="I239" s="26" t="s">
        <v>145</v>
      </c>
      <c r="J239" s="24" t="s">
        <v>31</v>
      </c>
      <c r="K239" s="24" t="s">
        <v>32</v>
      </c>
      <c r="L239" s="24">
        <v>10422</v>
      </c>
      <c r="M239" s="27" t="s">
        <v>44</v>
      </c>
      <c r="N239" s="24">
        <v>3</v>
      </c>
      <c r="Q239" s="46">
        <f t="shared" si="14"/>
        <v>3</v>
      </c>
      <c r="R239" s="24">
        <v>31266</v>
      </c>
      <c r="U239" s="9">
        <f t="shared" si="15"/>
        <v>31266</v>
      </c>
      <c r="V239" s="9">
        <f t="shared" si="16"/>
        <v>31266</v>
      </c>
      <c r="W239" s="3">
        <f t="shared" si="17"/>
        <v>0</v>
      </c>
    </row>
    <row r="240" spans="1:25">
      <c r="A240" s="2" t="s">
        <v>27</v>
      </c>
      <c r="B240" s="6" t="s">
        <v>23</v>
      </c>
      <c r="C240" s="6" t="s">
        <v>24</v>
      </c>
      <c r="D240" s="27">
        <v>13</v>
      </c>
      <c r="E240" s="7">
        <v>1789</v>
      </c>
      <c r="F240" s="27" t="s">
        <v>28</v>
      </c>
      <c r="G240" s="27" t="s">
        <v>192</v>
      </c>
      <c r="H240" s="24" t="s">
        <v>29</v>
      </c>
      <c r="I240" s="26" t="s">
        <v>40</v>
      </c>
      <c r="J240" s="24" t="s">
        <v>31</v>
      </c>
      <c r="K240" s="24" t="s">
        <v>32</v>
      </c>
      <c r="L240" s="24">
        <v>3180250</v>
      </c>
      <c r="M240" s="27" t="s">
        <v>33</v>
      </c>
      <c r="O240" s="24">
        <v>0.15</v>
      </c>
      <c r="Q240" s="46">
        <f t="shared" si="14"/>
        <v>7.4999999999999997E-3</v>
      </c>
      <c r="R240" s="24">
        <v>23851</v>
      </c>
      <c r="U240" s="9">
        <f t="shared" si="15"/>
        <v>23851</v>
      </c>
      <c r="V240" s="9">
        <f t="shared" si="16"/>
        <v>23851.875</v>
      </c>
      <c r="W240" s="3">
        <f t="shared" si="17"/>
        <v>-0.875</v>
      </c>
    </row>
    <row r="241" spans="1:25">
      <c r="A241" s="2" t="s">
        <v>27</v>
      </c>
      <c r="B241" s="6" t="s">
        <v>23</v>
      </c>
      <c r="C241" s="6" t="s">
        <v>24</v>
      </c>
      <c r="D241" s="27">
        <v>13</v>
      </c>
      <c r="E241" s="7">
        <v>1789</v>
      </c>
      <c r="F241" s="27" t="s">
        <v>28</v>
      </c>
      <c r="G241" s="27" t="s">
        <v>192</v>
      </c>
      <c r="H241" s="24" t="s">
        <v>29</v>
      </c>
      <c r="I241" s="26" t="s">
        <v>40</v>
      </c>
      <c r="J241" s="24" t="s">
        <v>48</v>
      </c>
      <c r="L241" s="24">
        <v>337215</v>
      </c>
      <c r="M241" s="27" t="s">
        <v>33</v>
      </c>
      <c r="O241" s="24">
        <v>0.15</v>
      </c>
      <c r="Q241" s="46">
        <f t="shared" si="14"/>
        <v>7.4999999999999997E-3</v>
      </c>
      <c r="R241" s="24">
        <v>2529</v>
      </c>
      <c r="U241" s="9">
        <f t="shared" si="15"/>
        <v>2529</v>
      </c>
      <c r="V241" s="9">
        <f t="shared" si="16"/>
        <v>2529.1124999999997</v>
      </c>
      <c r="W241" s="3">
        <f t="shared" si="17"/>
        <v>-0.11249999999972715</v>
      </c>
    </row>
    <row r="242" spans="1:25">
      <c r="A242" s="2" t="s">
        <v>27</v>
      </c>
      <c r="B242" s="6" t="s">
        <v>23</v>
      </c>
      <c r="C242" s="6" t="s">
        <v>24</v>
      </c>
      <c r="D242" s="27">
        <v>13</v>
      </c>
      <c r="E242" s="7">
        <v>1789</v>
      </c>
      <c r="F242" s="27" t="s">
        <v>28</v>
      </c>
      <c r="G242" s="27" t="s">
        <v>192</v>
      </c>
      <c r="H242" s="24" t="s">
        <v>182</v>
      </c>
      <c r="I242" s="26" t="s">
        <v>201</v>
      </c>
      <c r="J242" s="24" t="s">
        <v>48</v>
      </c>
      <c r="L242" s="24">
        <v>116</v>
      </c>
      <c r="M242" s="27" t="s">
        <v>44</v>
      </c>
      <c r="N242" s="24">
        <v>30</v>
      </c>
      <c r="Q242" s="46">
        <f t="shared" si="14"/>
        <v>30</v>
      </c>
      <c r="R242" s="24">
        <v>3480</v>
      </c>
      <c r="U242" s="9">
        <f t="shared" si="15"/>
        <v>3480</v>
      </c>
      <c r="V242" s="9">
        <f t="shared" si="16"/>
        <v>3480</v>
      </c>
      <c r="W242" s="3">
        <f t="shared" si="17"/>
        <v>0</v>
      </c>
      <c r="X242" s="24">
        <v>389</v>
      </c>
    </row>
    <row r="243" spans="1:25">
      <c r="A243" s="2" t="s">
        <v>27</v>
      </c>
      <c r="B243" s="6" t="s">
        <v>23</v>
      </c>
      <c r="C243" s="6" t="s">
        <v>24</v>
      </c>
      <c r="D243" s="27">
        <v>13</v>
      </c>
      <c r="E243" s="7">
        <v>1789</v>
      </c>
      <c r="F243" s="27" t="s">
        <v>28</v>
      </c>
      <c r="G243" s="27" t="s">
        <v>192</v>
      </c>
      <c r="H243" s="24" t="s">
        <v>182</v>
      </c>
      <c r="I243" s="26" t="s">
        <v>202</v>
      </c>
      <c r="J243" s="24" t="s">
        <v>48</v>
      </c>
      <c r="L243" s="24">
        <f>38+(8/12)</f>
        <v>38.666666666666664</v>
      </c>
      <c r="M243" s="27" t="s">
        <v>44</v>
      </c>
      <c r="N243" s="24">
        <v>36</v>
      </c>
      <c r="Q243" s="46">
        <f t="shared" si="14"/>
        <v>36</v>
      </c>
      <c r="R243" s="24">
        <v>1392</v>
      </c>
      <c r="U243" s="9">
        <f t="shared" si="15"/>
        <v>1392</v>
      </c>
      <c r="V243" s="9">
        <f t="shared" si="16"/>
        <v>1392</v>
      </c>
      <c r="W243" s="3">
        <f t="shared" si="17"/>
        <v>0</v>
      </c>
      <c r="X243" s="24">
        <v>87</v>
      </c>
      <c r="Y243" s="24" t="s">
        <v>203</v>
      </c>
    </row>
    <row r="244" spans="1:25">
      <c r="A244" s="2" t="s">
        <v>27</v>
      </c>
      <c r="B244" s="6" t="s">
        <v>23</v>
      </c>
      <c r="C244" s="6" t="s">
        <v>24</v>
      </c>
      <c r="D244" s="27">
        <v>13</v>
      </c>
      <c r="E244" s="7">
        <v>1789</v>
      </c>
      <c r="F244" s="27" t="s">
        <v>28</v>
      </c>
      <c r="G244" s="27" t="s">
        <v>192</v>
      </c>
      <c r="I244" s="26" t="s">
        <v>204</v>
      </c>
      <c r="J244" s="24" t="s">
        <v>48</v>
      </c>
      <c r="L244" s="24">
        <v>1</v>
      </c>
      <c r="M244" s="27" t="s">
        <v>39</v>
      </c>
      <c r="N244" s="24">
        <v>1155</v>
      </c>
      <c r="Q244" s="46">
        <f t="shared" si="14"/>
        <v>1155</v>
      </c>
      <c r="R244" s="24">
        <v>1155</v>
      </c>
      <c r="U244" s="9">
        <f t="shared" si="15"/>
        <v>1155</v>
      </c>
      <c r="V244" s="9">
        <f t="shared" si="16"/>
        <v>1155</v>
      </c>
      <c r="W244" s="3">
        <f t="shared" si="17"/>
        <v>0</v>
      </c>
    </row>
    <row r="245" spans="1:25">
      <c r="A245" s="2" t="s">
        <v>27</v>
      </c>
      <c r="B245" s="6" t="s">
        <v>23</v>
      </c>
      <c r="C245" s="6" t="s">
        <v>24</v>
      </c>
      <c r="D245" s="27">
        <v>13</v>
      </c>
      <c r="E245" s="7">
        <v>1789</v>
      </c>
      <c r="F245" s="27" t="s">
        <v>28</v>
      </c>
      <c r="G245" s="27" t="s">
        <v>192</v>
      </c>
      <c r="H245" s="24" t="s">
        <v>182</v>
      </c>
      <c r="I245" s="26" t="s">
        <v>205</v>
      </c>
      <c r="J245" s="24" t="s">
        <v>48</v>
      </c>
      <c r="L245" s="24">
        <f>8+(168*12)</f>
        <v>2024</v>
      </c>
      <c r="M245" s="27" t="s">
        <v>44</v>
      </c>
      <c r="N245" s="24">
        <v>9</v>
      </c>
      <c r="Q245" s="46">
        <f t="shared" si="14"/>
        <v>9</v>
      </c>
      <c r="R245" s="24">
        <v>18216</v>
      </c>
      <c r="U245" s="9">
        <f t="shared" si="15"/>
        <v>18216</v>
      </c>
      <c r="V245" s="9">
        <f t="shared" si="16"/>
        <v>18216</v>
      </c>
      <c r="W245" s="3">
        <f t="shared" si="17"/>
        <v>0</v>
      </c>
      <c r="X245" s="24">
        <v>345.5</v>
      </c>
      <c r="Y245" s="24" t="s">
        <v>206</v>
      </c>
    </row>
    <row r="246" spans="1:25">
      <c r="A246" s="2" t="s">
        <v>27</v>
      </c>
      <c r="B246" s="6" t="s">
        <v>23</v>
      </c>
      <c r="C246" s="6" t="s">
        <v>24</v>
      </c>
      <c r="D246" s="27">
        <v>13</v>
      </c>
      <c r="E246" s="7">
        <v>1789</v>
      </c>
      <c r="F246" s="27" t="s">
        <v>28</v>
      </c>
      <c r="G246" s="27" t="s">
        <v>192</v>
      </c>
      <c r="H246" s="24" t="s">
        <v>182</v>
      </c>
      <c r="I246" s="26" t="s">
        <v>205</v>
      </c>
      <c r="J246" s="49" t="s">
        <v>375</v>
      </c>
      <c r="L246" s="24">
        <f>44*12</f>
        <v>528</v>
      </c>
      <c r="M246" s="27" t="s">
        <v>44</v>
      </c>
      <c r="N246" s="24">
        <v>9</v>
      </c>
      <c r="Q246" s="46">
        <f t="shared" si="14"/>
        <v>9</v>
      </c>
      <c r="R246" s="24">
        <v>4752</v>
      </c>
      <c r="U246" s="9">
        <f t="shared" si="15"/>
        <v>4752</v>
      </c>
      <c r="V246" s="9">
        <f t="shared" si="16"/>
        <v>4752</v>
      </c>
      <c r="W246" s="3">
        <f t="shared" si="17"/>
        <v>0</v>
      </c>
      <c r="X246" s="24">
        <v>61</v>
      </c>
    </row>
    <row r="247" spans="1:25">
      <c r="A247" s="2" t="s">
        <v>27</v>
      </c>
      <c r="B247" s="6" t="s">
        <v>23</v>
      </c>
      <c r="C247" s="6" t="s">
        <v>24</v>
      </c>
      <c r="D247" s="27">
        <v>13</v>
      </c>
      <c r="E247" s="7">
        <v>1789</v>
      </c>
      <c r="F247" s="27" t="s">
        <v>28</v>
      </c>
      <c r="G247" s="27" t="s">
        <v>192</v>
      </c>
      <c r="H247" s="24" t="s">
        <v>182</v>
      </c>
      <c r="I247" s="26" t="s">
        <v>205</v>
      </c>
      <c r="J247" s="24" t="s">
        <v>207</v>
      </c>
      <c r="L247" s="24">
        <f>37*12</f>
        <v>444</v>
      </c>
      <c r="M247" s="27" t="s">
        <v>44</v>
      </c>
      <c r="N247" s="24">
        <v>9</v>
      </c>
      <c r="Q247" s="46">
        <f t="shared" si="14"/>
        <v>9</v>
      </c>
      <c r="R247" s="24">
        <v>3996</v>
      </c>
      <c r="U247" s="9">
        <f t="shared" si="15"/>
        <v>3996</v>
      </c>
      <c r="V247" s="9">
        <f t="shared" si="16"/>
        <v>3996</v>
      </c>
      <c r="W247" s="3">
        <f t="shared" si="17"/>
        <v>0</v>
      </c>
      <c r="X247" s="24">
        <v>57.5</v>
      </c>
    </row>
    <row r="248" spans="1:25">
      <c r="A248" s="2" t="s">
        <v>27</v>
      </c>
      <c r="B248" s="6" t="s">
        <v>23</v>
      </c>
      <c r="C248" s="6" t="s">
        <v>24</v>
      </c>
      <c r="D248" s="27">
        <v>13</v>
      </c>
      <c r="E248" s="7">
        <v>1789</v>
      </c>
      <c r="F248" s="27" t="s">
        <v>28</v>
      </c>
      <c r="G248" s="27" t="s">
        <v>192</v>
      </c>
      <c r="H248" s="24" t="s">
        <v>374</v>
      </c>
      <c r="I248" s="26" t="s">
        <v>205</v>
      </c>
      <c r="J248" s="24" t="s">
        <v>48</v>
      </c>
      <c r="L248" s="24">
        <f>2*12</f>
        <v>24</v>
      </c>
      <c r="M248" s="27" t="s">
        <v>44</v>
      </c>
      <c r="N248" s="24">
        <v>9</v>
      </c>
      <c r="Q248" s="46">
        <f t="shared" si="14"/>
        <v>9</v>
      </c>
      <c r="R248" s="24">
        <v>216</v>
      </c>
      <c r="U248" s="9">
        <f t="shared" si="15"/>
        <v>216</v>
      </c>
      <c r="V248" s="9">
        <f t="shared" si="16"/>
        <v>216</v>
      </c>
      <c r="W248" s="3">
        <f t="shared" si="17"/>
        <v>0</v>
      </c>
      <c r="X248" s="24">
        <v>3</v>
      </c>
    </row>
    <row r="249" spans="1:25">
      <c r="A249" s="2" t="s">
        <v>27</v>
      </c>
      <c r="B249" s="6" t="s">
        <v>23</v>
      </c>
      <c r="C249" s="6" t="s">
        <v>24</v>
      </c>
      <c r="D249" s="27">
        <v>13</v>
      </c>
      <c r="E249" s="7">
        <v>1789</v>
      </c>
      <c r="F249" s="27" t="s">
        <v>28</v>
      </c>
      <c r="G249" s="27" t="s">
        <v>192</v>
      </c>
      <c r="H249" s="24" t="s">
        <v>374</v>
      </c>
      <c r="I249" s="26" t="s">
        <v>205</v>
      </c>
      <c r="J249" s="24" t="s">
        <v>207</v>
      </c>
      <c r="L249" s="24">
        <f>(6*12)+2</f>
        <v>74</v>
      </c>
      <c r="M249" s="27" t="s">
        <v>44</v>
      </c>
      <c r="N249" s="24">
        <v>9</v>
      </c>
      <c r="Q249" s="46">
        <f t="shared" si="14"/>
        <v>9</v>
      </c>
      <c r="R249" s="24">
        <v>648</v>
      </c>
      <c r="U249" s="9">
        <f t="shared" si="15"/>
        <v>648</v>
      </c>
      <c r="V249" s="9">
        <f t="shared" si="16"/>
        <v>666</v>
      </c>
      <c r="W249" s="3">
        <f t="shared" si="17"/>
        <v>-18</v>
      </c>
    </row>
    <row r="250" spans="1:25">
      <c r="A250" s="2" t="s">
        <v>27</v>
      </c>
      <c r="B250" s="6" t="s">
        <v>23</v>
      </c>
      <c r="C250" s="6" t="s">
        <v>24</v>
      </c>
      <c r="D250" s="27">
        <v>13</v>
      </c>
      <c r="E250" s="7">
        <v>1789</v>
      </c>
      <c r="F250" s="27" t="s">
        <v>28</v>
      </c>
      <c r="G250" s="27" t="s">
        <v>192</v>
      </c>
      <c r="H250" s="24" t="s">
        <v>182</v>
      </c>
      <c r="I250" s="26" t="s">
        <v>209</v>
      </c>
      <c r="J250" s="24" t="s">
        <v>48</v>
      </c>
      <c r="L250" s="24">
        <v>26.5</v>
      </c>
      <c r="M250" s="27" t="s">
        <v>44</v>
      </c>
      <c r="N250" s="24">
        <v>48</v>
      </c>
      <c r="Q250" s="46">
        <f t="shared" si="14"/>
        <v>48</v>
      </c>
      <c r="R250" s="24">
        <v>1272</v>
      </c>
      <c r="U250" s="9">
        <f t="shared" si="15"/>
        <v>1272</v>
      </c>
      <c r="V250" s="9">
        <f t="shared" si="16"/>
        <v>1272</v>
      </c>
      <c r="W250" s="3">
        <f t="shared" si="17"/>
        <v>0</v>
      </c>
    </row>
    <row r="251" spans="1:25">
      <c r="A251" s="2" t="s">
        <v>27</v>
      </c>
      <c r="B251" s="6" t="s">
        <v>23</v>
      </c>
      <c r="C251" s="6" t="s">
        <v>24</v>
      </c>
      <c r="D251" s="27">
        <v>13</v>
      </c>
      <c r="E251" s="7">
        <v>1789</v>
      </c>
      <c r="F251" s="27" t="s">
        <v>28</v>
      </c>
      <c r="G251" s="27" t="s">
        <v>192</v>
      </c>
      <c r="H251" s="24" t="s">
        <v>29</v>
      </c>
      <c r="I251" s="26" t="s">
        <v>210</v>
      </c>
      <c r="J251" s="24" t="s">
        <v>48</v>
      </c>
      <c r="L251" s="24">
        <v>7158</v>
      </c>
      <c r="M251" s="27" t="s">
        <v>33</v>
      </c>
      <c r="N251" s="24">
        <v>0.1</v>
      </c>
      <c r="Q251" s="46">
        <f t="shared" si="14"/>
        <v>0.1</v>
      </c>
      <c r="R251" s="24">
        <v>716</v>
      </c>
      <c r="U251" s="9">
        <f t="shared" si="15"/>
        <v>716</v>
      </c>
      <c r="V251" s="9">
        <f t="shared" si="16"/>
        <v>715.80000000000007</v>
      </c>
      <c r="W251" s="3">
        <f t="shared" si="17"/>
        <v>0.19999999999993179</v>
      </c>
    </row>
    <row r="252" spans="1:25">
      <c r="A252" s="2" t="s">
        <v>27</v>
      </c>
      <c r="B252" s="6" t="s">
        <v>23</v>
      </c>
      <c r="C252" s="6" t="s">
        <v>24</v>
      </c>
      <c r="D252" s="27">
        <v>13</v>
      </c>
      <c r="E252" s="7">
        <v>1789</v>
      </c>
      <c r="F252" s="27" t="s">
        <v>28</v>
      </c>
      <c r="G252" s="27" t="s">
        <v>192</v>
      </c>
      <c r="H252" s="24" t="s">
        <v>29</v>
      </c>
      <c r="I252" s="26" t="s">
        <v>211</v>
      </c>
      <c r="J252" s="24" t="s">
        <v>31</v>
      </c>
      <c r="K252" s="24" t="s">
        <v>32</v>
      </c>
      <c r="L252" s="24">
        <v>980</v>
      </c>
      <c r="M252" s="27" t="s">
        <v>33</v>
      </c>
      <c r="N252" s="24">
        <v>0.4</v>
      </c>
      <c r="Q252" s="46">
        <f t="shared" si="14"/>
        <v>0.4</v>
      </c>
      <c r="R252" s="24">
        <v>392</v>
      </c>
      <c r="U252" s="9">
        <f t="shared" si="15"/>
        <v>392</v>
      </c>
      <c r="V252" s="9">
        <f t="shared" si="16"/>
        <v>392</v>
      </c>
      <c r="W252" s="3">
        <f t="shared" si="17"/>
        <v>0</v>
      </c>
    </row>
    <row r="253" spans="1:25">
      <c r="A253" s="2" t="s">
        <v>27</v>
      </c>
      <c r="B253" s="6" t="s">
        <v>23</v>
      </c>
      <c r="C253" s="6" t="s">
        <v>24</v>
      </c>
      <c r="D253" s="27">
        <v>13</v>
      </c>
      <c r="E253" s="7">
        <v>1789</v>
      </c>
      <c r="F253" s="27" t="s">
        <v>28</v>
      </c>
      <c r="G253" s="27" t="s">
        <v>192</v>
      </c>
      <c r="H253" s="24" t="s">
        <v>29</v>
      </c>
      <c r="I253" s="26" t="s">
        <v>211</v>
      </c>
      <c r="J253" s="24" t="s">
        <v>48</v>
      </c>
      <c r="L253" s="24">
        <v>1720</v>
      </c>
      <c r="M253" s="27" t="s">
        <v>33</v>
      </c>
      <c r="N253" s="24">
        <v>0.4</v>
      </c>
      <c r="Q253" s="46">
        <f t="shared" si="14"/>
        <v>0.4</v>
      </c>
      <c r="R253" s="24">
        <v>688</v>
      </c>
      <c r="U253" s="9">
        <f t="shared" si="15"/>
        <v>688</v>
      </c>
      <c r="V253" s="9">
        <f t="shared" si="16"/>
        <v>688</v>
      </c>
      <c r="W253" s="3">
        <f t="shared" si="17"/>
        <v>0</v>
      </c>
    </row>
    <row r="254" spans="1:25">
      <c r="A254" s="2" t="s">
        <v>27</v>
      </c>
      <c r="B254" s="6" t="s">
        <v>23</v>
      </c>
      <c r="C254" s="6" t="s">
        <v>24</v>
      </c>
      <c r="D254" s="27">
        <v>13</v>
      </c>
      <c r="E254" s="7">
        <v>1789</v>
      </c>
      <c r="F254" s="27" t="s">
        <v>28</v>
      </c>
      <c r="G254" s="27" t="s">
        <v>192</v>
      </c>
      <c r="H254" s="24" t="s">
        <v>29</v>
      </c>
      <c r="I254" s="26" t="s">
        <v>181</v>
      </c>
      <c r="J254" s="24" t="s">
        <v>48</v>
      </c>
      <c r="L254" s="24">
        <f>18*12</f>
        <v>216</v>
      </c>
      <c r="M254" s="27" t="s">
        <v>44</v>
      </c>
      <c r="N254" s="24">
        <v>5</v>
      </c>
      <c r="Q254" s="46">
        <f t="shared" si="14"/>
        <v>5</v>
      </c>
      <c r="R254" s="24">
        <v>1080</v>
      </c>
      <c r="U254" s="9">
        <f t="shared" si="15"/>
        <v>1080</v>
      </c>
      <c r="V254" s="9">
        <f t="shared" si="16"/>
        <v>1080</v>
      </c>
      <c r="W254" s="3">
        <f t="shared" si="17"/>
        <v>0</v>
      </c>
      <c r="X254" s="24">
        <v>150</v>
      </c>
    </row>
    <row r="255" spans="1:25">
      <c r="A255" s="2" t="s">
        <v>27</v>
      </c>
      <c r="B255" s="6" t="s">
        <v>23</v>
      </c>
      <c r="C255" s="6" t="s">
        <v>24</v>
      </c>
      <c r="D255" s="27">
        <v>13</v>
      </c>
      <c r="E255" s="7">
        <v>1789</v>
      </c>
      <c r="F255" s="27" t="s">
        <v>28</v>
      </c>
      <c r="G255" s="27" t="s">
        <v>192</v>
      </c>
      <c r="H255" s="24" t="s">
        <v>208</v>
      </c>
      <c r="I255" s="26" t="s">
        <v>212</v>
      </c>
      <c r="J255" s="24" t="s">
        <v>48</v>
      </c>
      <c r="L255" s="24">
        <f>(93*12)+8</f>
        <v>1124</v>
      </c>
      <c r="M255" s="27" t="s">
        <v>45</v>
      </c>
      <c r="N255" s="24">
        <v>7</v>
      </c>
      <c r="O255" s="24">
        <v>10</v>
      </c>
      <c r="Q255" s="46">
        <f t="shared" si="14"/>
        <v>7.5</v>
      </c>
      <c r="R255" s="24">
        <v>8430</v>
      </c>
      <c r="U255" s="9">
        <f t="shared" si="15"/>
        <v>8430</v>
      </c>
      <c r="V255" s="9">
        <f t="shared" si="16"/>
        <v>8430</v>
      </c>
      <c r="W255" s="3">
        <f t="shared" si="17"/>
        <v>0</v>
      </c>
    </row>
    <row r="256" spans="1:25">
      <c r="A256" s="2" t="s">
        <v>27</v>
      </c>
      <c r="B256" s="6" t="s">
        <v>23</v>
      </c>
      <c r="C256" s="6" t="s">
        <v>24</v>
      </c>
      <c r="D256" s="27">
        <v>13</v>
      </c>
      <c r="E256" s="7">
        <v>1789</v>
      </c>
      <c r="F256" s="27" t="s">
        <v>28</v>
      </c>
      <c r="G256" s="27" t="s">
        <v>192</v>
      </c>
      <c r="H256" s="24" t="s">
        <v>29</v>
      </c>
      <c r="I256" s="26" t="s">
        <v>213</v>
      </c>
      <c r="J256" s="24" t="s">
        <v>31</v>
      </c>
      <c r="K256" s="24" t="s">
        <v>32</v>
      </c>
      <c r="L256" s="24">
        <v>11000</v>
      </c>
      <c r="M256" s="27" t="s">
        <v>33</v>
      </c>
      <c r="O256" s="24">
        <v>0.5</v>
      </c>
      <c r="Q256" s="46">
        <f t="shared" si="14"/>
        <v>2.5000000000000001E-2</v>
      </c>
      <c r="R256" s="24">
        <v>275</v>
      </c>
      <c r="U256" s="9">
        <f t="shared" si="15"/>
        <v>275</v>
      </c>
      <c r="V256" s="9">
        <f t="shared" si="16"/>
        <v>275</v>
      </c>
      <c r="W256" s="3">
        <f t="shared" si="17"/>
        <v>0</v>
      </c>
    </row>
    <row r="257" spans="1:25">
      <c r="A257" s="2" t="s">
        <v>27</v>
      </c>
      <c r="B257" s="6" t="s">
        <v>23</v>
      </c>
      <c r="C257" s="6" t="s">
        <v>24</v>
      </c>
      <c r="D257" s="27">
        <v>13</v>
      </c>
      <c r="E257" s="7">
        <v>1789</v>
      </c>
      <c r="F257" s="27" t="s">
        <v>28</v>
      </c>
      <c r="G257" s="27" t="s">
        <v>192</v>
      </c>
      <c r="I257" s="26" t="s">
        <v>214</v>
      </c>
      <c r="J257" s="24" t="s">
        <v>31</v>
      </c>
      <c r="K257" s="24" t="s">
        <v>32</v>
      </c>
      <c r="L257" s="24">
        <v>1</v>
      </c>
      <c r="M257" s="27" t="s">
        <v>39</v>
      </c>
      <c r="N257" s="24">
        <v>436</v>
      </c>
      <c r="Q257" s="46">
        <f t="shared" si="14"/>
        <v>436</v>
      </c>
      <c r="R257" s="24">
        <v>436</v>
      </c>
      <c r="U257" s="9">
        <f t="shared" si="15"/>
        <v>436</v>
      </c>
      <c r="V257" s="9">
        <f t="shared" si="16"/>
        <v>436</v>
      </c>
      <c r="W257" s="3">
        <f t="shared" si="17"/>
        <v>0</v>
      </c>
    </row>
    <row r="258" spans="1:25">
      <c r="A258" s="2" t="s">
        <v>27</v>
      </c>
      <c r="B258" s="6" t="s">
        <v>23</v>
      </c>
      <c r="C258" s="6" t="s">
        <v>24</v>
      </c>
      <c r="D258" s="27">
        <v>13</v>
      </c>
      <c r="E258" s="7">
        <v>1789</v>
      </c>
      <c r="F258" s="27" t="s">
        <v>28</v>
      </c>
      <c r="G258" s="27" t="s">
        <v>192</v>
      </c>
      <c r="I258" s="26" t="s">
        <v>214</v>
      </c>
      <c r="J258" s="24" t="s">
        <v>48</v>
      </c>
      <c r="L258" s="24">
        <v>1</v>
      </c>
      <c r="M258" s="27" t="s">
        <v>39</v>
      </c>
      <c r="N258" s="24">
        <v>1012</v>
      </c>
      <c r="Q258" s="46">
        <f t="shared" si="14"/>
        <v>1012</v>
      </c>
      <c r="R258" s="24">
        <v>1012</v>
      </c>
      <c r="U258" s="9">
        <f t="shared" si="15"/>
        <v>1012</v>
      </c>
      <c r="V258" s="9">
        <f t="shared" si="16"/>
        <v>1012</v>
      </c>
      <c r="W258" s="3">
        <f t="shared" si="17"/>
        <v>0</v>
      </c>
    </row>
    <row r="259" spans="1:25">
      <c r="A259" s="2" t="s">
        <v>27</v>
      </c>
      <c r="B259" s="6" t="s">
        <v>23</v>
      </c>
      <c r="C259" s="6" t="s">
        <v>24</v>
      </c>
      <c r="D259" s="27">
        <v>13</v>
      </c>
      <c r="E259" s="7">
        <v>1789</v>
      </c>
      <c r="F259" s="27" t="s">
        <v>28</v>
      </c>
      <c r="G259" s="27" t="s">
        <v>192</v>
      </c>
      <c r="I259" s="26" t="s">
        <v>215</v>
      </c>
      <c r="J259" s="24" t="s">
        <v>48</v>
      </c>
      <c r="L259" s="24">
        <v>1</v>
      </c>
      <c r="M259" s="27" t="s">
        <v>39</v>
      </c>
      <c r="N259" s="24">
        <v>200</v>
      </c>
      <c r="Q259" s="46">
        <f t="shared" si="14"/>
        <v>200</v>
      </c>
      <c r="R259" s="24">
        <v>200</v>
      </c>
      <c r="U259" s="9">
        <f t="shared" si="15"/>
        <v>200</v>
      </c>
      <c r="V259" s="9">
        <f t="shared" si="16"/>
        <v>200</v>
      </c>
      <c r="W259" s="3">
        <f t="shared" si="17"/>
        <v>0</v>
      </c>
    </row>
    <row r="260" spans="1:25">
      <c r="A260" s="2" t="s">
        <v>27</v>
      </c>
      <c r="B260" s="6" t="s">
        <v>23</v>
      </c>
      <c r="C260" s="6" t="s">
        <v>24</v>
      </c>
      <c r="D260" s="27">
        <v>13</v>
      </c>
      <c r="E260" s="7">
        <v>1789</v>
      </c>
      <c r="F260" s="27" t="s">
        <v>28</v>
      </c>
      <c r="G260" s="27" t="s">
        <v>192</v>
      </c>
      <c r="H260" s="24" t="s">
        <v>29</v>
      </c>
      <c r="I260" s="26" t="s">
        <v>216</v>
      </c>
      <c r="J260" s="24" t="s">
        <v>31</v>
      </c>
      <c r="K260" s="24" t="s">
        <v>32</v>
      </c>
      <c r="L260" s="24">
        <v>2700</v>
      </c>
      <c r="M260" s="27" t="s">
        <v>33</v>
      </c>
      <c r="N260" s="24">
        <v>0.1</v>
      </c>
      <c r="Q260" s="46">
        <f t="shared" si="14"/>
        <v>0.1</v>
      </c>
      <c r="R260" s="24">
        <v>270</v>
      </c>
      <c r="U260" s="9">
        <f t="shared" si="15"/>
        <v>270</v>
      </c>
      <c r="V260" s="9">
        <f t="shared" si="16"/>
        <v>270</v>
      </c>
      <c r="W260" s="3">
        <f t="shared" si="17"/>
        <v>0</v>
      </c>
    </row>
    <row r="261" spans="1:25">
      <c r="A261" s="2" t="s">
        <v>27</v>
      </c>
      <c r="B261" s="6" t="s">
        <v>23</v>
      </c>
      <c r="C261" s="6" t="s">
        <v>24</v>
      </c>
      <c r="D261" s="27">
        <v>13</v>
      </c>
      <c r="E261" s="7">
        <v>1789</v>
      </c>
      <c r="F261" s="27" t="s">
        <v>28</v>
      </c>
      <c r="G261" s="27" t="s">
        <v>192</v>
      </c>
      <c r="H261" s="24" t="s">
        <v>182</v>
      </c>
      <c r="I261" s="26" t="s">
        <v>217</v>
      </c>
      <c r="J261" s="24" t="s">
        <v>48</v>
      </c>
      <c r="L261" s="24">
        <v>145</v>
      </c>
      <c r="M261" s="27" t="s">
        <v>57</v>
      </c>
      <c r="N261" s="24">
        <v>15</v>
      </c>
      <c r="Q261" s="46">
        <f t="shared" si="14"/>
        <v>15</v>
      </c>
      <c r="R261" s="24">
        <v>2175</v>
      </c>
      <c r="U261" s="9">
        <f t="shared" si="15"/>
        <v>2175</v>
      </c>
      <c r="V261" s="9">
        <f t="shared" si="16"/>
        <v>2175</v>
      </c>
      <c r="W261" s="3">
        <f t="shared" si="17"/>
        <v>0</v>
      </c>
      <c r="X261" s="24">
        <v>785</v>
      </c>
    </row>
    <row r="262" spans="1:25">
      <c r="A262" s="2" t="s">
        <v>27</v>
      </c>
      <c r="B262" s="6" t="s">
        <v>23</v>
      </c>
      <c r="C262" s="6" t="s">
        <v>24</v>
      </c>
      <c r="D262" s="27">
        <v>13</v>
      </c>
      <c r="E262" s="7">
        <v>1789</v>
      </c>
      <c r="F262" s="27" t="s">
        <v>28</v>
      </c>
      <c r="G262" s="27" t="s">
        <v>192</v>
      </c>
      <c r="H262" s="24" t="s">
        <v>182</v>
      </c>
      <c r="I262" s="26" t="s">
        <v>218</v>
      </c>
      <c r="J262" s="24" t="s">
        <v>48</v>
      </c>
      <c r="L262" s="24">
        <v>24</v>
      </c>
      <c r="M262" s="27" t="s">
        <v>57</v>
      </c>
      <c r="N262" s="24">
        <v>18</v>
      </c>
      <c r="Q262" s="46">
        <f t="shared" si="14"/>
        <v>18</v>
      </c>
      <c r="R262" s="24">
        <v>432</v>
      </c>
      <c r="U262" s="9">
        <f t="shared" si="15"/>
        <v>432</v>
      </c>
      <c r="V262" s="9">
        <f t="shared" si="16"/>
        <v>432</v>
      </c>
      <c r="W262" s="3">
        <f t="shared" si="17"/>
        <v>0</v>
      </c>
      <c r="X262" s="24">
        <v>70</v>
      </c>
    </row>
    <row r="263" spans="1:25">
      <c r="A263" s="2" t="s">
        <v>27</v>
      </c>
      <c r="B263" s="6" t="s">
        <v>23</v>
      </c>
      <c r="C263" s="6" t="s">
        <v>24</v>
      </c>
      <c r="D263" s="27">
        <v>13</v>
      </c>
      <c r="E263" s="7">
        <v>1789</v>
      </c>
      <c r="F263" s="27" t="s">
        <v>28</v>
      </c>
      <c r="G263" s="27" t="s">
        <v>192</v>
      </c>
      <c r="H263" s="24" t="s">
        <v>29</v>
      </c>
      <c r="I263" s="26" t="s">
        <v>219</v>
      </c>
      <c r="J263" s="24" t="s">
        <v>31</v>
      </c>
      <c r="K263" s="24" t="s">
        <v>32</v>
      </c>
      <c r="L263" s="24">
        <v>556</v>
      </c>
      <c r="M263" s="27" t="s">
        <v>57</v>
      </c>
      <c r="O263" s="24">
        <v>30</v>
      </c>
      <c r="Q263" s="46">
        <f t="shared" si="14"/>
        <v>1.5</v>
      </c>
      <c r="R263" s="24">
        <v>834</v>
      </c>
      <c r="U263" s="9">
        <f t="shared" si="15"/>
        <v>834</v>
      </c>
      <c r="V263" s="9">
        <f t="shared" si="16"/>
        <v>834</v>
      </c>
      <c r="W263" s="3">
        <f t="shared" si="17"/>
        <v>0</v>
      </c>
    </row>
    <row r="264" spans="1:25">
      <c r="A264" s="2" t="s">
        <v>27</v>
      </c>
      <c r="B264" s="6" t="s">
        <v>23</v>
      </c>
      <c r="C264" s="6" t="s">
        <v>24</v>
      </c>
      <c r="D264" s="27">
        <v>13</v>
      </c>
      <c r="E264" s="7">
        <v>1789</v>
      </c>
      <c r="F264" s="27" t="s">
        <v>28</v>
      </c>
      <c r="G264" s="27" t="s">
        <v>192</v>
      </c>
      <c r="H264" s="24" t="s">
        <v>29</v>
      </c>
      <c r="I264" s="26" t="s">
        <v>219</v>
      </c>
      <c r="J264" s="24" t="s">
        <v>48</v>
      </c>
      <c r="L264" s="24">
        <v>321</v>
      </c>
      <c r="M264" s="27" t="s">
        <v>57</v>
      </c>
      <c r="O264" s="24">
        <v>30</v>
      </c>
      <c r="Q264" s="46">
        <f t="shared" ref="Q264:Q327" si="18">N264+(0.05*O264)+(P264/240)</f>
        <v>1.5</v>
      </c>
      <c r="R264" s="24">
        <v>481</v>
      </c>
      <c r="U264" s="9">
        <f t="shared" ref="U264:U327" si="19">R264+(S264*0.05)+(T264/240)</f>
        <v>481</v>
      </c>
      <c r="V264" s="9">
        <f t="shared" ref="V264:V327" si="20">L264*Q264</f>
        <v>481.5</v>
      </c>
      <c r="W264" s="3">
        <f t="shared" ref="W264:W327" si="21">U264-V264</f>
        <v>-0.5</v>
      </c>
    </row>
    <row r="265" spans="1:25">
      <c r="A265" s="2" t="s">
        <v>27</v>
      </c>
      <c r="B265" s="6" t="s">
        <v>23</v>
      </c>
      <c r="C265" s="6" t="s">
        <v>24</v>
      </c>
      <c r="D265" s="27">
        <v>13</v>
      </c>
      <c r="E265" s="7">
        <v>1789</v>
      </c>
      <c r="F265" s="27" t="s">
        <v>28</v>
      </c>
      <c r="G265" s="27" t="s">
        <v>192</v>
      </c>
      <c r="H265" s="24" t="s">
        <v>29</v>
      </c>
      <c r="I265" s="26" t="s">
        <v>59</v>
      </c>
      <c r="J265" s="24" t="s">
        <v>48</v>
      </c>
      <c r="L265" s="24">
        <v>838</v>
      </c>
      <c r="M265" s="27" t="s">
        <v>33</v>
      </c>
      <c r="O265" s="24">
        <v>25</v>
      </c>
      <c r="Q265" s="46">
        <f t="shared" si="18"/>
        <v>1.25</v>
      </c>
      <c r="R265" s="24">
        <v>1047</v>
      </c>
      <c r="U265" s="9">
        <f t="shared" si="19"/>
        <v>1047</v>
      </c>
      <c r="V265" s="9">
        <f t="shared" si="20"/>
        <v>1047.5</v>
      </c>
      <c r="W265" s="3">
        <f t="shared" si="21"/>
        <v>-0.5</v>
      </c>
    </row>
    <row r="266" spans="1:25">
      <c r="A266" s="2" t="s">
        <v>27</v>
      </c>
      <c r="B266" s="6" t="s">
        <v>23</v>
      </c>
      <c r="C266" s="6" t="s">
        <v>24</v>
      </c>
      <c r="D266" s="27">
        <v>13</v>
      </c>
      <c r="E266" s="7">
        <v>1789</v>
      </c>
      <c r="F266" s="27" t="s">
        <v>28</v>
      </c>
      <c r="G266" s="27" t="s">
        <v>192</v>
      </c>
      <c r="H266" s="24" t="s">
        <v>182</v>
      </c>
      <c r="I266" s="26" t="s">
        <v>220</v>
      </c>
      <c r="J266" s="24" t="s">
        <v>48</v>
      </c>
      <c r="L266" s="24">
        <v>4</v>
      </c>
      <c r="M266" s="27" t="s">
        <v>33</v>
      </c>
      <c r="N266" s="24">
        <v>300</v>
      </c>
      <c r="Q266" s="46">
        <f t="shared" si="18"/>
        <v>300</v>
      </c>
      <c r="R266" s="24">
        <v>1200</v>
      </c>
      <c r="U266" s="9">
        <f t="shared" si="19"/>
        <v>1200</v>
      </c>
      <c r="V266" s="9">
        <f t="shared" si="20"/>
        <v>1200</v>
      </c>
      <c r="W266" s="3">
        <f t="shared" si="21"/>
        <v>0</v>
      </c>
    </row>
    <row r="267" spans="1:25">
      <c r="A267" s="2" t="s">
        <v>27</v>
      </c>
      <c r="B267" s="6" t="s">
        <v>23</v>
      </c>
      <c r="C267" s="6" t="s">
        <v>24</v>
      </c>
      <c r="D267" s="27">
        <v>13</v>
      </c>
      <c r="E267" s="7">
        <v>1789</v>
      </c>
      <c r="F267" s="27" t="s">
        <v>28</v>
      </c>
      <c r="G267" s="27" t="s">
        <v>192</v>
      </c>
      <c r="H267" s="24" t="s">
        <v>208</v>
      </c>
      <c r="I267" s="26" t="s">
        <v>221</v>
      </c>
      <c r="J267" s="24" t="s">
        <v>48</v>
      </c>
      <c r="L267" s="24">
        <v>5.5</v>
      </c>
      <c r="M267" s="27" t="s">
        <v>33</v>
      </c>
      <c r="Q267" s="46">
        <f t="shared" si="18"/>
        <v>0</v>
      </c>
      <c r="R267" s="24">
        <v>550</v>
      </c>
      <c r="U267" s="9">
        <f t="shared" si="19"/>
        <v>550</v>
      </c>
      <c r="V267" s="9">
        <f t="shared" si="20"/>
        <v>0</v>
      </c>
      <c r="W267" s="3">
        <f t="shared" si="21"/>
        <v>550</v>
      </c>
      <c r="Y267" s="24" t="s">
        <v>95</v>
      </c>
    </row>
    <row r="268" spans="1:25">
      <c r="A268" s="2" t="s">
        <v>27</v>
      </c>
      <c r="B268" s="6" t="s">
        <v>23</v>
      </c>
      <c r="C268" s="6" t="s">
        <v>24</v>
      </c>
      <c r="D268" s="27">
        <v>13</v>
      </c>
      <c r="E268" s="7">
        <v>1789</v>
      </c>
      <c r="F268" s="27" t="s">
        <v>28</v>
      </c>
      <c r="G268" s="27" t="s">
        <v>192</v>
      </c>
      <c r="H268" s="24" t="s">
        <v>222</v>
      </c>
      <c r="I268" s="26" t="s">
        <v>223</v>
      </c>
      <c r="J268" s="24" t="s">
        <v>48</v>
      </c>
      <c r="L268" s="24">
        <v>385</v>
      </c>
      <c r="M268" s="27" t="s">
        <v>33</v>
      </c>
      <c r="N268" s="24">
        <v>12</v>
      </c>
      <c r="Q268" s="46">
        <f t="shared" si="18"/>
        <v>12</v>
      </c>
      <c r="R268" s="24">
        <v>4620</v>
      </c>
      <c r="U268" s="9">
        <f t="shared" si="19"/>
        <v>4620</v>
      </c>
      <c r="V268" s="9">
        <f t="shared" si="20"/>
        <v>4620</v>
      </c>
      <c r="W268" s="3">
        <f t="shared" si="21"/>
        <v>0</v>
      </c>
    </row>
    <row r="269" spans="1:25">
      <c r="A269" s="2" t="s">
        <v>27</v>
      </c>
      <c r="B269" s="6" t="s">
        <v>23</v>
      </c>
      <c r="C269" s="6" t="s">
        <v>24</v>
      </c>
      <c r="D269" s="27">
        <v>13</v>
      </c>
      <c r="E269" s="7">
        <v>1789</v>
      </c>
      <c r="F269" s="27" t="s">
        <v>28</v>
      </c>
      <c r="G269" s="27" t="s">
        <v>192</v>
      </c>
      <c r="H269" s="24" t="s">
        <v>222</v>
      </c>
      <c r="I269" s="26" t="s">
        <v>223</v>
      </c>
      <c r="J269" s="49" t="s">
        <v>375</v>
      </c>
      <c r="L269" s="24">
        <v>475</v>
      </c>
      <c r="M269" s="27" t="s">
        <v>33</v>
      </c>
      <c r="N269" s="24">
        <v>12</v>
      </c>
      <c r="Q269" s="46">
        <f t="shared" si="18"/>
        <v>12</v>
      </c>
      <c r="R269" s="24">
        <v>5700</v>
      </c>
      <c r="U269" s="9">
        <f t="shared" si="19"/>
        <v>5700</v>
      </c>
      <c r="V269" s="9">
        <f t="shared" si="20"/>
        <v>5700</v>
      </c>
      <c r="W269" s="3">
        <f t="shared" si="21"/>
        <v>0</v>
      </c>
    </row>
    <row r="270" spans="1:25">
      <c r="A270" s="2" t="s">
        <v>27</v>
      </c>
      <c r="B270" s="6" t="s">
        <v>23</v>
      </c>
      <c r="C270" s="6" t="s">
        <v>24</v>
      </c>
      <c r="D270" s="27">
        <v>13</v>
      </c>
      <c r="E270" s="7">
        <v>1789</v>
      </c>
      <c r="F270" s="27" t="s">
        <v>28</v>
      </c>
      <c r="G270" s="27" t="s">
        <v>192</v>
      </c>
      <c r="H270" s="24" t="s">
        <v>182</v>
      </c>
      <c r="I270" s="26" t="s">
        <v>223</v>
      </c>
      <c r="J270" s="24" t="s">
        <v>48</v>
      </c>
      <c r="L270" s="24">
        <v>1150</v>
      </c>
      <c r="M270" s="27" t="s">
        <v>33</v>
      </c>
      <c r="N270" s="24">
        <v>8</v>
      </c>
      <c r="Q270" s="46">
        <f t="shared" si="18"/>
        <v>8</v>
      </c>
      <c r="R270" s="24">
        <v>9200</v>
      </c>
      <c r="U270" s="9">
        <f t="shared" si="19"/>
        <v>9200</v>
      </c>
      <c r="V270" s="9">
        <f t="shared" si="20"/>
        <v>9200</v>
      </c>
      <c r="W270" s="3">
        <f t="shared" si="21"/>
        <v>0</v>
      </c>
    </row>
    <row r="271" spans="1:25">
      <c r="A271" s="2" t="s">
        <v>27</v>
      </c>
      <c r="B271" s="6" t="s">
        <v>23</v>
      </c>
      <c r="C271" s="6" t="s">
        <v>24</v>
      </c>
      <c r="D271" s="27">
        <v>13</v>
      </c>
      <c r="E271" s="7">
        <v>1789</v>
      </c>
      <c r="F271" s="27" t="s">
        <v>28</v>
      </c>
      <c r="G271" s="27" t="s">
        <v>192</v>
      </c>
      <c r="H271" s="24" t="s">
        <v>224</v>
      </c>
      <c r="I271" s="26" t="s">
        <v>223</v>
      </c>
      <c r="J271" s="24" t="s">
        <v>48</v>
      </c>
      <c r="L271" s="24">
        <v>683</v>
      </c>
      <c r="M271" s="27" t="s">
        <v>33</v>
      </c>
      <c r="N271" s="24">
        <v>10</v>
      </c>
      <c r="Q271" s="46">
        <f t="shared" si="18"/>
        <v>10</v>
      </c>
      <c r="R271" s="24">
        <v>6830</v>
      </c>
      <c r="U271" s="9">
        <f t="shared" si="19"/>
        <v>6830</v>
      </c>
      <c r="V271" s="9">
        <f t="shared" si="20"/>
        <v>6830</v>
      </c>
      <c r="W271" s="3">
        <f t="shared" si="21"/>
        <v>0</v>
      </c>
    </row>
    <row r="272" spans="1:25">
      <c r="A272" s="2" t="s">
        <v>27</v>
      </c>
      <c r="B272" s="6" t="s">
        <v>23</v>
      </c>
      <c r="C272" s="6" t="s">
        <v>24</v>
      </c>
      <c r="D272" s="27">
        <v>13</v>
      </c>
      <c r="E272" s="7">
        <v>1789</v>
      </c>
      <c r="F272" s="27" t="s">
        <v>28</v>
      </c>
      <c r="G272" s="27" t="s">
        <v>192</v>
      </c>
      <c r="H272" s="24" t="s">
        <v>224</v>
      </c>
      <c r="I272" s="26" t="s">
        <v>225</v>
      </c>
      <c r="J272" s="24" t="s">
        <v>48</v>
      </c>
      <c r="L272" s="24">
        <v>1781</v>
      </c>
      <c r="M272" s="27" t="s">
        <v>33</v>
      </c>
      <c r="N272" s="24">
        <v>9</v>
      </c>
      <c r="Q272" s="46">
        <f t="shared" si="18"/>
        <v>9</v>
      </c>
      <c r="R272" s="24">
        <v>16029</v>
      </c>
      <c r="U272" s="9">
        <f t="shared" si="19"/>
        <v>16029</v>
      </c>
      <c r="V272" s="9">
        <f t="shared" si="20"/>
        <v>16029</v>
      </c>
      <c r="W272" s="3">
        <f t="shared" si="21"/>
        <v>0</v>
      </c>
    </row>
    <row r="273" spans="1:23">
      <c r="A273" s="2" t="s">
        <v>27</v>
      </c>
      <c r="B273" s="6" t="s">
        <v>23</v>
      </c>
      <c r="C273" s="6" t="s">
        <v>24</v>
      </c>
      <c r="D273" s="27">
        <v>13</v>
      </c>
      <c r="E273" s="7">
        <v>1789</v>
      </c>
      <c r="F273" s="27" t="s">
        <v>28</v>
      </c>
      <c r="G273" s="27" t="s">
        <v>192</v>
      </c>
      <c r="H273" s="24" t="s">
        <v>184</v>
      </c>
      <c r="I273" s="26" t="s">
        <v>226</v>
      </c>
      <c r="J273" s="24" t="s">
        <v>48</v>
      </c>
      <c r="L273" s="24">
        <v>860</v>
      </c>
      <c r="M273" s="27" t="s">
        <v>33</v>
      </c>
      <c r="N273" s="24">
        <v>6</v>
      </c>
      <c r="Q273" s="46">
        <f t="shared" si="18"/>
        <v>6</v>
      </c>
      <c r="R273" s="24">
        <v>5160</v>
      </c>
      <c r="U273" s="9">
        <f t="shared" si="19"/>
        <v>5160</v>
      </c>
      <c r="V273" s="9">
        <f t="shared" si="20"/>
        <v>5160</v>
      </c>
      <c r="W273" s="3">
        <f t="shared" si="21"/>
        <v>0</v>
      </c>
    </row>
    <row r="274" spans="1:23">
      <c r="A274" s="2" t="s">
        <v>27</v>
      </c>
      <c r="B274" s="6" t="s">
        <v>23</v>
      </c>
      <c r="C274" s="6" t="s">
        <v>24</v>
      </c>
      <c r="D274" s="27">
        <v>13</v>
      </c>
      <c r="E274" s="7">
        <v>1789</v>
      </c>
      <c r="F274" s="27" t="s">
        <v>28</v>
      </c>
      <c r="G274" s="27" t="s">
        <v>192</v>
      </c>
      <c r="H274" s="24" t="s">
        <v>224</v>
      </c>
      <c r="I274" s="26" t="s">
        <v>226</v>
      </c>
      <c r="J274" s="24" t="s">
        <v>48</v>
      </c>
      <c r="L274" s="24">
        <v>145</v>
      </c>
      <c r="M274" s="27" t="s">
        <v>33</v>
      </c>
      <c r="N274" s="24">
        <v>6</v>
      </c>
      <c r="Q274" s="46">
        <f t="shared" si="18"/>
        <v>6</v>
      </c>
      <c r="R274" s="24">
        <v>870</v>
      </c>
      <c r="U274" s="9">
        <f t="shared" si="19"/>
        <v>870</v>
      </c>
      <c r="V274" s="9">
        <f t="shared" si="20"/>
        <v>870</v>
      </c>
      <c r="W274" s="3">
        <f t="shared" si="21"/>
        <v>0</v>
      </c>
    </row>
    <row r="275" spans="1:23">
      <c r="A275" s="2" t="s">
        <v>27</v>
      </c>
      <c r="B275" s="6" t="s">
        <v>23</v>
      </c>
      <c r="C275" s="6" t="s">
        <v>24</v>
      </c>
      <c r="D275" s="27">
        <v>14</v>
      </c>
      <c r="E275" s="7">
        <v>1789</v>
      </c>
      <c r="F275" s="27" t="s">
        <v>28</v>
      </c>
      <c r="G275" s="27" t="s">
        <v>192</v>
      </c>
      <c r="H275" s="24" t="s">
        <v>29</v>
      </c>
      <c r="I275" s="26" t="s">
        <v>227</v>
      </c>
      <c r="J275" s="24" t="s">
        <v>48</v>
      </c>
      <c r="L275" s="24">
        <v>300</v>
      </c>
      <c r="M275" s="27" t="s">
        <v>33</v>
      </c>
      <c r="O275" s="24">
        <v>40</v>
      </c>
      <c r="Q275" s="46">
        <f t="shared" si="18"/>
        <v>2</v>
      </c>
      <c r="R275" s="24">
        <v>600</v>
      </c>
      <c r="U275" s="9">
        <f t="shared" si="19"/>
        <v>600</v>
      </c>
      <c r="V275" s="9">
        <f t="shared" si="20"/>
        <v>600</v>
      </c>
      <c r="W275" s="3">
        <f t="shared" si="21"/>
        <v>0</v>
      </c>
    </row>
    <row r="276" spans="1:23">
      <c r="A276" s="2" t="s">
        <v>27</v>
      </c>
      <c r="B276" s="6" t="s">
        <v>23</v>
      </c>
      <c r="C276" s="6" t="s">
        <v>24</v>
      </c>
      <c r="D276" s="27">
        <v>14</v>
      </c>
      <c r="E276" s="7">
        <v>1789</v>
      </c>
      <c r="F276" s="27" t="s">
        <v>28</v>
      </c>
      <c r="G276" s="27" t="s">
        <v>192</v>
      </c>
      <c r="H276" s="24" t="s">
        <v>29</v>
      </c>
      <c r="I276" s="26" t="s">
        <v>228</v>
      </c>
      <c r="J276" s="24" t="s">
        <v>31</v>
      </c>
      <c r="K276" s="24" t="s">
        <v>32</v>
      </c>
      <c r="L276" s="24">
        <v>225550</v>
      </c>
      <c r="M276" s="27" t="s">
        <v>33</v>
      </c>
      <c r="N276" s="24">
        <v>0.04</v>
      </c>
      <c r="Q276" s="46">
        <f t="shared" si="18"/>
        <v>0.04</v>
      </c>
      <c r="R276" s="24">
        <v>9022</v>
      </c>
      <c r="U276" s="9">
        <f t="shared" si="19"/>
        <v>9022</v>
      </c>
      <c r="V276" s="9">
        <f t="shared" si="20"/>
        <v>9022</v>
      </c>
      <c r="W276" s="3">
        <f t="shared" si="21"/>
        <v>0</v>
      </c>
    </row>
    <row r="277" spans="1:23">
      <c r="A277" s="2" t="s">
        <v>27</v>
      </c>
      <c r="B277" s="6" t="s">
        <v>23</v>
      </c>
      <c r="C277" s="6" t="s">
        <v>24</v>
      </c>
      <c r="D277" s="27">
        <v>14</v>
      </c>
      <c r="E277" s="7">
        <v>1789</v>
      </c>
      <c r="F277" s="27" t="s">
        <v>28</v>
      </c>
      <c r="G277" s="27" t="s">
        <v>192</v>
      </c>
      <c r="H277" s="24" t="s">
        <v>29</v>
      </c>
      <c r="I277" s="26" t="s">
        <v>229</v>
      </c>
      <c r="J277" s="24" t="s">
        <v>31</v>
      </c>
      <c r="K277" s="24" t="s">
        <v>32</v>
      </c>
      <c r="L277" s="24">
        <v>205</v>
      </c>
      <c r="M277" s="27" t="s">
        <v>33</v>
      </c>
      <c r="O277" s="24">
        <v>10</v>
      </c>
      <c r="Q277" s="46">
        <f t="shared" si="18"/>
        <v>0.5</v>
      </c>
      <c r="R277" s="24">
        <v>102</v>
      </c>
      <c r="U277" s="9">
        <f t="shared" si="19"/>
        <v>102</v>
      </c>
      <c r="V277" s="9">
        <f t="shared" si="20"/>
        <v>102.5</v>
      </c>
      <c r="W277" s="3">
        <f t="shared" si="21"/>
        <v>-0.5</v>
      </c>
    </row>
    <row r="278" spans="1:23">
      <c r="A278" s="2" t="s">
        <v>27</v>
      </c>
      <c r="B278" s="6" t="s">
        <v>23</v>
      </c>
      <c r="C278" s="6" t="s">
        <v>24</v>
      </c>
      <c r="D278" s="27">
        <v>14</v>
      </c>
      <c r="E278" s="7">
        <v>1789</v>
      </c>
      <c r="F278" s="27" t="s">
        <v>28</v>
      </c>
      <c r="G278" s="27" t="s">
        <v>192</v>
      </c>
      <c r="H278" s="24" t="s">
        <v>29</v>
      </c>
      <c r="I278" s="41" t="s">
        <v>230</v>
      </c>
      <c r="J278" s="24" t="s">
        <v>31</v>
      </c>
      <c r="K278" s="24" t="s">
        <v>32</v>
      </c>
      <c r="L278" s="24">
        <v>1667</v>
      </c>
      <c r="M278" s="27" t="s">
        <v>33</v>
      </c>
      <c r="O278" s="24">
        <v>30</v>
      </c>
      <c r="Q278" s="46">
        <f t="shared" si="18"/>
        <v>1.5</v>
      </c>
      <c r="R278" s="24">
        <v>2500</v>
      </c>
      <c r="U278" s="9">
        <f t="shared" si="19"/>
        <v>2500</v>
      </c>
      <c r="V278" s="9">
        <f t="shared" si="20"/>
        <v>2500.5</v>
      </c>
      <c r="W278" s="3">
        <f t="shared" si="21"/>
        <v>-0.5</v>
      </c>
    </row>
    <row r="279" spans="1:23">
      <c r="A279" s="2" t="s">
        <v>27</v>
      </c>
      <c r="B279" s="6" t="s">
        <v>23</v>
      </c>
      <c r="C279" s="6" t="s">
        <v>24</v>
      </c>
      <c r="D279" s="27">
        <v>14</v>
      </c>
      <c r="E279" s="7">
        <v>1789</v>
      </c>
      <c r="F279" s="27" t="s">
        <v>28</v>
      </c>
      <c r="G279" s="27" t="s">
        <v>192</v>
      </c>
      <c r="H279" s="24" t="s">
        <v>29</v>
      </c>
      <c r="I279" s="26" t="s">
        <v>231</v>
      </c>
      <c r="J279" s="24" t="s">
        <v>31</v>
      </c>
      <c r="K279" s="24" t="s">
        <v>32</v>
      </c>
      <c r="L279" s="24">
        <v>5240</v>
      </c>
      <c r="M279" s="27" t="s">
        <v>33</v>
      </c>
      <c r="O279" s="24">
        <v>30</v>
      </c>
      <c r="Q279" s="46">
        <f t="shared" si="18"/>
        <v>1.5</v>
      </c>
      <c r="R279" s="24">
        <v>7860</v>
      </c>
      <c r="U279" s="9">
        <f t="shared" si="19"/>
        <v>7860</v>
      </c>
      <c r="V279" s="9">
        <f t="shared" si="20"/>
        <v>7860</v>
      </c>
      <c r="W279" s="3">
        <f t="shared" si="21"/>
        <v>0</v>
      </c>
    </row>
    <row r="280" spans="1:23">
      <c r="A280" s="2" t="s">
        <v>27</v>
      </c>
      <c r="B280" s="6" t="s">
        <v>23</v>
      </c>
      <c r="C280" s="6" t="s">
        <v>24</v>
      </c>
      <c r="D280" s="27">
        <v>14</v>
      </c>
      <c r="E280" s="7">
        <v>1789</v>
      </c>
      <c r="F280" s="27" t="s">
        <v>28</v>
      </c>
      <c r="G280" s="27" t="s">
        <v>192</v>
      </c>
      <c r="H280" s="24" t="s">
        <v>29</v>
      </c>
      <c r="I280" s="26" t="s">
        <v>232</v>
      </c>
      <c r="J280" s="24" t="s">
        <v>31</v>
      </c>
      <c r="K280" s="24" t="s">
        <v>32</v>
      </c>
      <c r="L280" s="24">
        <v>980</v>
      </c>
      <c r="M280" s="27" t="s">
        <v>33</v>
      </c>
      <c r="O280" s="24">
        <v>35</v>
      </c>
      <c r="Q280" s="46">
        <f t="shared" si="18"/>
        <v>1.75</v>
      </c>
      <c r="R280" s="24">
        <v>1715</v>
      </c>
      <c r="U280" s="9">
        <f t="shared" si="19"/>
        <v>1715</v>
      </c>
      <c r="V280" s="9">
        <f t="shared" si="20"/>
        <v>1715</v>
      </c>
      <c r="W280" s="3">
        <f t="shared" si="21"/>
        <v>0</v>
      </c>
    </row>
    <row r="281" spans="1:23">
      <c r="A281" s="2" t="s">
        <v>27</v>
      </c>
      <c r="B281" s="6" t="s">
        <v>23</v>
      </c>
      <c r="C281" s="6" t="s">
        <v>24</v>
      </c>
      <c r="D281" s="27">
        <v>14</v>
      </c>
      <c r="E281" s="7">
        <v>1789</v>
      </c>
      <c r="F281" s="27" t="s">
        <v>28</v>
      </c>
      <c r="G281" s="27" t="s">
        <v>192</v>
      </c>
      <c r="H281" s="24" t="s">
        <v>29</v>
      </c>
      <c r="I281" s="26" t="s">
        <v>233</v>
      </c>
      <c r="J281" s="24" t="s">
        <v>31</v>
      </c>
      <c r="K281" s="24" t="s">
        <v>32</v>
      </c>
      <c r="L281" s="24">
        <v>905</v>
      </c>
      <c r="M281" s="27" t="s">
        <v>33</v>
      </c>
      <c r="O281" s="24">
        <v>25</v>
      </c>
      <c r="Q281" s="46">
        <f t="shared" si="18"/>
        <v>1.25</v>
      </c>
      <c r="R281" s="24">
        <v>1129</v>
      </c>
      <c r="U281" s="9">
        <f t="shared" si="19"/>
        <v>1129</v>
      </c>
      <c r="V281" s="9">
        <f t="shared" si="20"/>
        <v>1131.25</v>
      </c>
      <c r="W281" s="3">
        <f t="shared" si="21"/>
        <v>-2.25</v>
      </c>
    </row>
    <row r="282" spans="1:23">
      <c r="A282" s="2" t="s">
        <v>27</v>
      </c>
      <c r="B282" s="6" t="s">
        <v>23</v>
      </c>
      <c r="C282" s="6" t="s">
        <v>24</v>
      </c>
      <c r="D282" s="27">
        <v>14</v>
      </c>
      <c r="E282" s="7">
        <v>1789</v>
      </c>
      <c r="F282" s="27" t="s">
        <v>28</v>
      </c>
      <c r="G282" s="27" t="s">
        <v>192</v>
      </c>
      <c r="H282" s="24" t="s">
        <v>29</v>
      </c>
      <c r="I282" s="26" t="s">
        <v>234</v>
      </c>
      <c r="J282" s="24" t="s">
        <v>31</v>
      </c>
      <c r="K282" s="24" t="s">
        <v>32</v>
      </c>
      <c r="L282" s="24">
        <v>696</v>
      </c>
      <c r="M282" s="27" t="s">
        <v>33</v>
      </c>
      <c r="N282" s="24">
        <v>12</v>
      </c>
      <c r="Q282" s="46">
        <f t="shared" si="18"/>
        <v>12</v>
      </c>
      <c r="R282" s="24">
        <v>8352</v>
      </c>
      <c r="U282" s="9">
        <f t="shared" si="19"/>
        <v>8352</v>
      </c>
      <c r="V282" s="9">
        <f t="shared" si="20"/>
        <v>8352</v>
      </c>
      <c r="W282" s="3">
        <f t="shared" si="21"/>
        <v>0</v>
      </c>
    </row>
    <row r="283" spans="1:23">
      <c r="A283" s="2" t="s">
        <v>27</v>
      </c>
      <c r="B283" s="6" t="s">
        <v>23</v>
      </c>
      <c r="C283" s="6" t="s">
        <v>24</v>
      </c>
      <c r="D283" s="27">
        <v>14</v>
      </c>
      <c r="E283" s="7">
        <v>1789</v>
      </c>
      <c r="F283" s="27" t="s">
        <v>28</v>
      </c>
      <c r="G283" s="27" t="s">
        <v>192</v>
      </c>
      <c r="H283" s="24" t="s">
        <v>29</v>
      </c>
      <c r="I283" s="26" t="s">
        <v>80</v>
      </c>
      <c r="J283" s="24" t="s">
        <v>31</v>
      </c>
      <c r="K283" s="24" t="s">
        <v>32</v>
      </c>
      <c r="L283" s="24">
        <v>3801</v>
      </c>
      <c r="M283" s="27" t="s">
        <v>33</v>
      </c>
      <c r="O283" s="24">
        <v>25</v>
      </c>
      <c r="Q283" s="46">
        <f t="shared" si="18"/>
        <v>1.25</v>
      </c>
      <c r="R283" s="24">
        <v>4751</v>
      </c>
      <c r="U283" s="9">
        <f t="shared" si="19"/>
        <v>4751</v>
      </c>
      <c r="V283" s="9">
        <f t="shared" si="20"/>
        <v>4751.25</v>
      </c>
      <c r="W283" s="3">
        <f t="shared" si="21"/>
        <v>-0.25</v>
      </c>
    </row>
    <row r="284" spans="1:23">
      <c r="A284" s="2" t="s">
        <v>27</v>
      </c>
      <c r="B284" s="6" t="s">
        <v>23</v>
      </c>
      <c r="C284" s="6" t="s">
        <v>24</v>
      </c>
      <c r="D284" s="27">
        <v>14</v>
      </c>
      <c r="E284" s="7">
        <v>1789</v>
      </c>
      <c r="F284" s="27" t="s">
        <v>28</v>
      </c>
      <c r="G284" s="27" t="s">
        <v>192</v>
      </c>
      <c r="H284" s="24" t="s">
        <v>182</v>
      </c>
      <c r="I284" s="26" t="s">
        <v>235</v>
      </c>
      <c r="J284" s="24" t="s">
        <v>48</v>
      </c>
      <c r="L284" s="24">
        <v>95</v>
      </c>
      <c r="M284" s="27" t="s">
        <v>33</v>
      </c>
      <c r="N284" s="24">
        <v>12</v>
      </c>
      <c r="Q284" s="46">
        <f t="shared" si="18"/>
        <v>12</v>
      </c>
      <c r="R284" s="24">
        <v>1140</v>
      </c>
      <c r="U284" s="9">
        <f t="shared" si="19"/>
        <v>1140</v>
      </c>
      <c r="V284" s="9">
        <f t="shared" si="20"/>
        <v>1140</v>
      </c>
      <c r="W284" s="3">
        <f t="shared" si="21"/>
        <v>0</v>
      </c>
    </row>
    <row r="285" spans="1:23">
      <c r="A285" s="2" t="s">
        <v>27</v>
      </c>
      <c r="B285" s="6" t="s">
        <v>23</v>
      </c>
      <c r="C285" s="6" t="s">
        <v>24</v>
      </c>
      <c r="D285" s="27">
        <v>14</v>
      </c>
      <c r="E285" s="7">
        <v>1789</v>
      </c>
      <c r="F285" s="27" t="s">
        <v>28</v>
      </c>
      <c r="G285" s="27" t="s">
        <v>192</v>
      </c>
      <c r="H285" s="24" t="s">
        <v>236</v>
      </c>
      <c r="I285" s="26" t="s">
        <v>237</v>
      </c>
      <c r="J285" s="24" t="s">
        <v>48</v>
      </c>
      <c r="L285" s="24">
        <v>30</v>
      </c>
      <c r="M285" s="27" t="s">
        <v>33</v>
      </c>
      <c r="N285" s="24">
        <v>12</v>
      </c>
      <c r="Q285" s="46">
        <f t="shared" si="18"/>
        <v>12</v>
      </c>
      <c r="R285" s="24">
        <v>360</v>
      </c>
      <c r="U285" s="9">
        <f t="shared" si="19"/>
        <v>360</v>
      </c>
      <c r="V285" s="9">
        <f t="shared" si="20"/>
        <v>360</v>
      </c>
      <c r="W285" s="3">
        <f t="shared" si="21"/>
        <v>0</v>
      </c>
    </row>
    <row r="286" spans="1:23">
      <c r="A286" s="2" t="s">
        <v>27</v>
      </c>
      <c r="B286" s="6" t="s">
        <v>23</v>
      </c>
      <c r="C286" s="6" t="s">
        <v>24</v>
      </c>
      <c r="D286" s="27">
        <v>14</v>
      </c>
      <c r="E286" s="7">
        <v>1789</v>
      </c>
      <c r="F286" s="27" t="s">
        <v>28</v>
      </c>
      <c r="G286" s="27" t="s">
        <v>192</v>
      </c>
      <c r="H286" s="24" t="s">
        <v>208</v>
      </c>
      <c r="I286" s="26" t="s">
        <v>237</v>
      </c>
      <c r="J286" s="24" t="s">
        <v>48</v>
      </c>
      <c r="L286" s="24">
        <v>105</v>
      </c>
      <c r="M286" s="27" t="s">
        <v>33</v>
      </c>
      <c r="N286" s="24">
        <v>12</v>
      </c>
      <c r="Q286" s="46">
        <f t="shared" si="18"/>
        <v>12</v>
      </c>
      <c r="R286" s="24">
        <v>1260</v>
      </c>
      <c r="U286" s="9">
        <f t="shared" si="19"/>
        <v>1260</v>
      </c>
      <c r="V286" s="9">
        <f t="shared" si="20"/>
        <v>1260</v>
      </c>
      <c r="W286" s="3">
        <f t="shared" si="21"/>
        <v>0</v>
      </c>
    </row>
    <row r="287" spans="1:23">
      <c r="A287" s="2" t="s">
        <v>27</v>
      </c>
      <c r="B287" s="6" t="s">
        <v>23</v>
      </c>
      <c r="C287" s="6" t="s">
        <v>24</v>
      </c>
      <c r="D287" s="27">
        <v>14</v>
      </c>
      <c r="E287" s="7">
        <v>1789</v>
      </c>
      <c r="F287" s="27" t="s">
        <v>28</v>
      </c>
      <c r="G287" s="27" t="s">
        <v>192</v>
      </c>
      <c r="H287" s="24" t="s">
        <v>224</v>
      </c>
      <c r="I287" s="26" t="s">
        <v>237</v>
      </c>
      <c r="J287" s="24" t="s">
        <v>48</v>
      </c>
      <c r="L287" s="24">
        <v>133</v>
      </c>
      <c r="M287" s="27" t="s">
        <v>33</v>
      </c>
      <c r="N287" s="24">
        <v>12</v>
      </c>
      <c r="Q287" s="46">
        <f t="shared" si="18"/>
        <v>12</v>
      </c>
      <c r="R287" s="24">
        <v>1596</v>
      </c>
      <c r="U287" s="9">
        <f t="shared" si="19"/>
        <v>1596</v>
      </c>
      <c r="V287" s="9">
        <f t="shared" si="20"/>
        <v>1596</v>
      </c>
      <c r="W287" s="3">
        <f t="shared" si="21"/>
        <v>0</v>
      </c>
    </row>
    <row r="288" spans="1:23">
      <c r="A288" s="2" t="s">
        <v>27</v>
      </c>
      <c r="B288" s="6" t="s">
        <v>23</v>
      </c>
      <c r="C288" s="6" t="s">
        <v>24</v>
      </c>
      <c r="D288" s="27">
        <v>14</v>
      </c>
      <c r="E288" s="7">
        <v>1789</v>
      </c>
      <c r="F288" s="27" t="s">
        <v>28</v>
      </c>
      <c r="G288" s="27" t="s">
        <v>192</v>
      </c>
      <c r="H288" s="24" t="s">
        <v>238</v>
      </c>
      <c r="I288" s="26" t="s">
        <v>237</v>
      </c>
      <c r="J288" s="24" t="s">
        <v>48</v>
      </c>
      <c r="L288" s="24">
        <v>20</v>
      </c>
      <c r="M288" s="27" t="s">
        <v>33</v>
      </c>
      <c r="N288" s="24">
        <v>12</v>
      </c>
      <c r="Q288" s="46">
        <f t="shared" si="18"/>
        <v>12</v>
      </c>
      <c r="R288" s="24">
        <v>240</v>
      </c>
      <c r="U288" s="9">
        <f t="shared" si="19"/>
        <v>240</v>
      </c>
      <c r="V288" s="9">
        <f t="shared" si="20"/>
        <v>240</v>
      </c>
      <c r="W288" s="3">
        <f t="shared" si="21"/>
        <v>0</v>
      </c>
    </row>
    <row r="289" spans="1:25">
      <c r="A289" s="2" t="s">
        <v>27</v>
      </c>
      <c r="B289" s="6" t="s">
        <v>23</v>
      </c>
      <c r="C289" s="6" t="s">
        <v>24</v>
      </c>
      <c r="D289" s="27">
        <v>14</v>
      </c>
      <c r="E289" s="7">
        <v>1789</v>
      </c>
      <c r="F289" s="27" t="s">
        <v>28</v>
      </c>
      <c r="G289" s="27" t="s">
        <v>192</v>
      </c>
      <c r="H289" s="24" t="s">
        <v>239</v>
      </c>
      <c r="I289" s="26" t="s">
        <v>237</v>
      </c>
      <c r="J289" s="24" t="s">
        <v>48</v>
      </c>
      <c r="L289" s="24">
        <v>215</v>
      </c>
      <c r="M289" s="27" t="s">
        <v>33</v>
      </c>
      <c r="N289" s="24">
        <v>12</v>
      </c>
      <c r="Q289" s="46">
        <f t="shared" si="18"/>
        <v>12</v>
      </c>
      <c r="R289" s="24">
        <v>2580</v>
      </c>
      <c r="U289" s="9">
        <f t="shared" si="19"/>
        <v>2580</v>
      </c>
      <c r="V289" s="9">
        <f t="shared" si="20"/>
        <v>2580</v>
      </c>
      <c r="W289" s="3">
        <f t="shared" si="21"/>
        <v>0</v>
      </c>
    </row>
    <row r="290" spans="1:25">
      <c r="A290" s="2" t="s">
        <v>27</v>
      </c>
      <c r="B290" s="6" t="s">
        <v>23</v>
      </c>
      <c r="C290" s="6" t="s">
        <v>24</v>
      </c>
      <c r="D290" s="27">
        <v>14</v>
      </c>
      <c r="E290" s="7">
        <v>1789</v>
      </c>
      <c r="F290" s="27" t="s">
        <v>28</v>
      </c>
      <c r="G290" s="27" t="s">
        <v>192</v>
      </c>
      <c r="I290" s="26" t="s">
        <v>240</v>
      </c>
      <c r="J290" s="24" t="s">
        <v>48</v>
      </c>
      <c r="L290" s="24">
        <v>1</v>
      </c>
      <c r="M290" s="27" t="s">
        <v>39</v>
      </c>
      <c r="N290" s="24">
        <v>1363</v>
      </c>
      <c r="Q290" s="46">
        <f t="shared" si="18"/>
        <v>1363</v>
      </c>
      <c r="R290" s="24">
        <v>1363</v>
      </c>
      <c r="U290" s="9">
        <f t="shared" si="19"/>
        <v>1363</v>
      </c>
      <c r="V290" s="9">
        <f t="shared" si="20"/>
        <v>1363</v>
      </c>
      <c r="W290" s="3">
        <f t="shared" si="21"/>
        <v>0</v>
      </c>
    </row>
    <row r="291" spans="1:25">
      <c r="A291" s="2" t="s">
        <v>27</v>
      </c>
      <c r="B291" s="6" t="s">
        <v>23</v>
      </c>
      <c r="C291" s="6" t="s">
        <v>24</v>
      </c>
      <c r="D291" s="27">
        <v>14</v>
      </c>
      <c r="E291" s="7">
        <v>1789</v>
      </c>
      <c r="F291" s="27" t="s">
        <v>28</v>
      </c>
      <c r="G291" s="27" t="s">
        <v>192</v>
      </c>
      <c r="I291" s="26" t="s">
        <v>240</v>
      </c>
      <c r="J291" s="39" t="s">
        <v>375</v>
      </c>
      <c r="L291" s="24">
        <v>1</v>
      </c>
      <c r="M291" s="27" t="s">
        <v>39</v>
      </c>
      <c r="N291" s="24">
        <v>390</v>
      </c>
      <c r="Q291" s="46">
        <f t="shared" si="18"/>
        <v>390</v>
      </c>
      <c r="R291" s="24">
        <v>390</v>
      </c>
      <c r="U291" s="9">
        <f t="shared" si="19"/>
        <v>390</v>
      </c>
      <c r="V291" s="9">
        <f t="shared" si="20"/>
        <v>390</v>
      </c>
      <c r="W291" s="3">
        <f t="shared" si="21"/>
        <v>0</v>
      </c>
    </row>
    <row r="292" spans="1:25">
      <c r="A292" s="2" t="s">
        <v>27</v>
      </c>
      <c r="B292" s="6" t="s">
        <v>23</v>
      </c>
      <c r="C292" s="6" t="s">
        <v>24</v>
      </c>
      <c r="D292" s="27">
        <v>14</v>
      </c>
      <c r="E292" s="7">
        <v>1789</v>
      </c>
      <c r="F292" s="27" t="s">
        <v>28</v>
      </c>
      <c r="G292" s="27" t="s">
        <v>192</v>
      </c>
      <c r="H292" s="24" t="s">
        <v>182</v>
      </c>
      <c r="I292" s="26" t="s">
        <v>240</v>
      </c>
      <c r="J292" s="24" t="s">
        <v>48</v>
      </c>
      <c r="L292" s="24">
        <v>5043</v>
      </c>
      <c r="M292" s="27" t="s">
        <v>33</v>
      </c>
      <c r="N292" s="24">
        <v>5</v>
      </c>
      <c r="Q292" s="46">
        <f t="shared" si="18"/>
        <v>5</v>
      </c>
      <c r="R292" s="24">
        <v>25215</v>
      </c>
      <c r="U292" s="9">
        <f t="shared" si="19"/>
        <v>25215</v>
      </c>
      <c r="V292" s="9">
        <f t="shared" si="20"/>
        <v>25215</v>
      </c>
      <c r="W292" s="3">
        <f t="shared" si="21"/>
        <v>0</v>
      </c>
    </row>
    <row r="293" spans="1:25">
      <c r="A293" s="2" t="s">
        <v>27</v>
      </c>
      <c r="B293" s="6" t="s">
        <v>23</v>
      </c>
      <c r="C293" s="6" t="s">
        <v>24</v>
      </c>
      <c r="D293" s="27">
        <v>14</v>
      </c>
      <c r="E293" s="7">
        <v>1789</v>
      </c>
      <c r="F293" s="27" t="s">
        <v>28</v>
      </c>
      <c r="G293" s="27" t="s">
        <v>192</v>
      </c>
      <c r="H293" s="24" t="s">
        <v>182</v>
      </c>
      <c r="I293" s="26" t="s">
        <v>240</v>
      </c>
      <c r="J293" s="39" t="s">
        <v>375</v>
      </c>
      <c r="L293" s="24">
        <v>18334</v>
      </c>
      <c r="M293" s="27" t="s">
        <v>33</v>
      </c>
      <c r="N293" s="24">
        <v>5</v>
      </c>
      <c r="Q293" s="46">
        <f t="shared" si="18"/>
        <v>5</v>
      </c>
      <c r="R293" s="24">
        <v>91670</v>
      </c>
      <c r="U293" s="9">
        <f t="shared" si="19"/>
        <v>91670</v>
      </c>
      <c r="V293" s="9">
        <f t="shared" si="20"/>
        <v>91670</v>
      </c>
      <c r="W293" s="3">
        <f t="shared" si="21"/>
        <v>0</v>
      </c>
    </row>
    <row r="294" spans="1:25">
      <c r="A294" s="2" t="s">
        <v>27</v>
      </c>
      <c r="B294" s="6" t="s">
        <v>23</v>
      </c>
      <c r="C294" s="6" t="s">
        <v>24</v>
      </c>
      <c r="D294" s="27">
        <v>14</v>
      </c>
      <c r="E294" s="7">
        <v>1789</v>
      </c>
      <c r="F294" s="27" t="s">
        <v>28</v>
      </c>
      <c r="G294" s="27" t="s">
        <v>192</v>
      </c>
      <c r="H294" s="24" t="s">
        <v>241</v>
      </c>
      <c r="I294" s="26" t="s">
        <v>378</v>
      </c>
      <c r="J294" s="24" t="s">
        <v>48</v>
      </c>
      <c r="L294" s="24">
        <v>206</v>
      </c>
      <c r="M294" s="27" t="s">
        <v>33</v>
      </c>
      <c r="N294" s="24">
        <v>6</v>
      </c>
      <c r="Q294" s="46">
        <f t="shared" si="18"/>
        <v>6</v>
      </c>
      <c r="R294" s="24">
        <v>1236</v>
      </c>
      <c r="U294" s="9">
        <f t="shared" si="19"/>
        <v>1236</v>
      </c>
      <c r="V294" s="9">
        <f t="shared" si="20"/>
        <v>1236</v>
      </c>
      <c r="W294" s="3">
        <f t="shared" si="21"/>
        <v>0</v>
      </c>
    </row>
    <row r="295" spans="1:25">
      <c r="A295" s="2" t="s">
        <v>27</v>
      </c>
      <c r="B295" s="6" t="s">
        <v>23</v>
      </c>
      <c r="C295" s="6" t="s">
        <v>24</v>
      </c>
      <c r="D295" s="27">
        <v>14</v>
      </c>
      <c r="E295" s="7">
        <v>1789</v>
      </c>
      <c r="F295" s="27" t="s">
        <v>28</v>
      </c>
      <c r="G295" s="27" t="s">
        <v>192</v>
      </c>
      <c r="H295" s="24" t="s">
        <v>29</v>
      </c>
      <c r="I295" s="26" t="s">
        <v>379</v>
      </c>
      <c r="J295" s="24" t="s">
        <v>48</v>
      </c>
      <c r="L295" s="24">
        <v>200</v>
      </c>
      <c r="M295" s="27" t="s">
        <v>33</v>
      </c>
      <c r="N295" s="24">
        <v>3</v>
      </c>
      <c r="Q295" s="46">
        <f t="shared" si="18"/>
        <v>3</v>
      </c>
      <c r="R295" s="24">
        <v>600</v>
      </c>
      <c r="U295" s="9">
        <f t="shared" si="19"/>
        <v>600</v>
      </c>
      <c r="V295" s="9">
        <f t="shared" si="20"/>
        <v>600</v>
      </c>
      <c r="W295" s="3">
        <f t="shared" si="21"/>
        <v>0</v>
      </c>
    </row>
    <row r="296" spans="1:25">
      <c r="A296" s="2" t="s">
        <v>27</v>
      </c>
      <c r="B296" s="6" t="s">
        <v>23</v>
      </c>
      <c r="C296" s="6" t="s">
        <v>24</v>
      </c>
      <c r="D296" s="27">
        <v>14</v>
      </c>
      <c r="E296" s="7">
        <v>1789</v>
      </c>
      <c r="F296" s="27" t="s">
        <v>28</v>
      </c>
      <c r="G296" s="27" t="s">
        <v>192</v>
      </c>
      <c r="H296" s="24" t="s">
        <v>29</v>
      </c>
      <c r="I296" s="26" t="s">
        <v>379</v>
      </c>
      <c r="J296" s="39" t="s">
        <v>375</v>
      </c>
      <c r="L296" s="24">
        <v>12680</v>
      </c>
      <c r="M296" s="27" t="s">
        <v>33</v>
      </c>
      <c r="N296" s="24">
        <v>3</v>
      </c>
      <c r="Q296" s="46">
        <f t="shared" si="18"/>
        <v>3</v>
      </c>
      <c r="R296" s="24">
        <v>38040</v>
      </c>
      <c r="U296" s="9">
        <f t="shared" si="19"/>
        <v>38040</v>
      </c>
      <c r="V296" s="9">
        <f t="shared" si="20"/>
        <v>38040</v>
      </c>
      <c r="W296" s="3">
        <f t="shared" si="21"/>
        <v>0</v>
      </c>
    </row>
    <row r="297" spans="1:25">
      <c r="A297" s="2" t="s">
        <v>27</v>
      </c>
      <c r="B297" s="6" t="s">
        <v>23</v>
      </c>
      <c r="C297" s="6" t="s">
        <v>24</v>
      </c>
      <c r="D297" s="27">
        <v>14</v>
      </c>
      <c r="E297" s="7">
        <v>1789</v>
      </c>
      <c r="F297" s="27" t="s">
        <v>28</v>
      </c>
      <c r="G297" s="27" t="s">
        <v>192</v>
      </c>
      <c r="H297" s="24" t="s">
        <v>241</v>
      </c>
      <c r="I297" s="26" t="s">
        <v>380</v>
      </c>
      <c r="J297" s="24" t="s">
        <v>48</v>
      </c>
      <c r="L297" s="24">
        <v>295</v>
      </c>
      <c r="M297" s="27" t="s">
        <v>33</v>
      </c>
      <c r="N297" s="24">
        <v>7</v>
      </c>
      <c r="O297" s="24">
        <v>10</v>
      </c>
      <c r="Q297" s="46">
        <f t="shared" si="18"/>
        <v>7.5</v>
      </c>
      <c r="R297" s="24">
        <v>2212</v>
      </c>
      <c r="U297" s="9">
        <f t="shared" si="19"/>
        <v>2212</v>
      </c>
      <c r="V297" s="9">
        <f t="shared" si="20"/>
        <v>2212.5</v>
      </c>
      <c r="W297" s="3">
        <f t="shared" si="21"/>
        <v>-0.5</v>
      </c>
    </row>
    <row r="298" spans="1:25">
      <c r="A298" s="2" t="s">
        <v>27</v>
      </c>
      <c r="B298" s="6" t="s">
        <v>23</v>
      </c>
      <c r="C298" s="6" t="s">
        <v>24</v>
      </c>
      <c r="D298" s="27">
        <v>14</v>
      </c>
      <c r="E298" s="7">
        <v>1789</v>
      </c>
      <c r="F298" s="27" t="s">
        <v>28</v>
      </c>
      <c r="G298" s="27" t="s">
        <v>192</v>
      </c>
      <c r="H298" s="24" t="s">
        <v>224</v>
      </c>
      <c r="I298" s="26" t="s">
        <v>381</v>
      </c>
      <c r="J298" s="24" t="s">
        <v>48</v>
      </c>
      <c r="L298" s="24">
        <v>645</v>
      </c>
      <c r="M298" s="27" t="s">
        <v>33</v>
      </c>
      <c r="N298" s="24">
        <v>6</v>
      </c>
      <c r="Q298" s="46">
        <f t="shared" si="18"/>
        <v>6</v>
      </c>
      <c r="R298" s="24">
        <v>3870</v>
      </c>
      <c r="U298" s="9">
        <f t="shared" si="19"/>
        <v>3870</v>
      </c>
      <c r="V298" s="9">
        <f t="shared" si="20"/>
        <v>3870</v>
      </c>
      <c r="W298" s="3">
        <f t="shared" si="21"/>
        <v>0</v>
      </c>
    </row>
    <row r="299" spans="1:25">
      <c r="A299" s="2" t="s">
        <v>27</v>
      </c>
      <c r="B299" s="6" t="s">
        <v>23</v>
      </c>
      <c r="C299" s="6" t="s">
        <v>24</v>
      </c>
      <c r="D299" s="27">
        <v>14</v>
      </c>
      <c r="E299" s="7">
        <v>1789</v>
      </c>
      <c r="F299" s="27" t="s">
        <v>28</v>
      </c>
      <c r="G299" s="27" t="s">
        <v>192</v>
      </c>
      <c r="H299" s="24" t="s">
        <v>224</v>
      </c>
      <c r="I299" s="26" t="s">
        <v>382</v>
      </c>
      <c r="J299" s="24" t="s">
        <v>48</v>
      </c>
      <c r="L299" s="24">
        <v>295</v>
      </c>
      <c r="M299" s="27" t="s">
        <v>33</v>
      </c>
      <c r="N299" s="24">
        <v>8</v>
      </c>
      <c r="Q299" s="46">
        <f t="shared" si="18"/>
        <v>8</v>
      </c>
      <c r="R299" s="24">
        <v>2360</v>
      </c>
      <c r="U299" s="9">
        <f t="shared" si="19"/>
        <v>2360</v>
      </c>
      <c r="V299" s="9">
        <f t="shared" si="20"/>
        <v>2360</v>
      </c>
      <c r="W299" s="3">
        <f t="shared" si="21"/>
        <v>0</v>
      </c>
    </row>
    <row r="300" spans="1:25">
      <c r="A300" s="2" t="s">
        <v>27</v>
      </c>
      <c r="B300" s="6" t="s">
        <v>23</v>
      </c>
      <c r="C300" s="6" t="s">
        <v>24</v>
      </c>
      <c r="D300" s="27">
        <v>14</v>
      </c>
      <c r="E300" s="7">
        <v>1789</v>
      </c>
      <c r="F300" s="27" t="s">
        <v>28</v>
      </c>
      <c r="G300" s="27" t="s">
        <v>192</v>
      </c>
      <c r="I300" s="26" t="s">
        <v>383</v>
      </c>
      <c r="J300" s="24" t="s">
        <v>48</v>
      </c>
      <c r="L300" s="24">
        <v>1</v>
      </c>
      <c r="M300" s="27" t="s">
        <v>39</v>
      </c>
      <c r="N300" s="24">
        <v>600</v>
      </c>
      <c r="Q300" s="46">
        <f t="shared" si="18"/>
        <v>600</v>
      </c>
      <c r="R300" s="24">
        <v>600</v>
      </c>
      <c r="U300" s="9">
        <f t="shared" si="19"/>
        <v>600</v>
      </c>
      <c r="V300" s="9">
        <f t="shared" si="20"/>
        <v>600</v>
      </c>
      <c r="W300" s="3">
        <f t="shared" si="21"/>
        <v>0</v>
      </c>
    </row>
    <row r="301" spans="1:25">
      <c r="A301" s="2" t="s">
        <v>27</v>
      </c>
      <c r="B301" s="6" t="s">
        <v>23</v>
      </c>
      <c r="C301" s="6" t="s">
        <v>24</v>
      </c>
      <c r="D301" s="27">
        <v>14</v>
      </c>
      <c r="E301" s="7">
        <v>1789</v>
      </c>
      <c r="F301" s="27" t="s">
        <v>28</v>
      </c>
      <c r="G301" s="27" t="s">
        <v>192</v>
      </c>
      <c r="I301" s="26" t="s">
        <v>383</v>
      </c>
      <c r="J301" s="24" t="s">
        <v>242</v>
      </c>
      <c r="L301" s="24">
        <v>1</v>
      </c>
      <c r="M301" s="27" t="s">
        <v>39</v>
      </c>
      <c r="N301" s="24">
        <v>375</v>
      </c>
      <c r="Q301" s="46">
        <f t="shared" si="18"/>
        <v>375</v>
      </c>
      <c r="R301" s="24">
        <v>375</v>
      </c>
      <c r="U301" s="9">
        <f t="shared" si="19"/>
        <v>375</v>
      </c>
      <c r="V301" s="9">
        <f t="shared" si="20"/>
        <v>375</v>
      </c>
      <c r="W301" s="3">
        <f t="shared" si="21"/>
        <v>0</v>
      </c>
    </row>
    <row r="302" spans="1:25">
      <c r="A302" s="2" t="s">
        <v>27</v>
      </c>
      <c r="B302" s="6" t="s">
        <v>23</v>
      </c>
      <c r="C302" s="6" t="s">
        <v>24</v>
      </c>
      <c r="D302" s="27">
        <v>14</v>
      </c>
      <c r="E302" s="7">
        <v>1789</v>
      </c>
      <c r="F302" s="27" t="s">
        <v>28</v>
      </c>
      <c r="G302" s="27" t="s">
        <v>192</v>
      </c>
      <c r="H302" s="24" t="s">
        <v>182</v>
      </c>
      <c r="I302" s="26" t="s">
        <v>82</v>
      </c>
      <c r="J302" s="24" t="s">
        <v>48</v>
      </c>
      <c r="L302" s="24">
        <v>202.5</v>
      </c>
      <c r="M302" s="27" t="s">
        <v>33</v>
      </c>
      <c r="N302" s="24">
        <v>50</v>
      </c>
      <c r="Q302" s="46">
        <f t="shared" si="18"/>
        <v>50</v>
      </c>
      <c r="R302" s="24">
        <v>10125</v>
      </c>
      <c r="U302" s="9">
        <f t="shared" si="19"/>
        <v>10125</v>
      </c>
      <c r="V302" s="9">
        <f t="shared" si="20"/>
        <v>10125</v>
      </c>
      <c r="W302" s="3">
        <f t="shared" si="21"/>
        <v>0</v>
      </c>
    </row>
    <row r="303" spans="1:25">
      <c r="A303" s="2" t="s">
        <v>27</v>
      </c>
      <c r="B303" s="6" t="s">
        <v>23</v>
      </c>
      <c r="C303" s="6" t="s">
        <v>24</v>
      </c>
      <c r="D303" s="27">
        <v>14</v>
      </c>
      <c r="E303" s="7">
        <v>1789</v>
      </c>
      <c r="F303" s="27" t="s">
        <v>28</v>
      </c>
      <c r="G303" s="27" t="s">
        <v>192</v>
      </c>
      <c r="H303" s="24" t="s">
        <v>182</v>
      </c>
      <c r="I303" s="26" t="s">
        <v>82</v>
      </c>
      <c r="J303" s="39" t="s">
        <v>375</v>
      </c>
      <c r="L303" s="24">
        <v>46.5</v>
      </c>
      <c r="M303" s="27" t="s">
        <v>33</v>
      </c>
      <c r="N303" s="24">
        <v>50</v>
      </c>
      <c r="Q303" s="46">
        <f t="shared" si="18"/>
        <v>50</v>
      </c>
      <c r="R303" s="24">
        <v>2325</v>
      </c>
      <c r="U303" s="9">
        <f t="shared" si="19"/>
        <v>2325</v>
      </c>
      <c r="V303" s="9">
        <f t="shared" si="20"/>
        <v>2325</v>
      </c>
      <c r="W303" s="3">
        <f t="shared" si="21"/>
        <v>0</v>
      </c>
    </row>
    <row r="304" spans="1:25">
      <c r="A304" s="2" t="s">
        <v>27</v>
      </c>
      <c r="B304" s="6" t="s">
        <v>23</v>
      </c>
      <c r="C304" s="6" t="s">
        <v>24</v>
      </c>
      <c r="D304" s="27">
        <v>14</v>
      </c>
      <c r="E304" s="7">
        <v>1789</v>
      </c>
      <c r="F304" s="27" t="s">
        <v>28</v>
      </c>
      <c r="G304" s="27" t="s">
        <v>192</v>
      </c>
      <c r="H304" s="24" t="s">
        <v>208</v>
      </c>
      <c r="I304" s="26" t="s">
        <v>82</v>
      </c>
      <c r="J304" s="24" t="s">
        <v>48</v>
      </c>
      <c r="L304" s="24">
        <v>224</v>
      </c>
      <c r="M304" s="27" t="s">
        <v>33</v>
      </c>
      <c r="N304" s="24">
        <v>55</v>
      </c>
      <c r="Q304" s="46">
        <f t="shared" si="18"/>
        <v>55</v>
      </c>
      <c r="R304" s="24">
        <v>11320</v>
      </c>
      <c r="U304" s="9">
        <f t="shared" si="19"/>
        <v>11320</v>
      </c>
      <c r="V304" s="9">
        <f t="shared" si="20"/>
        <v>12320</v>
      </c>
      <c r="W304" s="3">
        <f t="shared" si="21"/>
        <v>-1000</v>
      </c>
      <c r="Y304" s="24" t="s">
        <v>50</v>
      </c>
    </row>
    <row r="305" spans="1:25">
      <c r="A305" s="2" t="s">
        <v>27</v>
      </c>
      <c r="B305" s="6" t="s">
        <v>23</v>
      </c>
      <c r="C305" s="6" t="s">
        <v>24</v>
      </c>
      <c r="D305" s="27">
        <v>14</v>
      </c>
      <c r="E305" s="7">
        <v>1789</v>
      </c>
      <c r="F305" s="27" t="s">
        <v>28</v>
      </c>
      <c r="G305" s="27" t="s">
        <v>192</v>
      </c>
      <c r="H305" s="24" t="s">
        <v>208</v>
      </c>
      <c r="I305" s="26" t="s">
        <v>82</v>
      </c>
      <c r="J305" s="24" t="s">
        <v>242</v>
      </c>
      <c r="L305" s="24">
        <v>41</v>
      </c>
      <c r="M305" s="27" t="s">
        <v>33</v>
      </c>
      <c r="N305" s="24">
        <v>55</v>
      </c>
      <c r="Q305" s="46">
        <f t="shared" si="18"/>
        <v>55</v>
      </c>
      <c r="R305" s="24">
        <v>2225</v>
      </c>
      <c r="U305" s="9">
        <f t="shared" si="19"/>
        <v>2225</v>
      </c>
      <c r="V305" s="9">
        <f t="shared" si="20"/>
        <v>2255</v>
      </c>
      <c r="W305" s="3">
        <f t="shared" si="21"/>
        <v>-30</v>
      </c>
      <c r="Y305" s="24" t="s">
        <v>50</v>
      </c>
    </row>
    <row r="306" spans="1:25">
      <c r="A306" s="2" t="s">
        <v>27</v>
      </c>
      <c r="B306" s="6" t="s">
        <v>23</v>
      </c>
      <c r="C306" s="6" t="s">
        <v>24</v>
      </c>
      <c r="D306" s="27">
        <v>14</v>
      </c>
      <c r="E306" s="7">
        <v>1789</v>
      </c>
      <c r="F306" s="27" t="s">
        <v>28</v>
      </c>
      <c r="G306" s="27" t="s">
        <v>192</v>
      </c>
      <c r="H306" s="24" t="s">
        <v>208</v>
      </c>
      <c r="I306" s="26" t="s">
        <v>243</v>
      </c>
      <c r="J306" s="24" t="s">
        <v>48</v>
      </c>
      <c r="L306" s="24">
        <v>20</v>
      </c>
      <c r="M306" s="27" t="s">
        <v>33</v>
      </c>
      <c r="Q306" s="46">
        <f t="shared" si="18"/>
        <v>0</v>
      </c>
      <c r="R306" s="24">
        <v>2400</v>
      </c>
      <c r="U306" s="9">
        <f t="shared" si="19"/>
        <v>2400</v>
      </c>
      <c r="V306" s="9">
        <f t="shared" si="20"/>
        <v>0</v>
      </c>
      <c r="W306" s="3">
        <f t="shared" si="21"/>
        <v>2400</v>
      </c>
      <c r="Y306" s="24" t="s">
        <v>95</v>
      </c>
    </row>
    <row r="307" spans="1:25">
      <c r="A307" s="2" t="s">
        <v>27</v>
      </c>
      <c r="B307" s="6" t="s">
        <v>23</v>
      </c>
      <c r="C307" s="6" t="s">
        <v>24</v>
      </c>
      <c r="D307" s="27">
        <v>14</v>
      </c>
      <c r="E307" s="7">
        <v>1789</v>
      </c>
      <c r="F307" s="27" t="s">
        <v>28</v>
      </c>
      <c r="G307" s="27" t="s">
        <v>192</v>
      </c>
      <c r="H307" s="24" t="s">
        <v>208</v>
      </c>
      <c r="I307" s="26" t="s">
        <v>384</v>
      </c>
      <c r="J307" s="24" t="s">
        <v>48</v>
      </c>
      <c r="L307" s="24">
        <v>24</v>
      </c>
      <c r="M307" s="27" t="s">
        <v>33</v>
      </c>
      <c r="N307" s="24">
        <v>90</v>
      </c>
      <c r="Q307" s="46">
        <f t="shared" si="18"/>
        <v>90</v>
      </c>
      <c r="R307" s="24">
        <v>2160</v>
      </c>
      <c r="U307" s="9">
        <f t="shared" si="19"/>
        <v>2160</v>
      </c>
      <c r="V307" s="9">
        <f t="shared" si="20"/>
        <v>2160</v>
      </c>
      <c r="W307" s="3">
        <f t="shared" si="21"/>
        <v>0</v>
      </c>
    </row>
    <row r="308" spans="1:25">
      <c r="A308" s="2" t="s">
        <v>27</v>
      </c>
      <c r="B308" s="6" t="s">
        <v>23</v>
      </c>
      <c r="C308" s="6" t="s">
        <v>24</v>
      </c>
      <c r="D308" s="27">
        <v>14</v>
      </c>
      <c r="E308" s="7">
        <v>1789</v>
      </c>
      <c r="F308" s="27" t="s">
        <v>28</v>
      </c>
      <c r="G308" s="27" t="s">
        <v>192</v>
      </c>
      <c r="H308" s="24" t="s">
        <v>208</v>
      </c>
      <c r="I308" s="26" t="s">
        <v>384</v>
      </c>
      <c r="J308" s="24" t="s">
        <v>242</v>
      </c>
      <c r="L308" s="24">
        <v>6</v>
      </c>
      <c r="M308" s="27" t="s">
        <v>33</v>
      </c>
      <c r="N308" s="24">
        <v>90</v>
      </c>
      <c r="Q308" s="46">
        <f t="shared" si="18"/>
        <v>90</v>
      </c>
      <c r="R308" s="24">
        <v>540</v>
      </c>
      <c r="U308" s="9">
        <f t="shared" si="19"/>
        <v>540</v>
      </c>
      <c r="V308" s="9">
        <f t="shared" si="20"/>
        <v>540</v>
      </c>
      <c r="W308" s="3">
        <f t="shared" si="21"/>
        <v>0</v>
      </c>
    </row>
    <row r="309" spans="1:25">
      <c r="A309" s="2" t="s">
        <v>27</v>
      </c>
      <c r="B309" s="6" t="s">
        <v>23</v>
      </c>
      <c r="C309" s="6" t="s">
        <v>24</v>
      </c>
      <c r="D309" s="27">
        <v>14</v>
      </c>
      <c r="E309" s="7">
        <v>1789</v>
      </c>
      <c r="F309" s="27" t="s">
        <v>28</v>
      </c>
      <c r="G309" s="27" t="s">
        <v>192</v>
      </c>
      <c r="H309" s="24" t="s">
        <v>29</v>
      </c>
      <c r="I309" s="26" t="s">
        <v>385</v>
      </c>
      <c r="J309" s="39" t="s">
        <v>375</v>
      </c>
      <c r="L309" s="24">
        <v>167</v>
      </c>
      <c r="M309" s="27" t="s">
        <v>33</v>
      </c>
      <c r="N309" s="24">
        <v>15</v>
      </c>
      <c r="Q309" s="46">
        <f t="shared" si="18"/>
        <v>15</v>
      </c>
      <c r="R309" s="24">
        <v>2512</v>
      </c>
      <c r="U309" s="9">
        <f t="shared" si="19"/>
        <v>2512</v>
      </c>
      <c r="V309" s="9">
        <f t="shared" si="20"/>
        <v>2505</v>
      </c>
      <c r="W309" s="3">
        <f t="shared" si="21"/>
        <v>7</v>
      </c>
    </row>
    <row r="310" spans="1:25">
      <c r="A310" s="2" t="s">
        <v>27</v>
      </c>
      <c r="B310" s="6" t="s">
        <v>23</v>
      </c>
      <c r="C310" s="6" t="s">
        <v>24</v>
      </c>
      <c r="D310" s="27">
        <v>14</v>
      </c>
      <c r="E310" s="7">
        <v>1789</v>
      </c>
      <c r="F310" s="27" t="s">
        <v>28</v>
      </c>
      <c r="G310" s="27" t="s">
        <v>192</v>
      </c>
      <c r="H310" s="24" t="s">
        <v>182</v>
      </c>
      <c r="I310" s="26" t="s">
        <v>385</v>
      </c>
      <c r="J310" s="24" t="s">
        <v>48</v>
      </c>
      <c r="L310" s="24">
        <v>27</v>
      </c>
      <c r="M310" s="27" t="s">
        <v>33</v>
      </c>
      <c r="N310" s="24">
        <v>15</v>
      </c>
      <c r="Q310" s="46">
        <f t="shared" si="18"/>
        <v>15</v>
      </c>
      <c r="R310" s="24">
        <v>405</v>
      </c>
      <c r="U310" s="9">
        <f t="shared" si="19"/>
        <v>405</v>
      </c>
      <c r="V310" s="9">
        <f t="shared" si="20"/>
        <v>405</v>
      </c>
      <c r="W310" s="3">
        <f t="shared" si="21"/>
        <v>0</v>
      </c>
    </row>
    <row r="311" spans="1:25">
      <c r="A311" s="2" t="s">
        <v>27</v>
      </c>
      <c r="B311" s="6" t="s">
        <v>23</v>
      </c>
      <c r="C311" s="6" t="s">
        <v>24</v>
      </c>
      <c r="D311" s="27">
        <v>14</v>
      </c>
      <c r="E311" s="7">
        <v>1789</v>
      </c>
      <c r="F311" s="27" t="s">
        <v>28</v>
      </c>
      <c r="G311" s="27" t="s">
        <v>192</v>
      </c>
      <c r="H311" s="24" t="s">
        <v>182</v>
      </c>
      <c r="I311" s="26" t="s">
        <v>385</v>
      </c>
      <c r="J311" s="39" t="s">
        <v>375</v>
      </c>
      <c r="L311" s="24">
        <v>31</v>
      </c>
      <c r="M311" s="27" t="s">
        <v>33</v>
      </c>
      <c r="N311" s="24">
        <v>15</v>
      </c>
      <c r="Q311" s="46">
        <f t="shared" si="18"/>
        <v>15</v>
      </c>
      <c r="R311" s="24">
        <v>465</v>
      </c>
      <c r="U311" s="9">
        <f t="shared" si="19"/>
        <v>465</v>
      </c>
      <c r="V311" s="9">
        <f t="shared" si="20"/>
        <v>465</v>
      </c>
      <c r="W311" s="3">
        <f t="shared" si="21"/>
        <v>0</v>
      </c>
    </row>
    <row r="312" spans="1:25">
      <c r="A312" s="2" t="s">
        <v>27</v>
      </c>
      <c r="B312" s="6" t="s">
        <v>23</v>
      </c>
      <c r="C312" s="6" t="s">
        <v>24</v>
      </c>
      <c r="D312" s="27">
        <v>14</v>
      </c>
      <c r="E312" s="7">
        <v>1789</v>
      </c>
      <c r="F312" s="27" t="s">
        <v>28</v>
      </c>
      <c r="G312" s="27" t="s">
        <v>192</v>
      </c>
      <c r="H312" s="24" t="s">
        <v>208</v>
      </c>
      <c r="I312" s="26" t="s">
        <v>385</v>
      </c>
      <c r="J312" s="24" t="s">
        <v>48</v>
      </c>
      <c r="L312" s="24">
        <v>50</v>
      </c>
      <c r="M312" s="27" t="s">
        <v>33</v>
      </c>
      <c r="N312" s="24">
        <v>20</v>
      </c>
      <c r="Q312" s="46">
        <f t="shared" si="18"/>
        <v>20</v>
      </c>
      <c r="R312" s="24">
        <v>1000</v>
      </c>
      <c r="U312" s="9">
        <f t="shared" si="19"/>
        <v>1000</v>
      </c>
      <c r="V312" s="9">
        <f t="shared" si="20"/>
        <v>1000</v>
      </c>
      <c r="W312" s="3">
        <f t="shared" si="21"/>
        <v>0</v>
      </c>
    </row>
    <row r="313" spans="1:25">
      <c r="A313" s="2" t="s">
        <v>27</v>
      </c>
      <c r="B313" s="6" t="s">
        <v>23</v>
      </c>
      <c r="C313" s="6" t="s">
        <v>24</v>
      </c>
      <c r="D313" s="27">
        <v>14</v>
      </c>
      <c r="E313" s="7">
        <v>1789</v>
      </c>
      <c r="F313" s="27" t="s">
        <v>28</v>
      </c>
      <c r="G313" s="27" t="s">
        <v>192</v>
      </c>
      <c r="H313" s="24" t="s">
        <v>182</v>
      </c>
      <c r="I313" s="26" t="s">
        <v>244</v>
      </c>
      <c r="J313" s="39" t="s">
        <v>375</v>
      </c>
      <c r="L313" s="24">
        <v>52</v>
      </c>
      <c r="M313" s="27" t="s">
        <v>33</v>
      </c>
      <c r="N313" s="24">
        <v>15</v>
      </c>
      <c r="Q313" s="46">
        <f t="shared" si="18"/>
        <v>15</v>
      </c>
      <c r="R313" s="24">
        <v>780</v>
      </c>
      <c r="U313" s="9">
        <f t="shared" si="19"/>
        <v>780</v>
      </c>
      <c r="V313" s="9">
        <f t="shared" si="20"/>
        <v>780</v>
      </c>
      <c r="W313" s="3">
        <f t="shared" si="21"/>
        <v>0</v>
      </c>
    </row>
    <row r="314" spans="1:25">
      <c r="A314" s="2" t="s">
        <v>27</v>
      </c>
      <c r="B314" s="6" t="s">
        <v>23</v>
      </c>
      <c r="C314" s="6" t="s">
        <v>24</v>
      </c>
      <c r="D314" s="27">
        <v>14</v>
      </c>
      <c r="E314" s="7">
        <v>1789</v>
      </c>
      <c r="F314" s="27" t="s">
        <v>28</v>
      </c>
      <c r="G314" s="27" t="s">
        <v>192</v>
      </c>
      <c r="H314" s="24" t="s">
        <v>245</v>
      </c>
      <c r="I314" s="26" t="s">
        <v>246</v>
      </c>
      <c r="J314" s="24" t="s">
        <v>48</v>
      </c>
      <c r="L314" s="24">
        <v>33.5</v>
      </c>
      <c r="M314" s="27" t="s">
        <v>33</v>
      </c>
      <c r="N314" s="24">
        <v>15</v>
      </c>
      <c r="Q314" s="46">
        <f t="shared" si="18"/>
        <v>15</v>
      </c>
      <c r="R314" s="24">
        <v>502</v>
      </c>
      <c r="U314" s="9">
        <f t="shared" si="19"/>
        <v>502</v>
      </c>
      <c r="V314" s="9">
        <f t="shared" si="20"/>
        <v>502.5</v>
      </c>
      <c r="W314" s="3">
        <f t="shared" si="21"/>
        <v>-0.5</v>
      </c>
    </row>
    <row r="315" spans="1:25">
      <c r="A315" s="2" t="s">
        <v>27</v>
      </c>
      <c r="B315" s="6" t="s">
        <v>23</v>
      </c>
      <c r="C315" s="6" t="s">
        <v>24</v>
      </c>
      <c r="D315" s="27">
        <v>14</v>
      </c>
      <c r="E315" s="7">
        <v>1789</v>
      </c>
      <c r="F315" s="27" t="s">
        <v>28</v>
      </c>
      <c r="G315" s="27" t="s">
        <v>192</v>
      </c>
      <c r="H315" s="24" t="s">
        <v>245</v>
      </c>
      <c r="I315" s="26" t="s">
        <v>246</v>
      </c>
      <c r="J315" s="39" t="s">
        <v>375</v>
      </c>
      <c r="L315" s="24">
        <v>30</v>
      </c>
      <c r="M315" s="27" t="s">
        <v>33</v>
      </c>
      <c r="N315" s="24">
        <v>15</v>
      </c>
      <c r="Q315" s="46">
        <f t="shared" si="18"/>
        <v>15</v>
      </c>
      <c r="R315" s="24">
        <v>450</v>
      </c>
      <c r="U315" s="9">
        <f t="shared" si="19"/>
        <v>450</v>
      </c>
      <c r="V315" s="9">
        <f t="shared" si="20"/>
        <v>450</v>
      </c>
      <c r="W315" s="3">
        <f t="shared" si="21"/>
        <v>0</v>
      </c>
    </row>
    <row r="316" spans="1:25">
      <c r="A316" s="2" t="s">
        <v>27</v>
      </c>
      <c r="B316" s="6" t="s">
        <v>23</v>
      </c>
      <c r="C316" s="6" t="s">
        <v>24</v>
      </c>
      <c r="D316" s="27">
        <v>14</v>
      </c>
      <c r="E316" s="7">
        <v>1789</v>
      </c>
      <c r="F316" s="27" t="s">
        <v>28</v>
      </c>
      <c r="G316" s="27" t="s">
        <v>192</v>
      </c>
      <c r="H316" s="24" t="s">
        <v>182</v>
      </c>
      <c r="I316" s="26" t="s">
        <v>246</v>
      </c>
      <c r="J316" s="24" t="s">
        <v>48</v>
      </c>
      <c r="L316" s="24">
        <v>77</v>
      </c>
      <c r="M316" s="27" t="s">
        <v>33</v>
      </c>
      <c r="N316" s="24">
        <v>15</v>
      </c>
      <c r="Q316" s="46">
        <f t="shared" si="18"/>
        <v>15</v>
      </c>
      <c r="R316" s="24">
        <v>1155</v>
      </c>
      <c r="U316" s="9">
        <f t="shared" si="19"/>
        <v>1155</v>
      </c>
      <c r="V316" s="9">
        <f t="shared" si="20"/>
        <v>1155</v>
      </c>
      <c r="W316" s="3">
        <f t="shared" si="21"/>
        <v>0</v>
      </c>
    </row>
    <row r="317" spans="1:25">
      <c r="A317" s="2" t="s">
        <v>27</v>
      </c>
      <c r="B317" s="6" t="s">
        <v>23</v>
      </c>
      <c r="C317" s="6" t="s">
        <v>24</v>
      </c>
      <c r="D317" s="27">
        <v>14</v>
      </c>
      <c r="E317" s="7">
        <v>1789</v>
      </c>
      <c r="F317" s="27" t="s">
        <v>28</v>
      </c>
      <c r="G317" s="27" t="s">
        <v>192</v>
      </c>
      <c r="H317" s="24" t="s">
        <v>182</v>
      </c>
      <c r="I317" s="26" t="s">
        <v>246</v>
      </c>
      <c r="J317" s="39" t="s">
        <v>375</v>
      </c>
      <c r="L317" s="24">
        <v>62</v>
      </c>
      <c r="M317" s="27" t="s">
        <v>33</v>
      </c>
      <c r="N317" s="24">
        <v>15</v>
      </c>
      <c r="Q317" s="46">
        <f t="shared" si="18"/>
        <v>15</v>
      </c>
      <c r="R317" s="24">
        <v>930</v>
      </c>
      <c r="U317" s="9">
        <f t="shared" si="19"/>
        <v>930</v>
      </c>
      <c r="V317" s="9">
        <f t="shared" si="20"/>
        <v>930</v>
      </c>
      <c r="W317" s="3">
        <f t="shared" si="21"/>
        <v>0</v>
      </c>
    </row>
    <row r="318" spans="1:25">
      <c r="A318" s="2" t="s">
        <v>27</v>
      </c>
      <c r="B318" s="6" t="s">
        <v>23</v>
      </c>
      <c r="C318" s="6" t="s">
        <v>24</v>
      </c>
      <c r="D318" s="27">
        <v>14</v>
      </c>
      <c r="E318" s="7">
        <v>1789</v>
      </c>
      <c r="F318" s="27" t="s">
        <v>28</v>
      </c>
      <c r="G318" s="27" t="s">
        <v>192</v>
      </c>
      <c r="H318" s="24" t="s">
        <v>29</v>
      </c>
      <c r="I318" s="26" t="s">
        <v>247</v>
      </c>
      <c r="J318" s="24" t="s">
        <v>31</v>
      </c>
      <c r="K318" s="24" t="s">
        <v>32</v>
      </c>
      <c r="L318" s="24">
        <v>399</v>
      </c>
      <c r="M318" s="27" t="s">
        <v>33</v>
      </c>
      <c r="N318" s="24">
        <v>4</v>
      </c>
      <c r="Q318" s="46">
        <f t="shared" si="18"/>
        <v>4</v>
      </c>
      <c r="R318" s="24">
        <v>1596</v>
      </c>
      <c r="U318" s="9">
        <f t="shared" si="19"/>
        <v>1596</v>
      </c>
      <c r="V318" s="9">
        <f t="shared" si="20"/>
        <v>1596</v>
      </c>
      <c r="W318" s="3">
        <f t="shared" si="21"/>
        <v>0</v>
      </c>
    </row>
    <row r="319" spans="1:25">
      <c r="A319" s="2" t="s">
        <v>27</v>
      </c>
      <c r="B319" s="6" t="s">
        <v>23</v>
      </c>
      <c r="C319" s="6" t="s">
        <v>24</v>
      </c>
      <c r="D319" s="27">
        <v>14</v>
      </c>
      <c r="E319" s="7">
        <v>1789</v>
      </c>
      <c r="F319" s="27" t="s">
        <v>28</v>
      </c>
      <c r="G319" s="27" t="s">
        <v>192</v>
      </c>
      <c r="H319" s="24" t="s">
        <v>29</v>
      </c>
      <c r="I319" s="26" t="s">
        <v>247</v>
      </c>
      <c r="J319" s="24" t="s">
        <v>48</v>
      </c>
      <c r="L319" s="24">
        <v>142</v>
      </c>
      <c r="M319" s="27" t="s">
        <v>33</v>
      </c>
      <c r="N319" s="24">
        <v>4</v>
      </c>
      <c r="Q319" s="46">
        <f t="shared" si="18"/>
        <v>4</v>
      </c>
      <c r="R319" s="24">
        <v>568</v>
      </c>
      <c r="U319" s="9">
        <f t="shared" si="19"/>
        <v>568</v>
      </c>
      <c r="V319" s="9">
        <f t="shared" si="20"/>
        <v>568</v>
      </c>
      <c r="W319" s="3">
        <f t="shared" si="21"/>
        <v>0</v>
      </c>
    </row>
    <row r="320" spans="1:25">
      <c r="A320" s="2" t="s">
        <v>27</v>
      </c>
      <c r="B320" s="6" t="s">
        <v>23</v>
      </c>
      <c r="C320" s="6" t="s">
        <v>24</v>
      </c>
      <c r="D320" s="27">
        <v>14</v>
      </c>
      <c r="E320" s="7">
        <v>1789</v>
      </c>
      <c r="F320" s="27" t="s">
        <v>28</v>
      </c>
      <c r="G320" s="27" t="s">
        <v>192</v>
      </c>
      <c r="H320" s="24" t="s">
        <v>29</v>
      </c>
      <c r="I320" s="26" t="s">
        <v>248</v>
      </c>
      <c r="J320" s="24" t="s">
        <v>31</v>
      </c>
      <c r="K320" s="24" t="s">
        <v>32</v>
      </c>
      <c r="L320" s="24">
        <v>1098</v>
      </c>
      <c r="M320" s="27" t="s">
        <v>33</v>
      </c>
      <c r="N320" s="24">
        <v>12</v>
      </c>
      <c r="Q320" s="46">
        <f t="shared" si="18"/>
        <v>12</v>
      </c>
      <c r="R320" s="24">
        <v>13176</v>
      </c>
      <c r="U320" s="9">
        <f t="shared" si="19"/>
        <v>13176</v>
      </c>
      <c r="V320" s="9">
        <f t="shared" si="20"/>
        <v>13176</v>
      </c>
      <c r="W320" s="3">
        <f t="shared" si="21"/>
        <v>0</v>
      </c>
    </row>
    <row r="321" spans="1:23">
      <c r="A321" s="2" t="s">
        <v>27</v>
      </c>
      <c r="B321" s="6" t="s">
        <v>23</v>
      </c>
      <c r="C321" s="6" t="s">
        <v>24</v>
      </c>
      <c r="D321" s="27">
        <v>14</v>
      </c>
      <c r="E321" s="7">
        <v>1789</v>
      </c>
      <c r="F321" s="27" t="s">
        <v>28</v>
      </c>
      <c r="G321" s="27" t="s">
        <v>192</v>
      </c>
      <c r="H321" s="24" t="s">
        <v>29</v>
      </c>
      <c r="I321" s="26" t="s">
        <v>248</v>
      </c>
      <c r="J321" s="24" t="s">
        <v>48</v>
      </c>
      <c r="L321" s="24">
        <v>127</v>
      </c>
      <c r="M321" s="27" t="s">
        <v>33</v>
      </c>
      <c r="N321" s="24">
        <v>12</v>
      </c>
      <c r="Q321" s="46">
        <f t="shared" si="18"/>
        <v>12</v>
      </c>
      <c r="R321" s="24">
        <v>1524</v>
      </c>
      <c r="U321" s="9">
        <f t="shared" si="19"/>
        <v>1524</v>
      </c>
      <c r="V321" s="9">
        <f t="shared" si="20"/>
        <v>1524</v>
      </c>
      <c r="W321" s="3">
        <f t="shared" si="21"/>
        <v>0</v>
      </c>
    </row>
    <row r="322" spans="1:23">
      <c r="A322" s="2" t="s">
        <v>27</v>
      </c>
      <c r="B322" s="6" t="s">
        <v>23</v>
      </c>
      <c r="C322" s="6" t="s">
        <v>24</v>
      </c>
      <c r="D322" s="27">
        <v>14</v>
      </c>
      <c r="E322" s="7">
        <v>1789</v>
      </c>
      <c r="F322" s="27" t="s">
        <v>28</v>
      </c>
      <c r="G322" s="27" t="s">
        <v>192</v>
      </c>
      <c r="H322" s="24" t="s">
        <v>29</v>
      </c>
      <c r="I322" s="26" t="s">
        <v>249</v>
      </c>
      <c r="J322" s="24" t="s">
        <v>31</v>
      </c>
      <c r="K322" s="24" t="s">
        <v>32</v>
      </c>
      <c r="L322" s="24">
        <v>480</v>
      </c>
      <c r="M322" s="27" t="s">
        <v>33</v>
      </c>
      <c r="N322" s="24">
        <v>0.45</v>
      </c>
      <c r="Q322" s="46">
        <f t="shared" si="18"/>
        <v>0.45</v>
      </c>
      <c r="R322" s="24">
        <v>216</v>
      </c>
      <c r="U322" s="9">
        <f t="shared" si="19"/>
        <v>216</v>
      </c>
      <c r="V322" s="9">
        <f t="shared" si="20"/>
        <v>216</v>
      </c>
      <c r="W322" s="3">
        <f t="shared" si="21"/>
        <v>0</v>
      </c>
    </row>
    <row r="323" spans="1:23">
      <c r="A323" s="2" t="s">
        <v>27</v>
      </c>
      <c r="B323" s="6" t="s">
        <v>23</v>
      </c>
      <c r="C323" s="6" t="s">
        <v>24</v>
      </c>
      <c r="D323" s="27">
        <v>14</v>
      </c>
      <c r="E323" s="7">
        <v>1789</v>
      </c>
      <c r="F323" s="27" t="s">
        <v>28</v>
      </c>
      <c r="G323" s="27" t="s">
        <v>192</v>
      </c>
      <c r="H323" s="24" t="s">
        <v>29</v>
      </c>
      <c r="I323" s="26" t="s">
        <v>249</v>
      </c>
      <c r="J323" s="24" t="s">
        <v>48</v>
      </c>
      <c r="L323" s="24">
        <v>3976</v>
      </c>
      <c r="M323" s="27" t="s">
        <v>33</v>
      </c>
      <c r="N323" s="24">
        <v>0.45</v>
      </c>
      <c r="Q323" s="46">
        <f t="shared" si="18"/>
        <v>0.45</v>
      </c>
      <c r="R323" s="24">
        <v>1789</v>
      </c>
      <c r="U323" s="9">
        <f t="shared" si="19"/>
        <v>1789</v>
      </c>
      <c r="V323" s="9">
        <f t="shared" si="20"/>
        <v>1789.2</v>
      </c>
      <c r="W323" s="3">
        <f t="shared" si="21"/>
        <v>-0.20000000000004547</v>
      </c>
    </row>
    <row r="324" spans="1:23">
      <c r="A324" s="2" t="s">
        <v>27</v>
      </c>
      <c r="B324" s="6" t="s">
        <v>23</v>
      </c>
      <c r="C324" s="6" t="s">
        <v>24</v>
      </c>
      <c r="D324" s="27">
        <v>14</v>
      </c>
      <c r="E324" s="7">
        <v>1789</v>
      </c>
      <c r="F324" s="27" t="s">
        <v>28</v>
      </c>
      <c r="G324" s="27" t="s">
        <v>192</v>
      </c>
      <c r="H324" s="24" t="s">
        <v>29</v>
      </c>
      <c r="I324" s="26" t="s">
        <v>250</v>
      </c>
      <c r="J324" s="24" t="s">
        <v>48</v>
      </c>
      <c r="L324" s="24">
        <v>1</v>
      </c>
      <c r="M324" s="27" t="s">
        <v>39</v>
      </c>
      <c r="N324" s="24">
        <v>649</v>
      </c>
      <c r="Q324" s="46">
        <f t="shared" si="18"/>
        <v>649</v>
      </c>
      <c r="R324" s="24">
        <v>649</v>
      </c>
      <c r="U324" s="9">
        <f t="shared" si="19"/>
        <v>649</v>
      </c>
      <c r="V324" s="9">
        <f t="shared" si="20"/>
        <v>649</v>
      </c>
      <c r="W324" s="3">
        <f t="shared" si="21"/>
        <v>0</v>
      </c>
    </row>
    <row r="325" spans="1:23">
      <c r="A325" s="2" t="s">
        <v>27</v>
      </c>
      <c r="B325" s="6" t="s">
        <v>23</v>
      </c>
      <c r="C325" s="6" t="s">
        <v>24</v>
      </c>
      <c r="D325" s="27">
        <v>14</v>
      </c>
      <c r="E325" s="7">
        <v>1789</v>
      </c>
      <c r="F325" s="27" t="s">
        <v>28</v>
      </c>
      <c r="G325" s="27" t="s">
        <v>192</v>
      </c>
      <c r="H325" s="24" t="s">
        <v>29</v>
      </c>
      <c r="I325" s="26" t="s">
        <v>251</v>
      </c>
      <c r="J325" s="24" t="s">
        <v>31</v>
      </c>
      <c r="K325" s="24" t="s">
        <v>32</v>
      </c>
      <c r="L325" s="24">
        <v>800</v>
      </c>
      <c r="M325" s="27" t="s">
        <v>33</v>
      </c>
      <c r="O325" s="24">
        <v>30</v>
      </c>
      <c r="Q325" s="46">
        <f t="shared" si="18"/>
        <v>1.5</v>
      </c>
      <c r="R325" s="24">
        <v>1200</v>
      </c>
      <c r="U325" s="9">
        <f t="shared" si="19"/>
        <v>1200</v>
      </c>
      <c r="V325" s="9">
        <f t="shared" si="20"/>
        <v>1200</v>
      </c>
      <c r="W325" s="3">
        <f t="shared" si="21"/>
        <v>0</v>
      </c>
    </row>
    <row r="326" spans="1:23">
      <c r="A326" s="2" t="s">
        <v>27</v>
      </c>
      <c r="B326" s="6" t="s">
        <v>23</v>
      </c>
      <c r="C326" s="6" t="s">
        <v>24</v>
      </c>
      <c r="D326" s="27">
        <v>14</v>
      </c>
      <c r="E326" s="7">
        <v>1789</v>
      </c>
      <c r="F326" s="27" t="s">
        <v>28</v>
      </c>
      <c r="G326" s="27" t="s">
        <v>192</v>
      </c>
      <c r="H326" s="24" t="s">
        <v>29</v>
      </c>
      <c r="I326" s="26" t="s">
        <v>252</v>
      </c>
      <c r="J326" s="24" t="s">
        <v>48</v>
      </c>
      <c r="L326" s="24">
        <v>25</v>
      </c>
      <c r="M326" s="27" t="s">
        <v>33</v>
      </c>
      <c r="N326" s="24">
        <v>8</v>
      </c>
      <c r="Q326" s="46">
        <f t="shared" si="18"/>
        <v>8</v>
      </c>
      <c r="R326" s="24">
        <v>200</v>
      </c>
      <c r="U326" s="9">
        <f t="shared" si="19"/>
        <v>200</v>
      </c>
      <c r="V326" s="9">
        <f t="shared" si="20"/>
        <v>200</v>
      </c>
      <c r="W326" s="3">
        <f t="shared" si="21"/>
        <v>0</v>
      </c>
    </row>
    <row r="327" spans="1:23">
      <c r="A327" s="2" t="s">
        <v>27</v>
      </c>
      <c r="B327" s="6" t="s">
        <v>23</v>
      </c>
      <c r="C327" s="6" t="s">
        <v>24</v>
      </c>
      <c r="D327" s="27">
        <v>14</v>
      </c>
      <c r="E327" s="7">
        <v>1789</v>
      </c>
      <c r="F327" s="27" t="s">
        <v>28</v>
      </c>
      <c r="G327" s="27" t="s">
        <v>192</v>
      </c>
      <c r="H327" s="24" t="s">
        <v>29</v>
      </c>
      <c r="I327" s="26" t="s">
        <v>253</v>
      </c>
      <c r="J327" s="24" t="s">
        <v>31</v>
      </c>
      <c r="K327" s="24" t="s">
        <v>32</v>
      </c>
      <c r="L327" s="24">
        <v>1</v>
      </c>
      <c r="M327" s="27" t="s">
        <v>39</v>
      </c>
      <c r="N327" s="24">
        <v>900</v>
      </c>
      <c r="Q327" s="46">
        <f t="shared" si="18"/>
        <v>900</v>
      </c>
      <c r="R327" s="24">
        <v>900</v>
      </c>
      <c r="U327" s="9">
        <f t="shared" si="19"/>
        <v>900</v>
      </c>
      <c r="V327" s="9">
        <f t="shared" si="20"/>
        <v>900</v>
      </c>
      <c r="W327" s="3">
        <f t="shared" si="21"/>
        <v>0</v>
      </c>
    </row>
    <row r="328" spans="1:23">
      <c r="A328" s="2" t="s">
        <v>27</v>
      </c>
      <c r="B328" s="6" t="s">
        <v>23</v>
      </c>
      <c r="C328" s="6" t="s">
        <v>24</v>
      </c>
      <c r="D328" s="27">
        <v>14</v>
      </c>
      <c r="E328" s="7">
        <v>1789</v>
      </c>
      <c r="F328" s="27" t="s">
        <v>28</v>
      </c>
      <c r="G328" s="27" t="s">
        <v>192</v>
      </c>
      <c r="H328" s="24" t="s">
        <v>29</v>
      </c>
      <c r="I328" s="26" t="s">
        <v>253</v>
      </c>
      <c r="J328" s="24" t="s">
        <v>48</v>
      </c>
      <c r="L328" s="24">
        <v>1</v>
      </c>
      <c r="M328" s="27" t="s">
        <v>39</v>
      </c>
      <c r="N328" s="24">
        <v>276</v>
      </c>
      <c r="Q328" s="46">
        <f t="shared" ref="Q328:Q391" si="22">N328+(0.05*O328)+(P328/240)</f>
        <v>276</v>
      </c>
      <c r="R328" s="24">
        <v>276</v>
      </c>
      <c r="U328" s="9">
        <f t="shared" ref="U328:U391" si="23">R328+(S328*0.05)+(T328/240)</f>
        <v>276</v>
      </c>
      <c r="V328" s="9">
        <f t="shared" ref="V328:V391" si="24">L328*Q328</f>
        <v>276</v>
      </c>
      <c r="W328" s="3">
        <f t="shared" ref="W328:W391" si="25">U328-V328</f>
        <v>0</v>
      </c>
    </row>
    <row r="329" spans="1:23">
      <c r="A329" s="2" t="s">
        <v>27</v>
      </c>
      <c r="B329" s="6" t="s">
        <v>23</v>
      </c>
      <c r="C329" s="6" t="s">
        <v>24</v>
      </c>
      <c r="D329" s="27">
        <v>14</v>
      </c>
      <c r="E329" s="7">
        <v>1789</v>
      </c>
      <c r="F329" s="27" t="s">
        <v>28</v>
      </c>
      <c r="G329" s="27" t="s">
        <v>192</v>
      </c>
      <c r="I329" s="26" t="s">
        <v>254</v>
      </c>
      <c r="J329" s="24" t="s">
        <v>31</v>
      </c>
      <c r="K329" s="24" t="s">
        <v>32</v>
      </c>
      <c r="L329" s="24">
        <v>1</v>
      </c>
      <c r="M329" s="27" t="s">
        <v>39</v>
      </c>
      <c r="N329" s="24">
        <v>265</v>
      </c>
      <c r="Q329" s="46">
        <f t="shared" si="22"/>
        <v>265</v>
      </c>
      <c r="R329" s="24">
        <v>265</v>
      </c>
      <c r="U329" s="9">
        <f t="shared" si="23"/>
        <v>265</v>
      </c>
      <c r="V329" s="9">
        <f t="shared" si="24"/>
        <v>265</v>
      </c>
      <c r="W329" s="3">
        <f t="shared" si="25"/>
        <v>0</v>
      </c>
    </row>
    <row r="330" spans="1:23">
      <c r="A330" s="2" t="s">
        <v>27</v>
      </c>
      <c r="B330" s="6" t="s">
        <v>23</v>
      </c>
      <c r="C330" s="6" t="s">
        <v>24</v>
      </c>
      <c r="D330" s="27">
        <v>14</v>
      </c>
      <c r="E330" s="7">
        <v>1789</v>
      </c>
      <c r="F330" s="27" t="s">
        <v>28</v>
      </c>
      <c r="G330" s="27" t="s">
        <v>192</v>
      </c>
      <c r="I330" s="26" t="s">
        <v>254</v>
      </c>
      <c r="J330" s="24" t="s">
        <v>48</v>
      </c>
      <c r="L330" s="24">
        <v>1</v>
      </c>
      <c r="M330" s="27" t="s">
        <v>39</v>
      </c>
      <c r="N330" s="24">
        <v>278</v>
      </c>
      <c r="Q330" s="46">
        <f t="shared" si="22"/>
        <v>278</v>
      </c>
      <c r="R330" s="24">
        <v>278</v>
      </c>
      <c r="U330" s="9">
        <f t="shared" si="23"/>
        <v>278</v>
      </c>
      <c r="V330" s="9">
        <f t="shared" si="24"/>
        <v>278</v>
      </c>
      <c r="W330" s="3">
        <f t="shared" si="25"/>
        <v>0</v>
      </c>
    </row>
    <row r="331" spans="1:23">
      <c r="A331" s="2" t="s">
        <v>27</v>
      </c>
      <c r="B331" s="6" t="s">
        <v>23</v>
      </c>
      <c r="C331" s="6" t="s">
        <v>24</v>
      </c>
      <c r="D331" s="27">
        <v>14</v>
      </c>
      <c r="E331" s="7">
        <v>1789</v>
      </c>
      <c r="F331" s="27" t="s">
        <v>28</v>
      </c>
      <c r="G331" s="27" t="s">
        <v>192</v>
      </c>
      <c r="I331" s="26" t="s">
        <v>254</v>
      </c>
      <c r="J331" s="24" t="s">
        <v>31</v>
      </c>
      <c r="K331" s="24" t="s">
        <v>37</v>
      </c>
      <c r="L331" s="24">
        <v>1</v>
      </c>
      <c r="M331" s="27" t="s">
        <v>39</v>
      </c>
      <c r="N331" s="24">
        <v>129</v>
      </c>
      <c r="Q331" s="46">
        <f t="shared" si="22"/>
        <v>129</v>
      </c>
      <c r="R331" s="24">
        <v>129</v>
      </c>
      <c r="U331" s="9">
        <f t="shared" si="23"/>
        <v>129</v>
      </c>
      <c r="V331" s="9">
        <f t="shared" si="24"/>
        <v>129</v>
      </c>
      <c r="W331" s="3">
        <f t="shared" si="25"/>
        <v>0</v>
      </c>
    </row>
    <row r="332" spans="1:23">
      <c r="A332" s="2" t="s">
        <v>27</v>
      </c>
      <c r="B332" s="6" t="s">
        <v>23</v>
      </c>
      <c r="C332" s="6" t="s">
        <v>24</v>
      </c>
      <c r="D332" s="27">
        <v>15</v>
      </c>
      <c r="E332" s="7">
        <v>1789</v>
      </c>
      <c r="F332" s="27" t="s">
        <v>28</v>
      </c>
      <c r="G332" s="27" t="s">
        <v>192</v>
      </c>
      <c r="H332" s="24" t="s">
        <v>29</v>
      </c>
      <c r="I332" s="26" t="s">
        <v>93</v>
      </c>
      <c r="J332" s="24" t="s">
        <v>31</v>
      </c>
      <c r="K332" s="24" t="s">
        <v>32</v>
      </c>
      <c r="L332" s="24">
        <v>146374</v>
      </c>
      <c r="M332" s="27" t="s">
        <v>33</v>
      </c>
      <c r="N332" s="24">
        <v>0.15</v>
      </c>
      <c r="Q332" s="46">
        <f t="shared" si="22"/>
        <v>0.15</v>
      </c>
      <c r="R332" s="24">
        <v>21956</v>
      </c>
      <c r="U332" s="9">
        <f t="shared" si="23"/>
        <v>21956</v>
      </c>
      <c r="V332" s="9">
        <f t="shared" si="24"/>
        <v>21956.1</v>
      </c>
      <c r="W332" s="3">
        <f t="shared" si="25"/>
        <v>-9.9999999998544808E-2</v>
      </c>
    </row>
    <row r="333" spans="1:23">
      <c r="A333" s="2" t="s">
        <v>27</v>
      </c>
      <c r="B333" s="6" t="s">
        <v>23</v>
      </c>
      <c r="C333" s="6" t="s">
        <v>24</v>
      </c>
      <c r="D333" s="27">
        <v>15</v>
      </c>
      <c r="E333" s="7">
        <v>1789</v>
      </c>
      <c r="F333" s="27" t="s">
        <v>28</v>
      </c>
      <c r="G333" s="27" t="s">
        <v>192</v>
      </c>
      <c r="H333" s="24" t="s">
        <v>29</v>
      </c>
      <c r="I333" s="26" t="s">
        <v>93</v>
      </c>
      <c r="J333" s="24" t="s">
        <v>48</v>
      </c>
      <c r="L333" s="24">
        <v>63579</v>
      </c>
      <c r="M333" s="27" t="s">
        <v>33</v>
      </c>
      <c r="N333" s="24">
        <v>0.15</v>
      </c>
      <c r="Q333" s="46">
        <f t="shared" si="22"/>
        <v>0.15</v>
      </c>
      <c r="R333" s="24">
        <v>9537</v>
      </c>
      <c r="U333" s="9">
        <f t="shared" si="23"/>
        <v>9537</v>
      </c>
      <c r="V333" s="9">
        <f t="shared" si="24"/>
        <v>9536.85</v>
      </c>
      <c r="W333" s="3">
        <f t="shared" si="25"/>
        <v>0.1499999999996362</v>
      </c>
    </row>
    <row r="334" spans="1:23">
      <c r="A334" s="2" t="s">
        <v>27</v>
      </c>
      <c r="B334" s="6" t="s">
        <v>23</v>
      </c>
      <c r="C334" s="6" t="s">
        <v>24</v>
      </c>
      <c r="D334" s="27">
        <v>15</v>
      </c>
      <c r="E334" s="7">
        <v>1789</v>
      </c>
      <c r="F334" s="27" t="s">
        <v>28</v>
      </c>
      <c r="G334" s="27" t="s">
        <v>192</v>
      </c>
      <c r="H334" s="24" t="s">
        <v>29</v>
      </c>
      <c r="I334" s="26" t="s">
        <v>93</v>
      </c>
      <c r="J334" s="39" t="s">
        <v>375</v>
      </c>
      <c r="L334" s="24">
        <v>33100</v>
      </c>
      <c r="M334" s="27" t="s">
        <v>33</v>
      </c>
      <c r="N334" s="24">
        <v>0.15</v>
      </c>
      <c r="Q334" s="46">
        <f t="shared" si="22"/>
        <v>0.15</v>
      </c>
      <c r="R334" s="24">
        <v>4965</v>
      </c>
      <c r="U334" s="9">
        <f t="shared" si="23"/>
        <v>4965</v>
      </c>
      <c r="V334" s="9">
        <f t="shared" si="24"/>
        <v>4965</v>
      </c>
      <c r="W334" s="3">
        <f t="shared" si="25"/>
        <v>0</v>
      </c>
    </row>
    <row r="335" spans="1:23">
      <c r="A335" s="2" t="s">
        <v>27</v>
      </c>
      <c r="B335" s="6" t="s">
        <v>23</v>
      </c>
      <c r="C335" s="6" t="s">
        <v>24</v>
      </c>
      <c r="D335" s="27">
        <v>15</v>
      </c>
      <c r="E335" s="7">
        <v>1789</v>
      </c>
      <c r="F335" s="27" t="s">
        <v>28</v>
      </c>
      <c r="G335" s="27" t="s">
        <v>192</v>
      </c>
      <c r="H335" s="24" t="s">
        <v>29</v>
      </c>
      <c r="I335" s="26" t="s">
        <v>255</v>
      </c>
      <c r="J335" s="24" t="s">
        <v>31</v>
      </c>
      <c r="K335" s="24" t="s">
        <v>32</v>
      </c>
      <c r="L335" s="24">
        <v>564</v>
      </c>
      <c r="M335" s="27" t="s">
        <v>33</v>
      </c>
      <c r="N335" s="24">
        <v>0.3</v>
      </c>
      <c r="Q335" s="46">
        <f t="shared" si="22"/>
        <v>0.3</v>
      </c>
      <c r="R335" s="24">
        <v>169</v>
      </c>
      <c r="U335" s="9">
        <f t="shared" si="23"/>
        <v>169</v>
      </c>
      <c r="V335" s="9">
        <f t="shared" si="24"/>
        <v>169.2</v>
      </c>
      <c r="W335" s="3">
        <f t="shared" si="25"/>
        <v>-0.19999999999998863</v>
      </c>
    </row>
    <row r="336" spans="1:23">
      <c r="A336" s="2" t="s">
        <v>27</v>
      </c>
      <c r="B336" s="6" t="s">
        <v>23</v>
      </c>
      <c r="C336" s="6" t="s">
        <v>24</v>
      </c>
      <c r="D336" s="27">
        <v>15</v>
      </c>
      <c r="E336" s="7">
        <v>1789</v>
      </c>
      <c r="F336" s="27" t="s">
        <v>28</v>
      </c>
      <c r="G336" s="27" t="s">
        <v>192</v>
      </c>
      <c r="H336" s="24" t="s">
        <v>29</v>
      </c>
      <c r="I336" s="26" t="s">
        <v>255</v>
      </c>
      <c r="J336" s="24" t="s">
        <v>48</v>
      </c>
      <c r="L336" s="24">
        <v>11931</v>
      </c>
      <c r="M336" s="27" t="s">
        <v>33</v>
      </c>
      <c r="N336" s="24">
        <v>0.3</v>
      </c>
      <c r="Q336" s="46">
        <f t="shared" si="22"/>
        <v>0.3</v>
      </c>
      <c r="R336" s="24">
        <v>3579</v>
      </c>
      <c r="U336" s="9">
        <f t="shared" si="23"/>
        <v>3579</v>
      </c>
      <c r="V336" s="9">
        <f t="shared" si="24"/>
        <v>3579.2999999999997</v>
      </c>
      <c r="W336" s="3">
        <f t="shared" si="25"/>
        <v>-0.29999999999972715</v>
      </c>
    </row>
    <row r="337" spans="1:25">
      <c r="A337" s="2" t="s">
        <v>27</v>
      </c>
      <c r="B337" s="6" t="s">
        <v>23</v>
      </c>
      <c r="C337" s="6" t="s">
        <v>24</v>
      </c>
      <c r="D337" s="27">
        <v>15</v>
      </c>
      <c r="E337" s="7">
        <v>1789</v>
      </c>
      <c r="F337" s="27" t="s">
        <v>28</v>
      </c>
      <c r="G337" s="27" t="s">
        <v>192</v>
      </c>
      <c r="H337" s="24" t="s">
        <v>29</v>
      </c>
      <c r="I337" s="26" t="s">
        <v>256</v>
      </c>
      <c r="J337" s="24" t="s">
        <v>48</v>
      </c>
      <c r="L337" s="24">
        <v>44800</v>
      </c>
      <c r="M337" s="27" t="s">
        <v>33</v>
      </c>
      <c r="N337" s="24">
        <v>0.03</v>
      </c>
      <c r="Q337" s="46">
        <f t="shared" si="22"/>
        <v>0.03</v>
      </c>
      <c r="R337" s="24">
        <v>1344</v>
      </c>
      <c r="U337" s="9">
        <f t="shared" si="23"/>
        <v>1344</v>
      </c>
      <c r="V337" s="9">
        <f t="shared" si="24"/>
        <v>1344</v>
      </c>
      <c r="W337" s="3">
        <f t="shared" si="25"/>
        <v>0</v>
      </c>
    </row>
    <row r="338" spans="1:25">
      <c r="A338" s="2" t="s">
        <v>27</v>
      </c>
      <c r="B338" s="6" t="s">
        <v>23</v>
      </c>
      <c r="C338" s="6" t="s">
        <v>24</v>
      </c>
      <c r="D338" s="27">
        <v>15</v>
      </c>
      <c r="E338" s="7">
        <v>1789</v>
      </c>
      <c r="F338" s="27" t="s">
        <v>28</v>
      </c>
      <c r="G338" s="27" t="s">
        <v>192</v>
      </c>
      <c r="H338" s="24" t="s">
        <v>29</v>
      </c>
      <c r="I338" s="26" t="s">
        <v>258</v>
      </c>
      <c r="J338" s="24" t="s">
        <v>31</v>
      </c>
      <c r="K338" s="24" t="s">
        <v>32</v>
      </c>
      <c r="L338" s="24">
        <v>40528</v>
      </c>
      <c r="M338" s="27" t="s">
        <v>57</v>
      </c>
      <c r="N338" s="24">
        <v>0.05</v>
      </c>
      <c r="Q338" s="46">
        <f t="shared" si="22"/>
        <v>0.05</v>
      </c>
      <c r="R338" s="24">
        <v>2026</v>
      </c>
      <c r="U338" s="9">
        <f t="shared" si="23"/>
        <v>2026</v>
      </c>
      <c r="V338" s="9">
        <f t="shared" si="24"/>
        <v>2026.4</v>
      </c>
      <c r="W338" s="3">
        <f t="shared" si="25"/>
        <v>-0.40000000000009095</v>
      </c>
      <c r="Y338" s="24" t="s">
        <v>50</v>
      </c>
    </row>
    <row r="339" spans="1:25">
      <c r="A339" s="2" t="s">
        <v>27</v>
      </c>
      <c r="B339" s="6" t="s">
        <v>23</v>
      </c>
      <c r="C339" s="6" t="s">
        <v>24</v>
      </c>
      <c r="D339" s="27">
        <v>15</v>
      </c>
      <c r="E339" s="7">
        <v>1789</v>
      </c>
      <c r="F339" s="27" t="s">
        <v>28</v>
      </c>
      <c r="G339" s="27" t="s">
        <v>192</v>
      </c>
      <c r="H339" s="24" t="s">
        <v>29</v>
      </c>
      <c r="I339" s="26" t="s">
        <v>257</v>
      </c>
      <c r="J339" s="24" t="s">
        <v>31</v>
      </c>
      <c r="K339" s="24" t="s">
        <v>32</v>
      </c>
      <c r="L339" s="24">
        <v>169450</v>
      </c>
      <c r="M339" s="27" t="s">
        <v>57</v>
      </c>
      <c r="N339" s="24">
        <v>0.05</v>
      </c>
      <c r="Q339" s="46">
        <f t="shared" si="22"/>
        <v>0.05</v>
      </c>
      <c r="R339" s="24">
        <v>8473</v>
      </c>
      <c r="U339" s="9">
        <f t="shared" si="23"/>
        <v>8473</v>
      </c>
      <c r="V339" s="9">
        <f t="shared" si="24"/>
        <v>8472.5</v>
      </c>
      <c r="W339" s="3">
        <f t="shared" si="25"/>
        <v>0.5</v>
      </c>
    </row>
    <row r="340" spans="1:25">
      <c r="A340" s="2" t="s">
        <v>27</v>
      </c>
      <c r="B340" s="6" t="s">
        <v>23</v>
      </c>
      <c r="C340" s="6" t="s">
        <v>24</v>
      </c>
      <c r="D340" s="27">
        <v>15</v>
      </c>
      <c r="E340" s="7">
        <v>1789</v>
      </c>
      <c r="F340" s="27" t="s">
        <v>28</v>
      </c>
      <c r="G340" s="27" t="s">
        <v>192</v>
      </c>
      <c r="H340" s="24" t="s">
        <v>29</v>
      </c>
      <c r="I340" s="26" t="s">
        <v>259</v>
      </c>
      <c r="J340" s="24" t="s">
        <v>31</v>
      </c>
      <c r="K340" s="24" t="s">
        <v>32</v>
      </c>
      <c r="L340" s="24">
        <v>8000</v>
      </c>
      <c r="M340" s="27" t="s">
        <v>33</v>
      </c>
      <c r="N340" s="24">
        <f>0.07</f>
        <v>7.0000000000000007E-2</v>
      </c>
      <c r="Q340" s="46">
        <f t="shared" si="22"/>
        <v>7.0000000000000007E-2</v>
      </c>
      <c r="R340" s="24">
        <v>560</v>
      </c>
      <c r="U340" s="9">
        <f t="shared" si="23"/>
        <v>560</v>
      </c>
      <c r="V340" s="9">
        <f t="shared" si="24"/>
        <v>560</v>
      </c>
      <c r="W340" s="3">
        <f t="shared" si="25"/>
        <v>0</v>
      </c>
    </row>
    <row r="341" spans="1:25">
      <c r="A341" s="2" t="s">
        <v>27</v>
      </c>
      <c r="B341" s="6" t="s">
        <v>23</v>
      </c>
      <c r="C341" s="6" t="s">
        <v>24</v>
      </c>
      <c r="D341" s="27">
        <v>15</v>
      </c>
      <c r="E341" s="7">
        <v>1789</v>
      </c>
      <c r="F341" s="27" t="s">
        <v>28</v>
      </c>
      <c r="G341" s="27" t="s">
        <v>192</v>
      </c>
      <c r="H341" s="24" t="s">
        <v>29</v>
      </c>
      <c r="I341" s="26" t="s">
        <v>259</v>
      </c>
      <c r="J341" s="24" t="s">
        <v>48</v>
      </c>
      <c r="L341" s="24">
        <v>87550</v>
      </c>
      <c r="M341" s="27" t="s">
        <v>33</v>
      </c>
      <c r="N341" s="24">
        <v>7.0000000000000007E-2</v>
      </c>
      <c r="Q341" s="46">
        <f t="shared" si="22"/>
        <v>7.0000000000000007E-2</v>
      </c>
      <c r="U341" s="9">
        <f t="shared" si="23"/>
        <v>0</v>
      </c>
      <c r="V341" s="9">
        <f t="shared" si="24"/>
        <v>6128.5000000000009</v>
      </c>
      <c r="W341" s="3">
        <f t="shared" si="25"/>
        <v>-6128.5000000000009</v>
      </c>
      <c r="Y341" s="24" t="s">
        <v>388</v>
      </c>
    </row>
    <row r="342" spans="1:25">
      <c r="A342" s="2" t="s">
        <v>27</v>
      </c>
      <c r="B342" s="6" t="s">
        <v>23</v>
      </c>
      <c r="C342" s="6" t="s">
        <v>24</v>
      </c>
      <c r="D342" s="27">
        <v>15</v>
      </c>
      <c r="E342" s="7">
        <v>1789</v>
      </c>
      <c r="F342" s="27" t="s">
        <v>28</v>
      </c>
      <c r="G342" s="27" t="s">
        <v>192</v>
      </c>
      <c r="H342" s="24" t="s">
        <v>29</v>
      </c>
      <c r="I342" s="26" t="s">
        <v>259</v>
      </c>
      <c r="J342" s="24" t="s">
        <v>48</v>
      </c>
      <c r="L342" s="24">
        <v>56.5</v>
      </c>
      <c r="M342" s="27" t="s">
        <v>33</v>
      </c>
      <c r="N342" s="24">
        <v>6</v>
      </c>
      <c r="Q342" s="46">
        <f t="shared" si="22"/>
        <v>6</v>
      </c>
      <c r="U342" s="9">
        <f t="shared" si="23"/>
        <v>0</v>
      </c>
      <c r="V342" s="9">
        <f t="shared" si="24"/>
        <v>339</v>
      </c>
      <c r="W342" s="3">
        <f t="shared" si="25"/>
        <v>-339</v>
      </c>
      <c r="Y342" s="24" t="s">
        <v>388</v>
      </c>
    </row>
    <row r="343" spans="1:25">
      <c r="A343" s="2" t="s">
        <v>27</v>
      </c>
      <c r="B343" s="6" t="s">
        <v>23</v>
      </c>
      <c r="C343" s="6" t="s">
        <v>24</v>
      </c>
      <c r="D343" s="27">
        <v>15</v>
      </c>
      <c r="E343" s="7">
        <v>1789</v>
      </c>
      <c r="F343" s="27" t="s">
        <v>28</v>
      </c>
      <c r="G343" s="27" t="s">
        <v>192</v>
      </c>
      <c r="H343" s="24" t="s">
        <v>29</v>
      </c>
      <c r="I343" s="26" t="s">
        <v>261</v>
      </c>
      <c r="J343" s="24" t="s">
        <v>48</v>
      </c>
      <c r="L343" s="24">
        <v>618875</v>
      </c>
      <c r="M343" s="27" t="s">
        <v>33</v>
      </c>
      <c r="N343" s="24">
        <v>0.04</v>
      </c>
      <c r="Q343" s="46">
        <f t="shared" si="22"/>
        <v>0.04</v>
      </c>
      <c r="R343" s="24">
        <v>24755</v>
      </c>
      <c r="U343" s="9">
        <f t="shared" si="23"/>
        <v>24755</v>
      </c>
      <c r="V343" s="9">
        <f t="shared" si="24"/>
        <v>24755</v>
      </c>
      <c r="W343" s="3">
        <f t="shared" si="25"/>
        <v>0</v>
      </c>
    </row>
    <row r="344" spans="1:25">
      <c r="A344" s="2" t="s">
        <v>27</v>
      </c>
      <c r="B344" s="6" t="s">
        <v>23</v>
      </c>
      <c r="C344" s="6" t="s">
        <v>24</v>
      </c>
      <c r="D344" s="27">
        <v>15</v>
      </c>
      <c r="E344" s="7">
        <v>1789</v>
      </c>
      <c r="F344" s="27" t="s">
        <v>28</v>
      </c>
      <c r="G344" s="27" t="s">
        <v>192</v>
      </c>
      <c r="H344" s="24" t="s">
        <v>29</v>
      </c>
      <c r="I344" s="26" t="s">
        <v>262</v>
      </c>
      <c r="J344" s="24" t="s">
        <v>48</v>
      </c>
      <c r="L344" s="24">
        <v>48</v>
      </c>
      <c r="M344" s="27" t="s">
        <v>57</v>
      </c>
      <c r="N344" s="24">
        <v>6</v>
      </c>
      <c r="Q344" s="46">
        <f t="shared" si="22"/>
        <v>6</v>
      </c>
      <c r="R344" s="24">
        <v>288</v>
      </c>
      <c r="U344" s="9">
        <f t="shared" si="23"/>
        <v>288</v>
      </c>
      <c r="V344" s="9">
        <f t="shared" si="24"/>
        <v>288</v>
      </c>
      <c r="W344" s="3">
        <f t="shared" si="25"/>
        <v>0</v>
      </c>
    </row>
    <row r="345" spans="1:25">
      <c r="A345" s="2" t="s">
        <v>27</v>
      </c>
      <c r="B345" s="6" t="s">
        <v>23</v>
      </c>
      <c r="C345" s="6" t="s">
        <v>24</v>
      </c>
      <c r="D345" s="27">
        <v>15</v>
      </c>
      <c r="E345" s="7">
        <v>1789</v>
      </c>
      <c r="F345" s="27" t="s">
        <v>28</v>
      </c>
      <c r="G345" s="27" t="s">
        <v>192</v>
      </c>
      <c r="H345" s="24" t="s">
        <v>182</v>
      </c>
      <c r="I345" s="26" t="s">
        <v>263</v>
      </c>
      <c r="J345" s="24" t="s">
        <v>48</v>
      </c>
      <c r="L345" s="24">
        <v>30.5</v>
      </c>
      <c r="M345" s="27" t="s">
        <v>44</v>
      </c>
      <c r="N345" s="24">
        <v>12</v>
      </c>
      <c r="Q345" s="46">
        <f t="shared" si="22"/>
        <v>12</v>
      </c>
      <c r="R345" s="24">
        <v>366</v>
      </c>
      <c r="U345" s="9">
        <f t="shared" si="23"/>
        <v>366</v>
      </c>
      <c r="V345" s="9">
        <f t="shared" si="24"/>
        <v>366</v>
      </c>
      <c r="W345" s="3">
        <f t="shared" si="25"/>
        <v>0</v>
      </c>
    </row>
    <row r="346" spans="1:25">
      <c r="A346" s="2" t="s">
        <v>27</v>
      </c>
      <c r="B346" s="6" t="s">
        <v>23</v>
      </c>
      <c r="C346" s="6" t="s">
        <v>24</v>
      </c>
      <c r="D346" s="27">
        <v>15</v>
      </c>
      <c r="E346" s="7">
        <v>1789</v>
      </c>
      <c r="F346" s="27" t="s">
        <v>28</v>
      </c>
      <c r="G346" s="27" t="s">
        <v>192</v>
      </c>
      <c r="H346" s="24" t="s">
        <v>208</v>
      </c>
      <c r="I346" s="26" t="s">
        <v>264</v>
      </c>
      <c r="J346" s="24" t="s">
        <v>48</v>
      </c>
      <c r="L346" s="24">
        <v>104.5</v>
      </c>
      <c r="M346" s="27" t="s">
        <v>33</v>
      </c>
      <c r="N346" s="24">
        <v>80</v>
      </c>
      <c r="Q346" s="46">
        <f t="shared" si="22"/>
        <v>80</v>
      </c>
      <c r="R346" s="24">
        <v>8360</v>
      </c>
      <c r="U346" s="9">
        <f t="shared" si="23"/>
        <v>8360</v>
      </c>
      <c r="V346" s="9">
        <f t="shared" si="24"/>
        <v>8360</v>
      </c>
      <c r="W346" s="3">
        <f t="shared" si="25"/>
        <v>0</v>
      </c>
    </row>
    <row r="347" spans="1:25">
      <c r="A347" s="2" t="s">
        <v>27</v>
      </c>
      <c r="B347" s="6" t="s">
        <v>23</v>
      </c>
      <c r="C347" s="6" t="s">
        <v>24</v>
      </c>
      <c r="D347" s="27">
        <v>15</v>
      </c>
      <c r="E347" s="7">
        <v>1789</v>
      </c>
      <c r="F347" s="27" t="s">
        <v>28</v>
      </c>
      <c r="G347" s="27" t="s">
        <v>192</v>
      </c>
      <c r="H347" s="24" t="s">
        <v>208</v>
      </c>
      <c r="I347" s="26" t="s">
        <v>264</v>
      </c>
      <c r="J347" s="24" t="s">
        <v>242</v>
      </c>
      <c r="L347" s="24">
        <v>1.5</v>
      </c>
      <c r="M347" s="27" t="s">
        <v>33</v>
      </c>
      <c r="N347" s="24">
        <v>80</v>
      </c>
      <c r="Q347" s="46">
        <f t="shared" si="22"/>
        <v>80</v>
      </c>
      <c r="R347" s="24">
        <v>120</v>
      </c>
      <c r="U347" s="9">
        <f t="shared" si="23"/>
        <v>120</v>
      </c>
      <c r="V347" s="9">
        <f t="shared" si="24"/>
        <v>120</v>
      </c>
      <c r="W347" s="3">
        <f t="shared" si="25"/>
        <v>0</v>
      </c>
    </row>
    <row r="348" spans="1:25">
      <c r="A348" s="2" t="s">
        <v>27</v>
      </c>
      <c r="B348" s="6" t="s">
        <v>23</v>
      </c>
      <c r="C348" s="6" t="s">
        <v>24</v>
      </c>
      <c r="D348" s="27">
        <v>15</v>
      </c>
      <c r="E348" s="7">
        <v>1789</v>
      </c>
      <c r="F348" s="27" t="s">
        <v>28</v>
      </c>
      <c r="G348" s="27" t="s">
        <v>192</v>
      </c>
      <c r="H348" s="24" t="s">
        <v>265</v>
      </c>
      <c r="I348" s="26" t="s">
        <v>264</v>
      </c>
      <c r="J348" s="24" t="s">
        <v>48</v>
      </c>
      <c r="L348" s="24">
        <v>57</v>
      </c>
      <c r="M348" s="27" t="s">
        <v>33</v>
      </c>
      <c r="N348" s="24">
        <v>80</v>
      </c>
      <c r="Q348" s="46">
        <f t="shared" si="22"/>
        <v>80</v>
      </c>
      <c r="R348" s="24">
        <v>4560</v>
      </c>
      <c r="U348" s="9">
        <f t="shared" si="23"/>
        <v>4560</v>
      </c>
      <c r="V348" s="9">
        <f t="shared" si="24"/>
        <v>4560</v>
      </c>
      <c r="W348" s="3">
        <f t="shared" si="25"/>
        <v>0</v>
      </c>
    </row>
    <row r="349" spans="1:25">
      <c r="A349" s="2" t="s">
        <v>27</v>
      </c>
      <c r="B349" s="6" t="s">
        <v>23</v>
      </c>
      <c r="C349" s="6" t="s">
        <v>24</v>
      </c>
      <c r="D349" s="27">
        <v>15</v>
      </c>
      <c r="E349" s="7">
        <v>1789</v>
      </c>
      <c r="F349" s="27" t="s">
        <v>28</v>
      </c>
      <c r="G349" s="27" t="s">
        <v>192</v>
      </c>
      <c r="H349" s="24" t="s">
        <v>208</v>
      </c>
      <c r="I349" s="26" t="s">
        <v>386</v>
      </c>
      <c r="J349" s="24" t="s">
        <v>48</v>
      </c>
      <c r="L349" s="24">
        <v>21</v>
      </c>
      <c r="M349" s="27" t="s">
        <v>33</v>
      </c>
      <c r="N349" s="24">
        <v>40</v>
      </c>
      <c r="Q349" s="46">
        <f t="shared" si="22"/>
        <v>40</v>
      </c>
      <c r="R349" s="24">
        <v>840</v>
      </c>
      <c r="U349" s="9">
        <f t="shared" si="23"/>
        <v>840</v>
      </c>
      <c r="V349" s="9">
        <f t="shared" si="24"/>
        <v>840</v>
      </c>
      <c r="W349" s="3">
        <f t="shared" si="25"/>
        <v>0</v>
      </c>
    </row>
    <row r="350" spans="1:25">
      <c r="A350" s="2" t="s">
        <v>27</v>
      </c>
      <c r="B350" s="6" t="s">
        <v>23</v>
      </c>
      <c r="C350" s="6" t="s">
        <v>24</v>
      </c>
      <c r="D350" s="27">
        <v>15</v>
      </c>
      <c r="E350" s="7">
        <v>1789</v>
      </c>
      <c r="F350" s="27" t="s">
        <v>28</v>
      </c>
      <c r="G350" s="27" t="s">
        <v>192</v>
      </c>
      <c r="H350" s="24" t="s">
        <v>182</v>
      </c>
      <c r="I350" s="26" t="s">
        <v>387</v>
      </c>
      <c r="J350" s="24" t="s">
        <v>48</v>
      </c>
      <c r="L350" s="24">
        <v>25</v>
      </c>
      <c r="M350" s="27" t="s">
        <v>33</v>
      </c>
      <c r="N350" s="24">
        <v>40</v>
      </c>
      <c r="Q350" s="46">
        <f t="shared" si="22"/>
        <v>40</v>
      </c>
      <c r="R350" s="24">
        <v>1000</v>
      </c>
      <c r="U350" s="9">
        <f t="shared" si="23"/>
        <v>1000</v>
      </c>
      <c r="V350" s="9">
        <f t="shared" si="24"/>
        <v>1000</v>
      </c>
      <c r="W350" s="3">
        <f t="shared" si="25"/>
        <v>0</v>
      </c>
    </row>
    <row r="351" spans="1:25">
      <c r="A351" s="2" t="s">
        <v>27</v>
      </c>
      <c r="B351" s="6" t="s">
        <v>23</v>
      </c>
      <c r="C351" s="6" t="s">
        <v>24</v>
      </c>
      <c r="D351" s="27">
        <v>15</v>
      </c>
      <c r="E351" s="7">
        <v>1789</v>
      </c>
      <c r="F351" s="27" t="s">
        <v>28</v>
      </c>
      <c r="G351" s="27" t="s">
        <v>192</v>
      </c>
      <c r="H351" s="24" t="s">
        <v>374</v>
      </c>
      <c r="I351" s="26" t="s">
        <v>266</v>
      </c>
      <c r="J351" s="24" t="s">
        <v>242</v>
      </c>
      <c r="L351" s="24">
        <v>2</v>
      </c>
      <c r="M351" s="27" t="s">
        <v>33</v>
      </c>
      <c r="N351" s="24">
        <v>120</v>
      </c>
      <c r="Q351" s="46">
        <f t="shared" si="22"/>
        <v>120</v>
      </c>
      <c r="R351" s="24">
        <v>240</v>
      </c>
      <c r="U351" s="9">
        <f t="shared" si="23"/>
        <v>240</v>
      </c>
      <c r="V351" s="9">
        <f t="shared" si="24"/>
        <v>240</v>
      </c>
      <c r="W351" s="3">
        <f t="shared" si="25"/>
        <v>0</v>
      </c>
    </row>
    <row r="352" spans="1:25">
      <c r="A352" s="2" t="s">
        <v>27</v>
      </c>
      <c r="B352" s="6" t="s">
        <v>23</v>
      </c>
      <c r="C352" s="6" t="s">
        <v>24</v>
      </c>
      <c r="D352" s="27">
        <v>15</v>
      </c>
      <c r="E352" s="7">
        <v>1789</v>
      </c>
      <c r="F352" s="27" t="s">
        <v>28</v>
      </c>
      <c r="G352" s="27" t="s">
        <v>192</v>
      </c>
      <c r="H352" s="24" t="s">
        <v>267</v>
      </c>
      <c r="I352" s="26" t="s">
        <v>268</v>
      </c>
      <c r="J352" s="24" t="s">
        <v>48</v>
      </c>
      <c r="L352" s="24">
        <v>35</v>
      </c>
      <c r="M352" s="27" t="s">
        <v>33</v>
      </c>
      <c r="N352" s="24">
        <v>40</v>
      </c>
      <c r="Q352" s="46">
        <f t="shared" si="22"/>
        <v>40</v>
      </c>
      <c r="R352" s="24">
        <v>1400</v>
      </c>
      <c r="U352" s="9">
        <f t="shared" si="23"/>
        <v>1400</v>
      </c>
      <c r="V352" s="9">
        <f t="shared" si="24"/>
        <v>1400</v>
      </c>
      <c r="W352" s="3">
        <f t="shared" si="25"/>
        <v>0</v>
      </c>
    </row>
    <row r="353" spans="1:23">
      <c r="A353" s="2" t="s">
        <v>27</v>
      </c>
      <c r="B353" s="6" t="s">
        <v>23</v>
      </c>
      <c r="C353" s="6" t="s">
        <v>24</v>
      </c>
      <c r="D353" s="27">
        <v>15</v>
      </c>
      <c r="E353" s="7">
        <v>1789</v>
      </c>
      <c r="F353" s="27" t="s">
        <v>28</v>
      </c>
      <c r="G353" s="27" t="s">
        <v>192</v>
      </c>
      <c r="H353" s="24" t="s">
        <v>374</v>
      </c>
      <c r="I353" s="26" t="s">
        <v>268</v>
      </c>
      <c r="J353" s="24" t="s">
        <v>48</v>
      </c>
      <c r="L353" s="24">
        <v>46</v>
      </c>
      <c r="M353" s="27" t="s">
        <v>33</v>
      </c>
      <c r="N353" s="24">
        <v>40</v>
      </c>
      <c r="Q353" s="46">
        <f t="shared" si="22"/>
        <v>40</v>
      </c>
      <c r="R353" s="24">
        <v>1840</v>
      </c>
      <c r="U353" s="9">
        <f t="shared" si="23"/>
        <v>1840</v>
      </c>
      <c r="V353" s="9">
        <f t="shared" si="24"/>
        <v>1840</v>
      </c>
      <c r="W353" s="3">
        <f t="shared" si="25"/>
        <v>0</v>
      </c>
    </row>
    <row r="354" spans="1:23">
      <c r="A354" s="2" t="s">
        <v>27</v>
      </c>
      <c r="B354" s="6" t="s">
        <v>23</v>
      </c>
      <c r="C354" s="6" t="s">
        <v>24</v>
      </c>
      <c r="D354" s="27">
        <v>15</v>
      </c>
      <c r="E354" s="7">
        <v>1789</v>
      </c>
      <c r="F354" s="27" t="s">
        <v>28</v>
      </c>
      <c r="G354" s="27" t="s">
        <v>192</v>
      </c>
      <c r="H354" s="24" t="s">
        <v>29</v>
      </c>
      <c r="I354" s="26" t="s">
        <v>269</v>
      </c>
      <c r="J354" s="24" t="s">
        <v>31</v>
      </c>
      <c r="K354" s="24" t="s">
        <v>32</v>
      </c>
      <c r="L354" s="24">
        <v>280</v>
      </c>
      <c r="M354" s="27" t="s">
        <v>33</v>
      </c>
      <c r="N354" s="24">
        <v>4</v>
      </c>
      <c r="Q354" s="46">
        <f t="shared" si="22"/>
        <v>4</v>
      </c>
      <c r="R354" s="24">
        <v>1120</v>
      </c>
      <c r="U354" s="9">
        <f t="shared" si="23"/>
        <v>1120</v>
      </c>
      <c r="V354" s="9">
        <f t="shared" si="24"/>
        <v>1120</v>
      </c>
      <c r="W354" s="3">
        <f t="shared" si="25"/>
        <v>0</v>
      </c>
    </row>
    <row r="355" spans="1:23">
      <c r="A355" s="2" t="s">
        <v>27</v>
      </c>
      <c r="B355" s="6" t="s">
        <v>23</v>
      </c>
      <c r="C355" s="6" t="s">
        <v>24</v>
      </c>
      <c r="D355" s="27">
        <v>15</v>
      </c>
      <c r="E355" s="7">
        <v>1789</v>
      </c>
      <c r="F355" s="27" t="s">
        <v>28</v>
      </c>
      <c r="G355" s="27" t="s">
        <v>192</v>
      </c>
      <c r="I355" s="26" t="s">
        <v>270</v>
      </c>
      <c r="J355" s="24" t="s">
        <v>31</v>
      </c>
      <c r="K355" s="24" t="s">
        <v>32</v>
      </c>
      <c r="L355" s="24">
        <v>1</v>
      </c>
      <c r="M355" s="27" t="s">
        <v>39</v>
      </c>
      <c r="N355" s="24">
        <v>100</v>
      </c>
      <c r="Q355" s="46">
        <f t="shared" si="22"/>
        <v>100</v>
      </c>
      <c r="R355" s="24">
        <v>100</v>
      </c>
      <c r="U355" s="9">
        <f t="shared" si="23"/>
        <v>100</v>
      </c>
      <c r="V355" s="9">
        <f t="shared" si="24"/>
        <v>100</v>
      </c>
      <c r="W355" s="3">
        <f t="shared" si="25"/>
        <v>0</v>
      </c>
    </row>
    <row r="356" spans="1:23">
      <c r="A356" s="2" t="s">
        <v>27</v>
      </c>
      <c r="B356" s="6" t="s">
        <v>23</v>
      </c>
      <c r="C356" s="6" t="s">
        <v>24</v>
      </c>
      <c r="D356" s="27">
        <v>15</v>
      </c>
      <c r="E356" s="7">
        <v>1789</v>
      </c>
      <c r="F356" s="27" t="s">
        <v>28</v>
      </c>
      <c r="G356" s="27" t="s">
        <v>192</v>
      </c>
      <c r="I356" s="26" t="s">
        <v>270</v>
      </c>
      <c r="J356" s="24" t="s">
        <v>48</v>
      </c>
      <c r="L356" s="24">
        <v>1</v>
      </c>
      <c r="M356" s="27" t="s">
        <v>39</v>
      </c>
      <c r="N356" s="24">
        <v>120</v>
      </c>
      <c r="Q356" s="46">
        <f t="shared" si="22"/>
        <v>120</v>
      </c>
      <c r="R356" s="24">
        <v>120</v>
      </c>
      <c r="U356" s="9">
        <f t="shared" si="23"/>
        <v>120</v>
      </c>
      <c r="V356" s="9">
        <f t="shared" si="24"/>
        <v>120</v>
      </c>
      <c r="W356" s="3">
        <f t="shared" si="25"/>
        <v>0</v>
      </c>
    </row>
    <row r="357" spans="1:23">
      <c r="A357" s="2" t="s">
        <v>27</v>
      </c>
      <c r="B357" s="6" t="s">
        <v>23</v>
      </c>
      <c r="C357" s="6" t="s">
        <v>24</v>
      </c>
      <c r="D357" s="27">
        <v>15</v>
      </c>
      <c r="E357" s="7">
        <v>1789</v>
      </c>
      <c r="F357" s="27" t="s">
        <v>28</v>
      </c>
      <c r="G357" s="27" t="s">
        <v>192</v>
      </c>
      <c r="H357" s="24" t="s">
        <v>29</v>
      </c>
      <c r="I357" s="26" t="s">
        <v>97</v>
      </c>
      <c r="J357" s="24" t="s">
        <v>31</v>
      </c>
      <c r="K357" s="24" t="s">
        <v>32</v>
      </c>
      <c r="L357" s="24">
        <v>770</v>
      </c>
      <c r="M357" s="27" t="s">
        <v>33</v>
      </c>
      <c r="N357" s="24">
        <v>0.5</v>
      </c>
      <c r="Q357" s="46">
        <f t="shared" si="22"/>
        <v>0.5</v>
      </c>
      <c r="R357" s="24">
        <v>385</v>
      </c>
      <c r="U357" s="9">
        <f t="shared" si="23"/>
        <v>385</v>
      </c>
      <c r="V357" s="9">
        <f t="shared" si="24"/>
        <v>385</v>
      </c>
      <c r="W357" s="3">
        <f t="shared" si="25"/>
        <v>0</v>
      </c>
    </row>
    <row r="358" spans="1:23">
      <c r="A358" s="2" t="s">
        <v>27</v>
      </c>
      <c r="B358" s="6" t="s">
        <v>23</v>
      </c>
      <c r="C358" s="6" t="s">
        <v>24</v>
      </c>
      <c r="D358" s="27">
        <v>15</v>
      </c>
      <c r="E358" s="7">
        <v>1789</v>
      </c>
      <c r="F358" s="27" t="s">
        <v>28</v>
      </c>
      <c r="G358" s="27" t="s">
        <v>192</v>
      </c>
      <c r="H358" s="24" t="s">
        <v>29</v>
      </c>
      <c r="I358" s="26" t="s">
        <v>97</v>
      </c>
      <c r="J358" s="24" t="s">
        <v>48</v>
      </c>
      <c r="L358" s="24">
        <v>9830</v>
      </c>
      <c r="M358" s="27" t="s">
        <v>33</v>
      </c>
      <c r="N358" s="24">
        <v>0.5</v>
      </c>
      <c r="Q358" s="46">
        <f t="shared" si="22"/>
        <v>0.5</v>
      </c>
      <c r="R358" s="24">
        <v>4915</v>
      </c>
      <c r="U358" s="9">
        <f t="shared" si="23"/>
        <v>4915</v>
      </c>
      <c r="V358" s="9">
        <f t="shared" si="24"/>
        <v>4915</v>
      </c>
      <c r="W358" s="3">
        <f t="shared" si="25"/>
        <v>0</v>
      </c>
    </row>
    <row r="359" spans="1:23">
      <c r="A359" s="2" t="s">
        <v>27</v>
      </c>
      <c r="B359" s="6" t="s">
        <v>23</v>
      </c>
      <c r="C359" s="6" t="s">
        <v>24</v>
      </c>
      <c r="D359" s="27">
        <v>15</v>
      </c>
      <c r="E359" s="7">
        <v>1789</v>
      </c>
      <c r="F359" s="27" t="s">
        <v>28</v>
      </c>
      <c r="G359" s="27" t="s">
        <v>192</v>
      </c>
      <c r="H359" s="24" t="s">
        <v>374</v>
      </c>
      <c r="I359" s="26" t="s">
        <v>98</v>
      </c>
      <c r="J359" s="24" t="s">
        <v>48</v>
      </c>
      <c r="L359" s="24">
        <v>1</v>
      </c>
      <c r="M359" s="27" t="s">
        <v>39</v>
      </c>
      <c r="N359" s="24">
        <v>534</v>
      </c>
      <c r="Q359" s="46">
        <f t="shared" si="22"/>
        <v>534</v>
      </c>
      <c r="R359" s="24">
        <v>534</v>
      </c>
      <c r="U359" s="9">
        <f t="shared" si="23"/>
        <v>534</v>
      </c>
      <c r="V359" s="9">
        <f t="shared" si="24"/>
        <v>534</v>
      </c>
      <c r="W359" s="3">
        <f t="shared" si="25"/>
        <v>0</v>
      </c>
    </row>
    <row r="360" spans="1:23">
      <c r="A360" s="2" t="s">
        <v>27</v>
      </c>
      <c r="B360" s="6" t="s">
        <v>23</v>
      </c>
      <c r="C360" s="6" t="s">
        <v>24</v>
      </c>
      <c r="D360" s="27">
        <v>15</v>
      </c>
      <c r="E360" s="7">
        <v>1789</v>
      </c>
      <c r="F360" s="27" t="s">
        <v>28</v>
      </c>
      <c r="G360" s="27" t="s">
        <v>192</v>
      </c>
      <c r="H360" s="24" t="s">
        <v>29</v>
      </c>
      <c r="I360" s="26" t="s">
        <v>101</v>
      </c>
      <c r="J360" s="24" t="s">
        <v>48</v>
      </c>
      <c r="L360" s="24">
        <v>7250</v>
      </c>
      <c r="M360" s="27" t="s">
        <v>33</v>
      </c>
      <c r="N360" s="24">
        <v>0.25</v>
      </c>
      <c r="Q360" s="46">
        <f t="shared" si="22"/>
        <v>0.25</v>
      </c>
      <c r="R360" s="24">
        <v>1812</v>
      </c>
      <c r="U360" s="9">
        <f t="shared" si="23"/>
        <v>1812</v>
      </c>
      <c r="V360" s="9">
        <f t="shared" si="24"/>
        <v>1812.5</v>
      </c>
      <c r="W360" s="3">
        <f t="shared" si="25"/>
        <v>-0.5</v>
      </c>
    </row>
    <row r="361" spans="1:23">
      <c r="A361" s="2" t="s">
        <v>27</v>
      </c>
      <c r="B361" s="6" t="s">
        <v>23</v>
      </c>
      <c r="C361" s="6" t="s">
        <v>24</v>
      </c>
      <c r="D361" s="27">
        <v>15</v>
      </c>
      <c r="E361" s="7">
        <v>1789</v>
      </c>
      <c r="F361" s="27" t="s">
        <v>28</v>
      </c>
      <c r="G361" s="27" t="s">
        <v>192</v>
      </c>
      <c r="H361" s="24" t="s">
        <v>29</v>
      </c>
      <c r="I361" s="26" t="s">
        <v>101</v>
      </c>
      <c r="J361" s="39" t="s">
        <v>375</v>
      </c>
      <c r="L361" s="24">
        <v>400</v>
      </c>
      <c r="M361" s="27" t="s">
        <v>33</v>
      </c>
      <c r="N361" s="24">
        <v>0.25</v>
      </c>
      <c r="Q361" s="46">
        <f t="shared" si="22"/>
        <v>0.25</v>
      </c>
      <c r="R361" s="24">
        <v>100</v>
      </c>
      <c r="U361" s="9">
        <f t="shared" si="23"/>
        <v>100</v>
      </c>
      <c r="V361" s="9">
        <f t="shared" si="24"/>
        <v>100</v>
      </c>
      <c r="W361" s="3">
        <f t="shared" si="25"/>
        <v>0</v>
      </c>
    </row>
    <row r="362" spans="1:23">
      <c r="A362" s="2" t="s">
        <v>27</v>
      </c>
      <c r="B362" s="6" t="s">
        <v>23</v>
      </c>
      <c r="C362" s="6" t="s">
        <v>24</v>
      </c>
      <c r="D362" s="27">
        <v>15</v>
      </c>
      <c r="E362" s="7">
        <v>1789</v>
      </c>
      <c r="F362" s="27" t="s">
        <v>28</v>
      </c>
      <c r="G362" s="27" t="s">
        <v>192</v>
      </c>
      <c r="H362" s="24" t="s">
        <v>29</v>
      </c>
      <c r="I362" s="26" t="s">
        <v>99</v>
      </c>
      <c r="J362" s="24" t="s">
        <v>31</v>
      </c>
      <c r="K362" s="24" t="s">
        <v>37</v>
      </c>
      <c r="L362" s="24">
        <v>2683</v>
      </c>
      <c r="M362" s="27" t="s">
        <v>33</v>
      </c>
      <c r="N362" s="24">
        <v>0.5</v>
      </c>
      <c r="Q362" s="46">
        <f t="shared" si="22"/>
        <v>0.5</v>
      </c>
      <c r="R362" s="24">
        <v>1341</v>
      </c>
      <c r="U362" s="9">
        <f t="shared" si="23"/>
        <v>1341</v>
      </c>
      <c r="V362" s="9">
        <f t="shared" si="24"/>
        <v>1341.5</v>
      </c>
      <c r="W362" s="3">
        <f t="shared" si="25"/>
        <v>-0.5</v>
      </c>
    </row>
    <row r="363" spans="1:23">
      <c r="A363" s="2" t="s">
        <v>27</v>
      </c>
      <c r="B363" s="6" t="s">
        <v>23</v>
      </c>
      <c r="C363" s="6" t="s">
        <v>24</v>
      </c>
      <c r="D363" s="27">
        <v>15</v>
      </c>
      <c r="E363" s="7">
        <v>1789</v>
      </c>
      <c r="F363" s="27" t="s">
        <v>28</v>
      </c>
      <c r="G363" s="27" t="s">
        <v>192</v>
      </c>
      <c r="H363" s="24" t="s">
        <v>29</v>
      </c>
      <c r="I363" s="26" t="s">
        <v>99</v>
      </c>
      <c r="J363" s="24" t="s">
        <v>48</v>
      </c>
      <c r="L363" s="24">
        <v>15234</v>
      </c>
      <c r="M363" s="27" t="s">
        <v>33</v>
      </c>
      <c r="N363" s="24">
        <v>0.5</v>
      </c>
      <c r="Q363" s="46">
        <f t="shared" si="22"/>
        <v>0.5</v>
      </c>
      <c r="R363" s="24">
        <v>7617</v>
      </c>
      <c r="U363" s="9">
        <f t="shared" si="23"/>
        <v>7617</v>
      </c>
      <c r="V363" s="9">
        <f t="shared" si="24"/>
        <v>7617</v>
      </c>
      <c r="W363" s="3">
        <f t="shared" si="25"/>
        <v>0</v>
      </c>
    </row>
    <row r="364" spans="1:23">
      <c r="A364" s="2" t="s">
        <v>27</v>
      </c>
      <c r="B364" s="6" t="s">
        <v>23</v>
      </c>
      <c r="C364" s="6" t="s">
        <v>24</v>
      </c>
      <c r="D364" s="27">
        <v>15</v>
      </c>
      <c r="E364" s="7">
        <v>1789</v>
      </c>
      <c r="F364" s="27" t="s">
        <v>28</v>
      </c>
      <c r="G364" s="27" t="s">
        <v>192</v>
      </c>
      <c r="H364" s="24" t="s">
        <v>29</v>
      </c>
      <c r="I364" s="26" t="s">
        <v>99</v>
      </c>
      <c r="J364" s="24" t="s">
        <v>31</v>
      </c>
      <c r="K364" s="24" t="s">
        <v>32</v>
      </c>
      <c r="L364" s="24">
        <v>30166</v>
      </c>
      <c r="M364" s="27" t="s">
        <v>33</v>
      </c>
      <c r="N364" s="24">
        <v>0.5</v>
      </c>
      <c r="Q364" s="46">
        <f t="shared" si="22"/>
        <v>0.5</v>
      </c>
      <c r="R364" s="24">
        <v>15083</v>
      </c>
      <c r="U364" s="9">
        <f t="shared" si="23"/>
        <v>15083</v>
      </c>
      <c r="V364" s="9">
        <f t="shared" si="24"/>
        <v>15083</v>
      </c>
      <c r="W364" s="3">
        <f t="shared" si="25"/>
        <v>0</v>
      </c>
    </row>
    <row r="365" spans="1:23">
      <c r="A365" s="2" t="s">
        <v>27</v>
      </c>
      <c r="B365" s="6" t="s">
        <v>23</v>
      </c>
      <c r="C365" s="6" t="s">
        <v>24</v>
      </c>
      <c r="D365" s="27">
        <v>15</v>
      </c>
      <c r="E365" s="7">
        <v>1789</v>
      </c>
      <c r="F365" s="27" t="s">
        <v>28</v>
      </c>
      <c r="G365" s="27" t="s">
        <v>192</v>
      </c>
      <c r="H365" s="24" t="s">
        <v>29</v>
      </c>
      <c r="I365" s="26" t="s">
        <v>271</v>
      </c>
      <c r="J365" s="24" t="s">
        <v>48</v>
      </c>
      <c r="L365" s="24">
        <v>160</v>
      </c>
      <c r="M365" s="27" t="s">
        <v>33</v>
      </c>
      <c r="O365" s="24">
        <v>16</v>
      </c>
      <c r="Q365" s="46">
        <f t="shared" si="22"/>
        <v>0.8</v>
      </c>
      <c r="R365" s="24">
        <v>128</v>
      </c>
      <c r="U365" s="9">
        <f t="shared" si="23"/>
        <v>128</v>
      </c>
      <c r="V365" s="9">
        <f t="shared" si="24"/>
        <v>128</v>
      </c>
      <c r="W365" s="3">
        <f t="shared" si="25"/>
        <v>0</v>
      </c>
    </row>
    <row r="366" spans="1:23">
      <c r="A366" s="2" t="s">
        <v>27</v>
      </c>
      <c r="B366" s="6" t="s">
        <v>23</v>
      </c>
      <c r="C366" s="6" t="s">
        <v>24</v>
      </c>
      <c r="D366" s="27">
        <v>15</v>
      </c>
      <c r="E366" s="7">
        <v>1789</v>
      </c>
      <c r="F366" s="27" t="s">
        <v>28</v>
      </c>
      <c r="G366" s="27" t="s">
        <v>192</v>
      </c>
      <c r="H366" s="24" t="s">
        <v>29</v>
      </c>
      <c r="I366" s="26" t="s">
        <v>272</v>
      </c>
      <c r="J366" s="24" t="s">
        <v>48</v>
      </c>
      <c r="L366" s="24">
        <v>20</v>
      </c>
      <c r="M366" s="27" t="s">
        <v>33</v>
      </c>
      <c r="N366" s="24">
        <v>5</v>
      </c>
      <c r="Q366" s="46">
        <f t="shared" si="22"/>
        <v>5</v>
      </c>
      <c r="R366" s="24">
        <v>100</v>
      </c>
      <c r="U366" s="9">
        <f t="shared" si="23"/>
        <v>100</v>
      </c>
      <c r="V366" s="9">
        <f t="shared" si="24"/>
        <v>100</v>
      </c>
      <c r="W366" s="3">
        <f t="shared" si="25"/>
        <v>0</v>
      </c>
    </row>
    <row r="367" spans="1:23">
      <c r="A367" s="2" t="s">
        <v>27</v>
      </c>
      <c r="B367" s="6" t="s">
        <v>23</v>
      </c>
      <c r="C367" s="6" t="s">
        <v>24</v>
      </c>
      <c r="D367" s="27">
        <v>15</v>
      </c>
      <c r="E367" s="7">
        <v>1789</v>
      </c>
      <c r="F367" s="27" t="s">
        <v>28</v>
      </c>
      <c r="G367" s="27" t="s">
        <v>192</v>
      </c>
      <c r="H367" s="24" t="s">
        <v>29</v>
      </c>
      <c r="I367" s="26" t="s">
        <v>273</v>
      </c>
      <c r="J367" s="24" t="s">
        <v>31</v>
      </c>
      <c r="K367" s="24" t="s">
        <v>32</v>
      </c>
      <c r="L367" s="24">
        <v>735</v>
      </c>
      <c r="M367" s="27" t="s">
        <v>33</v>
      </c>
      <c r="N367" s="24">
        <v>0.15</v>
      </c>
      <c r="Q367" s="46">
        <f t="shared" si="22"/>
        <v>0.15</v>
      </c>
      <c r="R367" s="24">
        <v>110</v>
      </c>
      <c r="U367" s="9">
        <f t="shared" si="23"/>
        <v>110</v>
      </c>
      <c r="V367" s="9">
        <f t="shared" si="24"/>
        <v>110.25</v>
      </c>
      <c r="W367" s="3">
        <f t="shared" si="25"/>
        <v>-0.25</v>
      </c>
    </row>
    <row r="368" spans="1:23">
      <c r="A368" s="2" t="s">
        <v>27</v>
      </c>
      <c r="B368" s="6" t="s">
        <v>23</v>
      </c>
      <c r="C368" s="6" t="s">
        <v>24</v>
      </c>
      <c r="D368" s="27">
        <v>15</v>
      </c>
      <c r="E368" s="7">
        <v>1789</v>
      </c>
      <c r="F368" s="27" t="s">
        <v>28</v>
      </c>
      <c r="G368" s="27" t="s">
        <v>192</v>
      </c>
      <c r="H368" s="24" t="s">
        <v>29</v>
      </c>
      <c r="I368" s="26" t="s">
        <v>174</v>
      </c>
      <c r="J368" s="24" t="s">
        <v>48</v>
      </c>
      <c r="L368" s="24">
        <v>1188</v>
      </c>
      <c r="M368" s="27" t="s">
        <v>33</v>
      </c>
      <c r="N368" s="24">
        <v>0.4</v>
      </c>
      <c r="Q368" s="46">
        <f t="shared" si="22"/>
        <v>0.4</v>
      </c>
      <c r="R368" s="24">
        <v>475</v>
      </c>
      <c r="U368" s="9">
        <f t="shared" si="23"/>
        <v>475</v>
      </c>
      <c r="V368" s="9">
        <f t="shared" si="24"/>
        <v>475.20000000000005</v>
      </c>
      <c r="W368" s="3">
        <f t="shared" si="25"/>
        <v>-0.20000000000004547</v>
      </c>
    </row>
    <row r="369" spans="1:24">
      <c r="A369" s="2" t="s">
        <v>27</v>
      </c>
      <c r="B369" s="6" t="s">
        <v>23</v>
      </c>
      <c r="C369" s="6" t="s">
        <v>24</v>
      </c>
      <c r="D369" s="27">
        <v>15</v>
      </c>
      <c r="E369" s="7">
        <v>1789</v>
      </c>
      <c r="F369" s="27" t="s">
        <v>28</v>
      </c>
      <c r="G369" s="27" t="s">
        <v>192</v>
      </c>
      <c r="I369" s="26" t="s">
        <v>151</v>
      </c>
      <c r="J369" s="24" t="s">
        <v>31</v>
      </c>
      <c r="K369" s="24" t="s">
        <v>37</v>
      </c>
      <c r="L369" s="24">
        <v>1</v>
      </c>
      <c r="M369" s="27" t="s">
        <v>39</v>
      </c>
      <c r="N369" s="24">
        <v>135</v>
      </c>
      <c r="Q369" s="46">
        <f t="shared" si="22"/>
        <v>135</v>
      </c>
      <c r="R369" s="24">
        <v>135</v>
      </c>
      <c r="U369" s="9">
        <f t="shared" si="23"/>
        <v>135</v>
      </c>
      <c r="V369" s="9">
        <f t="shared" si="24"/>
        <v>135</v>
      </c>
      <c r="W369" s="3">
        <f t="shared" si="25"/>
        <v>0</v>
      </c>
    </row>
    <row r="370" spans="1:24">
      <c r="A370" s="2" t="s">
        <v>27</v>
      </c>
      <c r="B370" s="6" t="s">
        <v>23</v>
      </c>
      <c r="C370" s="6" t="s">
        <v>24</v>
      </c>
      <c r="D370" s="27">
        <v>15</v>
      </c>
      <c r="E370" s="7">
        <v>1789</v>
      </c>
      <c r="F370" s="27" t="s">
        <v>28</v>
      </c>
      <c r="G370" s="27" t="s">
        <v>192</v>
      </c>
      <c r="I370" s="26" t="s">
        <v>151</v>
      </c>
      <c r="J370" s="24" t="s">
        <v>48</v>
      </c>
      <c r="L370" s="24">
        <v>1</v>
      </c>
      <c r="M370" s="27" t="s">
        <v>39</v>
      </c>
      <c r="N370" s="24">
        <v>952</v>
      </c>
      <c r="Q370" s="46">
        <f t="shared" si="22"/>
        <v>952</v>
      </c>
      <c r="R370" s="24">
        <v>952</v>
      </c>
      <c r="U370" s="9">
        <f t="shared" si="23"/>
        <v>952</v>
      </c>
      <c r="V370" s="9">
        <f t="shared" si="24"/>
        <v>952</v>
      </c>
      <c r="W370" s="3">
        <f t="shared" si="25"/>
        <v>0</v>
      </c>
    </row>
    <row r="371" spans="1:24">
      <c r="A371" s="2" t="s">
        <v>27</v>
      </c>
      <c r="B371" s="6" t="s">
        <v>23</v>
      </c>
      <c r="C371" s="6" t="s">
        <v>24</v>
      </c>
      <c r="D371" s="27">
        <v>15</v>
      </c>
      <c r="E371" s="7">
        <v>1789</v>
      </c>
      <c r="F371" s="27" t="s">
        <v>28</v>
      </c>
      <c r="G371" s="27" t="s">
        <v>192</v>
      </c>
      <c r="I371" s="26" t="s">
        <v>151</v>
      </c>
      <c r="J371" s="39" t="s">
        <v>375</v>
      </c>
      <c r="L371" s="24">
        <v>1</v>
      </c>
      <c r="M371" s="27" t="s">
        <v>39</v>
      </c>
      <c r="N371" s="24">
        <v>108</v>
      </c>
      <c r="Q371" s="46">
        <f t="shared" si="22"/>
        <v>108</v>
      </c>
      <c r="R371" s="24">
        <v>108</v>
      </c>
      <c r="U371" s="9">
        <f t="shared" si="23"/>
        <v>108</v>
      </c>
      <c r="V371" s="9">
        <f t="shared" si="24"/>
        <v>108</v>
      </c>
      <c r="W371" s="3">
        <f t="shared" si="25"/>
        <v>0</v>
      </c>
    </row>
    <row r="372" spans="1:24">
      <c r="A372" s="2" t="s">
        <v>27</v>
      </c>
      <c r="B372" s="6" t="s">
        <v>23</v>
      </c>
      <c r="C372" s="6" t="s">
        <v>24</v>
      </c>
      <c r="D372" s="27">
        <v>15</v>
      </c>
      <c r="E372" s="7">
        <v>1789</v>
      </c>
      <c r="F372" s="27" t="s">
        <v>28</v>
      </c>
      <c r="G372" s="27" t="s">
        <v>192</v>
      </c>
      <c r="I372" s="26" t="s">
        <v>151</v>
      </c>
      <c r="J372" s="24" t="s">
        <v>242</v>
      </c>
      <c r="L372" s="24">
        <v>1</v>
      </c>
      <c r="M372" s="27" t="s">
        <v>39</v>
      </c>
      <c r="N372" s="24">
        <v>195</v>
      </c>
      <c r="Q372" s="46">
        <f t="shared" si="22"/>
        <v>195</v>
      </c>
      <c r="R372" s="24">
        <v>195</v>
      </c>
      <c r="U372" s="9">
        <f t="shared" si="23"/>
        <v>195</v>
      </c>
      <c r="V372" s="9">
        <f t="shared" si="24"/>
        <v>195</v>
      </c>
      <c r="W372" s="3">
        <f t="shared" si="25"/>
        <v>0</v>
      </c>
    </row>
    <row r="373" spans="1:24">
      <c r="A373" s="2" t="s">
        <v>27</v>
      </c>
      <c r="B373" s="6" t="s">
        <v>23</v>
      </c>
      <c r="C373" s="6" t="s">
        <v>24</v>
      </c>
      <c r="D373" s="27">
        <v>15</v>
      </c>
      <c r="E373" s="7">
        <v>1789</v>
      </c>
      <c r="F373" s="27" t="s">
        <v>28</v>
      </c>
      <c r="G373" s="27" t="s">
        <v>192</v>
      </c>
      <c r="I373" s="26" t="s">
        <v>151</v>
      </c>
      <c r="J373" s="24" t="s">
        <v>31</v>
      </c>
      <c r="K373" s="24" t="s">
        <v>32</v>
      </c>
      <c r="L373" s="24">
        <v>1</v>
      </c>
      <c r="M373" s="27" t="s">
        <v>39</v>
      </c>
      <c r="N373" s="24">
        <v>723</v>
      </c>
      <c r="Q373" s="46">
        <f t="shared" si="22"/>
        <v>723</v>
      </c>
      <c r="R373" s="24">
        <v>723</v>
      </c>
      <c r="U373" s="9">
        <f t="shared" si="23"/>
        <v>723</v>
      </c>
      <c r="V373" s="9">
        <f t="shared" si="24"/>
        <v>723</v>
      </c>
      <c r="W373" s="3">
        <f t="shared" si="25"/>
        <v>0</v>
      </c>
    </row>
    <row r="374" spans="1:24">
      <c r="A374" s="2" t="s">
        <v>27</v>
      </c>
      <c r="B374" s="6" t="s">
        <v>23</v>
      </c>
      <c r="C374" s="6" t="s">
        <v>24</v>
      </c>
      <c r="D374" s="27">
        <v>15</v>
      </c>
      <c r="E374" s="7">
        <v>1789</v>
      </c>
      <c r="F374" s="27" t="s">
        <v>28</v>
      </c>
      <c r="G374" s="27" t="s">
        <v>192</v>
      </c>
      <c r="H374" s="24" t="s">
        <v>29</v>
      </c>
      <c r="I374" s="26" t="s">
        <v>274</v>
      </c>
      <c r="J374" s="24" t="s">
        <v>31</v>
      </c>
      <c r="K374" s="24" t="s">
        <v>32</v>
      </c>
      <c r="L374" s="24">
        <v>65200</v>
      </c>
      <c r="M374" s="27" t="s">
        <v>33</v>
      </c>
      <c r="N374" s="24">
        <v>0.05</v>
      </c>
      <c r="Q374" s="46">
        <f t="shared" si="22"/>
        <v>0.05</v>
      </c>
      <c r="R374" s="24">
        <v>3260</v>
      </c>
      <c r="U374" s="9">
        <f t="shared" si="23"/>
        <v>3260</v>
      </c>
      <c r="V374" s="9">
        <f t="shared" si="24"/>
        <v>3260</v>
      </c>
      <c r="W374" s="3">
        <f t="shared" si="25"/>
        <v>0</v>
      </c>
    </row>
    <row r="375" spans="1:24">
      <c r="A375" s="2" t="s">
        <v>27</v>
      </c>
      <c r="B375" s="6" t="s">
        <v>23</v>
      </c>
      <c r="C375" s="6" t="s">
        <v>24</v>
      </c>
      <c r="D375" s="27">
        <v>15</v>
      </c>
      <c r="E375" s="7">
        <v>1789</v>
      </c>
      <c r="F375" s="27" t="s">
        <v>28</v>
      </c>
      <c r="G375" s="27" t="s">
        <v>192</v>
      </c>
      <c r="H375" s="24" t="s">
        <v>29</v>
      </c>
      <c r="I375" s="26" t="s">
        <v>274</v>
      </c>
      <c r="J375" s="24" t="s">
        <v>48</v>
      </c>
      <c r="L375" s="24">
        <v>8550</v>
      </c>
      <c r="M375" s="27" t="s">
        <v>33</v>
      </c>
      <c r="N375" s="24">
        <v>0.05</v>
      </c>
      <c r="Q375" s="46">
        <f t="shared" si="22"/>
        <v>0.05</v>
      </c>
      <c r="R375" s="24">
        <v>428</v>
      </c>
      <c r="U375" s="9">
        <f t="shared" si="23"/>
        <v>428</v>
      </c>
      <c r="V375" s="9">
        <f t="shared" si="24"/>
        <v>427.5</v>
      </c>
      <c r="W375" s="3">
        <f t="shared" si="25"/>
        <v>0.5</v>
      </c>
    </row>
    <row r="376" spans="1:24">
      <c r="A376" s="2" t="s">
        <v>27</v>
      </c>
      <c r="B376" s="6" t="s">
        <v>23</v>
      </c>
      <c r="C376" s="6" t="s">
        <v>24</v>
      </c>
      <c r="D376" s="27">
        <v>15</v>
      </c>
      <c r="E376" s="7">
        <v>1789</v>
      </c>
      <c r="F376" s="27" t="s">
        <v>28</v>
      </c>
      <c r="G376" s="27" t="s">
        <v>192</v>
      </c>
      <c r="H376" s="24" t="s">
        <v>29</v>
      </c>
      <c r="I376" s="26" t="s">
        <v>274</v>
      </c>
      <c r="J376" s="39" t="s">
        <v>375</v>
      </c>
      <c r="L376" s="24">
        <v>2200</v>
      </c>
      <c r="M376" s="27" t="s">
        <v>33</v>
      </c>
      <c r="N376" s="24">
        <v>0.05</v>
      </c>
      <c r="Q376" s="46">
        <f t="shared" si="22"/>
        <v>0.05</v>
      </c>
      <c r="R376" s="24">
        <v>110</v>
      </c>
      <c r="U376" s="9">
        <f t="shared" si="23"/>
        <v>110</v>
      </c>
      <c r="V376" s="9">
        <f t="shared" si="24"/>
        <v>110</v>
      </c>
      <c r="W376" s="3">
        <f t="shared" si="25"/>
        <v>0</v>
      </c>
    </row>
    <row r="377" spans="1:24">
      <c r="A377" s="2" t="s">
        <v>27</v>
      </c>
      <c r="B377" s="6" t="s">
        <v>23</v>
      </c>
      <c r="C377" s="6" t="s">
        <v>24</v>
      </c>
      <c r="D377" s="27">
        <v>15</v>
      </c>
      <c r="E377" s="7">
        <v>1789</v>
      </c>
      <c r="F377" s="27" t="s">
        <v>28</v>
      </c>
      <c r="G377" s="27" t="s">
        <v>192</v>
      </c>
      <c r="H377" s="24" t="s">
        <v>29</v>
      </c>
      <c r="I377" s="26" t="s">
        <v>275</v>
      </c>
      <c r="J377" s="24" t="s">
        <v>48</v>
      </c>
      <c r="L377" s="24">
        <v>330</v>
      </c>
      <c r="M377" s="27" t="s">
        <v>33</v>
      </c>
      <c r="O377" s="24">
        <v>40</v>
      </c>
      <c r="Q377" s="46">
        <f t="shared" si="22"/>
        <v>2</v>
      </c>
      <c r="R377" s="24">
        <v>660</v>
      </c>
      <c r="U377" s="9">
        <f t="shared" si="23"/>
        <v>660</v>
      </c>
      <c r="V377" s="9">
        <f t="shared" si="24"/>
        <v>660</v>
      </c>
      <c r="W377" s="3">
        <f t="shared" si="25"/>
        <v>0</v>
      </c>
    </row>
    <row r="378" spans="1:24">
      <c r="A378" s="2" t="s">
        <v>27</v>
      </c>
      <c r="B378" s="6" t="s">
        <v>23</v>
      </c>
      <c r="C378" s="6" t="s">
        <v>24</v>
      </c>
      <c r="D378" s="27">
        <v>15</v>
      </c>
      <c r="E378" s="7">
        <v>1789</v>
      </c>
      <c r="F378" s="27" t="s">
        <v>28</v>
      </c>
      <c r="G378" s="27" t="s">
        <v>192</v>
      </c>
      <c r="H378" s="24" t="s">
        <v>29</v>
      </c>
      <c r="I378" s="26" t="s">
        <v>275</v>
      </c>
      <c r="J378" s="24" t="s">
        <v>48</v>
      </c>
      <c r="L378" s="24">
        <v>1227</v>
      </c>
      <c r="M378" s="27" t="s">
        <v>33</v>
      </c>
      <c r="O378" s="24">
        <v>40</v>
      </c>
      <c r="Q378" s="46">
        <f t="shared" si="22"/>
        <v>2</v>
      </c>
      <c r="R378" s="24">
        <v>2454</v>
      </c>
      <c r="U378" s="9">
        <f t="shared" si="23"/>
        <v>2454</v>
      </c>
      <c r="V378" s="9">
        <f t="shared" si="24"/>
        <v>2454</v>
      </c>
      <c r="W378" s="3">
        <f t="shared" si="25"/>
        <v>0</v>
      </c>
    </row>
    <row r="379" spans="1:24">
      <c r="A379" s="2" t="s">
        <v>27</v>
      </c>
      <c r="B379" s="6" t="s">
        <v>23</v>
      </c>
      <c r="C379" s="6" t="s">
        <v>24</v>
      </c>
      <c r="D379" s="27">
        <v>15</v>
      </c>
      <c r="E379" s="7">
        <v>1789</v>
      </c>
      <c r="F379" s="27" t="s">
        <v>28</v>
      </c>
      <c r="G379" s="27" t="s">
        <v>192</v>
      </c>
      <c r="H379" s="24" t="s">
        <v>29</v>
      </c>
      <c r="I379" s="26" t="s">
        <v>276</v>
      </c>
      <c r="J379" s="24" t="s">
        <v>31</v>
      </c>
      <c r="K379" s="24" t="s">
        <v>32</v>
      </c>
      <c r="L379" s="24">
        <v>434</v>
      </c>
      <c r="M379" s="27" t="s">
        <v>33</v>
      </c>
      <c r="O379" s="24">
        <v>40</v>
      </c>
      <c r="Q379" s="46">
        <f t="shared" si="22"/>
        <v>2</v>
      </c>
      <c r="R379" s="24">
        <v>868</v>
      </c>
      <c r="U379" s="9">
        <f t="shared" si="23"/>
        <v>868</v>
      </c>
      <c r="V379" s="9">
        <f t="shared" si="24"/>
        <v>868</v>
      </c>
      <c r="W379" s="3">
        <f t="shared" si="25"/>
        <v>0</v>
      </c>
    </row>
    <row r="380" spans="1:24">
      <c r="A380" s="2" t="s">
        <v>27</v>
      </c>
      <c r="B380" s="6" t="s">
        <v>23</v>
      </c>
      <c r="C380" s="6" t="s">
        <v>24</v>
      </c>
      <c r="D380" s="27">
        <v>15</v>
      </c>
      <c r="E380" s="7">
        <v>1789</v>
      </c>
      <c r="F380" s="27" t="s">
        <v>28</v>
      </c>
      <c r="G380" s="27" t="s">
        <v>192</v>
      </c>
      <c r="H380" s="24" t="s">
        <v>29</v>
      </c>
      <c r="I380" s="26" t="s">
        <v>276</v>
      </c>
      <c r="J380" s="24" t="s">
        <v>48</v>
      </c>
      <c r="L380" s="24">
        <v>438</v>
      </c>
      <c r="M380" s="27" t="s">
        <v>33</v>
      </c>
      <c r="O380" s="24">
        <v>40</v>
      </c>
      <c r="Q380" s="46">
        <f t="shared" si="22"/>
        <v>2</v>
      </c>
      <c r="R380" s="24">
        <v>876</v>
      </c>
      <c r="U380" s="9">
        <f t="shared" si="23"/>
        <v>876</v>
      </c>
      <c r="V380" s="9">
        <f t="shared" si="24"/>
        <v>876</v>
      </c>
      <c r="W380" s="3">
        <f t="shared" si="25"/>
        <v>0</v>
      </c>
    </row>
    <row r="381" spans="1:24">
      <c r="A381" s="2" t="s">
        <v>27</v>
      </c>
      <c r="B381" s="6" t="s">
        <v>23</v>
      </c>
      <c r="C381" s="6" t="s">
        <v>24</v>
      </c>
      <c r="D381" s="27">
        <v>15</v>
      </c>
      <c r="E381" s="7">
        <v>1789</v>
      </c>
      <c r="F381" s="27" t="s">
        <v>28</v>
      </c>
      <c r="G381" s="27" t="s">
        <v>192</v>
      </c>
      <c r="H381" s="24" t="s">
        <v>29</v>
      </c>
      <c r="I381" s="26" t="s">
        <v>108</v>
      </c>
      <c r="J381" s="24" t="s">
        <v>31</v>
      </c>
      <c r="K381" s="24" t="s">
        <v>32</v>
      </c>
      <c r="L381" s="24">
        <v>1</v>
      </c>
      <c r="M381" s="27" t="s">
        <v>39</v>
      </c>
      <c r="N381" s="24">
        <v>300</v>
      </c>
      <c r="Q381" s="46">
        <f t="shared" si="22"/>
        <v>300</v>
      </c>
      <c r="R381" s="24">
        <v>300</v>
      </c>
      <c r="U381" s="9">
        <f t="shared" si="23"/>
        <v>300</v>
      </c>
      <c r="V381" s="9">
        <f t="shared" si="24"/>
        <v>300</v>
      </c>
      <c r="W381" s="3">
        <f t="shared" si="25"/>
        <v>0</v>
      </c>
    </row>
    <row r="382" spans="1:24">
      <c r="A382" s="2" t="s">
        <v>27</v>
      </c>
      <c r="B382" s="6" t="s">
        <v>23</v>
      </c>
      <c r="C382" s="6" t="s">
        <v>24</v>
      </c>
      <c r="D382" s="27">
        <v>15</v>
      </c>
      <c r="E382" s="7">
        <v>1789</v>
      </c>
      <c r="F382" s="27" t="s">
        <v>28</v>
      </c>
      <c r="G382" s="27" t="s">
        <v>192</v>
      </c>
      <c r="H382" s="24" t="s">
        <v>29</v>
      </c>
      <c r="I382" s="26" t="s">
        <v>108</v>
      </c>
      <c r="J382" s="24" t="s">
        <v>48</v>
      </c>
      <c r="L382" s="24">
        <v>1</v>
      </c>
      <c r="M382" s="27" t="s">
        <v>39</v>
      </c>
      <c r="N382" s="24">
        <v>175</v>
      </c>
      <c r="Q382" s="46">
        <f t="shared" si="22"/>
        <v>175</v>
      </c>
      <c r="R382" s="24">
        <v>175</v>
      </c>
      <c r="U382" s="9">
        <f t="shared" si="23"/>
        <v>175</v>
      </c>
      <c r="V382" s="9">
        <f t="shared" si="24"/>
        <v>175</v>
      </c>
      <c r="W382" s="3">
        <f t="shared" si="25"/>
        <v>0</v>
      </c>
    </row>
    <row r="383" spans="1:24">
      <c r="A383" s="2" t="s">
        <v>27</v>
      </c>
      <c r="B383" s="6" t="s">
        <v>23</v>
      </c>
      <c r="C383" s="6" t="s">
        <v>24</v>
      </c>
      <c r="D383" s="27">
        <v>15</v>
      </c>
      <c r="E383" s="7">
        <v>1789</v>
      </c>
      <c r="F383" s="27" t="s">
        <v>28</v>
      </c>
      <c r="G383" s="27" t="s">
        <v>192</v>
      </c>
      <c r="H383" s="24" t="s">
        <v>29</v>
      </c>
      <c r="I383" s="26" t="s">
        <v>109</v>
      </c>
      <c r="J383" s="24" t="s">
        <v>31</v>
      </c>
      <c r="K383" s="24" t="s">
        <v>32</v>
      </c>
      <c r="L383" s="24">
        <v>617</v>
      </c>
      <c r="M383" s="27" t="s">
        <v>33</v>
      </c>
      <c r="O383" s="24">
        <v>6</v>
      </c>
      <c r="Q383" s="46">
        <f t="shared" si="22"/>
        <v>0.30000000000000004</v>
      </c>
      <c r="R383" s="24">
        <v>185</v>
      </c>
      <c r="U383" s="9">
        <f t="shared" si="23"/>
        <v>185</v>
      </c>
      <c r="V383" s="9">
        <f t="shared" si="24"/>
        <v>185.10000000000002</v>
      </c>
      <c r="W383" s="3">
        <f t="shared" si="25"/>
        <v>-0.10000000000002274</v>
      </c>
    </row>
    <row r="384" spans="1:24">
      <c r="A384" s="2" t="s">
        <v>27</v>
      </c>
      <c r="B384" s="6" t="s">
        <v>23</v>
      </c>
      <c r="C384" s="6" t="s">
        <v>24</v>
      </c>
      <c r="D384" s="27">
        <v>16</v>
      </c>
      <c r="E384" s="7">
        <v>1789</v>
      </c>
      <c r="F384" s="27" t="s">
        <v>28</v>
      </c>
      <c r="G384" s="27" t="s">
        <v>192</v>
      </c>
      <c r="H384" s="24" t="s">
        <v>182</v>
      </c>
      <c r="I384" s="26" t="s">
        <v>277</v>
      </c>
      <c r="J384" s="24" t="s">
        <v>48</v>
      </c>
      <c r="L384" s="24">
        <v>844</v>
      </c>
      <c r="M384" s="27" t="s">
        <v>44</v>
      </c>
      <c r="N384" s="24">
        <v>24</v>
      </c>
      <c r="Q384" s="46">
        <f t="shared" si="22"/>
        <v>24</v>
      </c>
      <c r="R384" s="24">
        <v>20256</v>
      </c>
      <c r="U384" s="9">
        <f t="shared" si="23"/>
        <v>20256</v>
      </c>
      <c r="V384" s="9">
        <f t="shared" si="24"/>
        <v>20256</v>
      </c>
      <c r="W384" s="3">
        <f t="shared" si="25"/>
        <v>0</v>
      </c>
      <c r="X384" s="24">
        <v>1826</v>
      </c>
    </row>
    <row r="385" spans="1:25">
      <c r="A385" s="2" t="s">
        <v>27</v>
      </c>
      <c r="B385" s="6" t="s">
        <v>23</v>
      </c>
      <c r="C385" s="6" t="s">
        <v>24</v>
      </c>
      <c r="D385" s="27">
        <v>16</v>
      </c>
      <c r="E385" s="7">
        <v>1789</v>
      </c>
      <c r="F385" s="27" t="s">
        <v>28</v>
      </c>
      <c r="G385" s="27" t="s">
        <v>192</v>
      </c>
      <c r="H385" s="24" t="s">
        <v>208</v>
      </c>
      <c r="I385" s="26" t="s">
        <v>278</v>
      </c>
      <c r="J385" s="24" t="s">
        <v>48</v>
      </c>
      <c r="L385" s="24">
        <v>20</v>
      </c>
      <c r="M385" s="27" t="s">
        <v>44</v>
      </c>
      <c r="Q385" s="46">
        <f t="shared" si="22"/>
        <v>0</v>
      </c>
      <c r="R385" s="24">
        <v>720</v>
      </c>
      <c r="U385" s="9">
        <f t="shared" si="23"/>
        <v>720</v>
      </c>
      <c r="V385" s="9">
        <f t="shared" si="24"/>
        <v>0</v>
      </c>
      <c r="W385" s="3">
        <f t="shared" si="25"/>
        <v>720</v>
      </c>
      <c r="X385" s="24">
        <v>9</v>
      </c>
      <c r="Y385" s="24" t="s">
        <v>389</v>
      </c>
    </row>
    <row r="386" spans="1:25">
      <c r="A386" s="2" t="s">
        <v>27</v>
      </c>
      <c r="B386" s="6" t="s">
        <v>23</v>
      </c>
      <c r="C386" s="6" t="s">
        <v>24</v>
      </c>
      <c r="D386" s="27">
        <v>16</v>
      </c>
      <c r="E386" s="7">
        <v>1789</v>
      </c>
      <c r="F386" s="27" t="s">
        <v>28</v>
      </c>
      <c r="G386" s="27" t="s">
        <v>192</v>
      </c>
      <c r="H386" s="24" t="s">
        <v>279</v>
      </c>
      <c r="I386" s="26" t="s">
        <v>280</v>
      </c>
      <c r="J386" s="24" t="s">
        <v>48</v>
      </c>
      <c r="L386" s="24">
        <v>130</v>
      </c>
      <c r="M386" s="27" t="s">
        <v>44</v>
      </c>
      <c r="N386" s="24">
        <v>24</v>
      </c>
      <c r="Q386" s="46">
        <f t="shared" si="22"/>
        <v>24</v>
      </c>
      <c r="R386" s="24">
        <v>3120</v>
      </c>
      <c r="U386" s="9">
        <f t="shared" si="23"/>
        <v>3120</v>
      </c>
      <c r="V386" s="9">
        <f t="shared" si="24"/>
        <v>3120</v>
      </c>
      <c r="W386" s="3">
        <f t="shared" si="25"/>
        <v>0</v>
      </c>
      <c r="X386" s="24">
        <v>366</v>
      </c>
    </row>
    <row r="387" spans="1:25">
      <c r="A387" s="2" t="s">
        <v>27</v>
      </c>
      <c r="B387" s="6" t="s">
        <v>23</v>
      </c>
      <c r="C387" s="6" t="s">
        <v>24</v>
      </c>
      <c r="D387" s="27">
        <v>16</v>
      </c>
      <c r="E387" s="7">
        <v>1789</v>
      </c>
      <c r="F387" s="27" t="s">
        <v>28</v>
      </c>
      <c r="G387" s="27" t="s">
        <v>192</v>
      </c>
      <c r="H387" s="24" t="s">
        <v>182</v>
      </c>
      <c r="I387" s="26" t="s">
        <v>281</v>
      </c>
      <c r="J387" s="24" t="s">
        <v>48</v>
      </c>
      <c r="L387" s="24">
        <v>20</v>
      </c>
      <c r="M387" s="27" t="s">
        <v>44</v>
      </c>
      <c r="N387" s="24">
        <v>30</v>
      </c>
      <c r="Q387" s="46">
        <f t="shared" si="22"/>
        <v>30</v>
      </c>
      <c r="R387" s="24">
        <v>600</v>
      </c>
      <c r="U387" s="9">
        <f t="shared" si="23"/>
        <v>600</v>
      </c>
      <c r="V387" s="9">
        <f t="shared" si="24"/>
        <v>600</v>
      </c>
      <c r="W387" s="3">
        <f t="shared" si="25"/>
        <v>0</v>
      </c>
      <c r="X387" s="24">
        <v>15.5</v>
      </c>
    </row>
    <row r="388" spans="1:25">
      <c r="A388" s="2" t="s">
        <v>27</v>
      </c>
      <c r="B388" s="6" t="s">
        <v>23</v>
      </c>
      <c r="C388" s="6" t="s">
        <v>24</v>
      </c>
      <c r="D388" s="27">
        <v>16</v>
      </c>
      <c r="E388" s="7">
        <v>1789</v>
      </c>
      <c r="F388" s="27" t="s">
        <v>28</v>
      </c>
      <c r="G388" s="27" t="s">
        <v>192</v>
      </c>
      <c r="H388" s="24" t="s">
        <v>29</v>
      </c>
      <c r="I388" s="26" t="s">
        <v>282</v>
      </c>
      <c r="J388" s="24" t="s">
        <v>48</v>
      </c>
      <c r="L388" s="24">
        <v>6</v>
      </c>
      <c r="M388" s="27" t="s">
        <v>283</v>
      </c>
      <c r="N388" s="24">
        <v>50</v>
      </c>
      <c r="Q388" s="46">
        <f t="shared" si="22"/>
        <v>50</v>
      </c>
      <c r="R388" s="24">
        <v>300</v>
      </c>
      <c r="U388" s="9">
        <f t="shared" si="23"/>
        <v>300</v>
      </c>
      <c r="V388" s="9">
        <f t="shared" si="24"/>
        <v>300</v>
      </c>
      <c r="W388" s="3">
        <f t="shared" si="25"/>
        <v>0</v>
      </c>
    </row>
    <row r="389" spans="1:25">
      <c r="A389" s="2" t="s">
        <v>27</v>
      </c>
      <c r="B389" s="6" t="s">
        <v>23</v>
      </c>
      <c r="C389" s="6" t="s">
        <v>24</v>
      </c>
      <c r="D389" s="27">
        <v>16</v>
      </c>
      <c r="E389" s="7">
        <v>1789</v>
      </c>
      <c r="F389" s="27" t="s">
        <v>28</v>
      </c>
      <c r="G389" s="27" t="s">
        <v>192</v>
      </c>
      <c r="I389" s="26" t="s">
        <v>284</v>
      </c>
      <c r="J389" s="24" t="s">
        <v>31</v>
      </c>
      <c r="K389" s="24" t="s">
        <v>32</v>
      </c>
      <c r="L389" s="24">
        <v>1</v>
      </c>
      <c r="M389" s="27" t="s">
        <v>39</v>
      </c>
      <c r="N389" s="24">
        <v>122</v>
      </c>
      <c r="Q389" s="46">
        <f t="shared" si="22"/>
        <v>122</v>
      </c>
      <c r="R389" s="24">
        <v>122</v>
      </c>
      <c r="U389" s="9">
        <f t="shared" si="23"/>
        <v>122</v>
      </c>
      <c r="V389" s="9">
        <f t="shared" si="24"/>
        <v>122</v>
      </c>
      <c r="W389" s="3">
        <f t="shared" si="25"/>
        <v>0</v>
      </c>
    </row>
    <row r="390" spans="1:25">
      <c r="A390" s="2" t="s">
        <v>27</v>
      </c>
      <c r="B390" s="6" t="s">
        <v>23</v>
      </c>
      <c r="C390" s="6" t="s">
        <v>24</v>
      </c>
      <c r="D390" s="27">
        <v>16</v>
      </c>
      <c r="E390" s="7">
        <v>1789</v>
      </c>
      <c r="F390" s="27" t="s">
        <v>28</v>
      </c>
      <c r="G390" s="27" t="s">
        <v>192</v>
      </c>
      <c r="I390" s="26" t="s">
        <v>284</v>
      </c>
      <c r="J390" s="24" t="s">
        <v>48</v>
      </c>
      <c r="L390" s="24">
        <v>1</v>
      </c>
      <c r="M390" s="27" t="s">
        <v>39</v>
      </c>
      <c r="N390" s="24">
        <v>108</v>
      </c>
      <c r="Q390" s="46">
        <f t="shared" si="22"/>
        <v>108</v>
      </c>
      <c r="R390" s="24">
        <v>108</v>
      </c>
      <c r="U390" s="9">
        <f t="shared" si="23"/>
        <v>108</v>
      </c>
      <c r="V390" s="9">
        <f t="shared" si="24"/>
        <v>108</v>
      </c>
      <c r="W390" s="3">
        <f t="shared" si="25"/>
        <v>0</v>
      </c>
    </row>
    <row r="391" spans="1:25">
      <c r="A391" s="2" t="s">
        <v>27</v>
      </c>
      <c r="B391" s="6" t="s">
        <v>23</v>
      </c>
      <c r="C391" s="6" t="s">
        <v>24</v>
      </c>
      <c r="D391" s="27">
        <v>16</v>
      </c>
      <c r="E391" s="7">
        <v>1789</v>
      </c>
      <c r="F391" s="27" t="s">
        <v>28</v>
      </c>
      <c r="G391" s="27" t="s">
        <v>192</v>
      </c>
      <c r="H391" s="24" t="s">
        <v>29</v>
      </c>
      <c r="I391" s="26" t="s">
        <v>285</v>
      </c>
      <c r="J391" s="24" t="s">
        <v>48</v>
      </c>
      <c r="L391" s="24">
        <v>20400</v>
      </c>
      <c r="M391" s="27" t="s">
        <v>33</v>
      </c>
      <c r="N391" s="24">
        <v>0.03</v>
      </c>
      <c r="Q391" s="46">
        <f t="shared" si="22"/>
        <v>0.03</v>
      </c>
      <c r="R391" s="24">
        <v>612</v>
      </c>
      <c r="U391" s="9">
        <f t="shared" si="23"/>
        <v>612</v>
      </c>
      <c r="V391" s="9">
        <f t="shared" si="24"/>
        <v>612</v>
      </c>
      <c r="W391" s="3">
        <f t="shared" si="25"/>
        <v>0</v>
      </c>
    </row>
    <row r="392" spans="1:25">
      <c r="A392" s="2" t="s">
        <v>27</v>
      </c>
      <c r="B392" s="6" t="s">
        <v>23</v>
      </c>
      <c r="C392" s="6" t="s">
        <v>24</v>
      </c>
      <c r="D392" s="27">
        <v>16</v>
      </c>
      <c r="E392" s="7">
        <v>1789</v>
      </c>
      <c r="F392" s="27" t="s">
        <v>28</v>
      </c>
      <c r="G392" s="27" t="s">
        <v>192</v>
      </c>
      <c r="H392" s="24" t="s">
        <v>29</v>
      </c>
      <c r="I392" s="26" t="s">
        <v>286</v>
      </c>
      <c r="J392" s="24" t="s">
        <v>31</v>
      </c>
      <c r="K392" s="24" t="s">
        <v>32</v>
      </c>
      <c r="L392" s="24">
        <v>2885</v>
      </c>
      <c r="M392" s="27" t="s">
        <v>44</v>
      </c>
      <c r="O392" s="24">
        <v>20</v>
      </c>
      <c r="Q392" s="46">
        <f t="shared" ref="Q392:Q455" si="26">N392+(0.05*O392)+(P392/240)</f>
        <v>1</v>
      </c>
      <c r="R392" s="24">
        <v>2885</v>
      </c>
      <c r="U392" s="9">
        <f t="shared" ref="U392:U455" si="27">R392+(S392*0.05)+(T392/240)</f>
        <v>2885</v>
      </c>
      <c r="V392" s="9">
        <f t="shared" ref="V392:V455" si="28">L392*Q392</f>
        <v>2885</v>
      </c>
      <c r="W392" s="3">
        <f t="shared" ref="W392:W455" si="29">U392-V392</f>
        <v>0</v>
      </c>
    </row>
    <row r="393" spans="1:25">
      <c r="A393" s="2" t="s">
        <v>27</v>
      </c>
      <c r="B393" s="6" t="s">
        <v>23</v>
      </c>
      <c r="C393" s="6" t="s">
        <v>24</v>
      </c>
      <c r="D393" s="27">
        <v>16</v>
      </c>
      <c r="E393" s="7">
        <v>1789</v>
      </c>
      <c r="F393" s="27" t="s">
        <v>28</v>
      </c>
      <c r="G393" s="27" t="s">
        <v>192</v>
      </c>
      <c r="H393" s="24" t="s">
        <v>29</v>
      </c>
      <c r="I393" s="42" t="s">
        <v>287</v>
      </c>
      <c r="J393" s="24" t="s">
        <v>48</v>
      </c>
      <c r="L393" s="24">
        <v>875</v>
      </c>
      <c r="M393" s="27" t="s">
        <v>33</v>
      </c>
      <c r="O393" s="24">
        <v>15</v>
      </c>
      <c r="Q393" s="46">
        <f t="shared" si="26"/>
        <v>0.75</v>
      </c>
      <c r="R393" s="24">
        <v>655</v>
      </c>
      <c r="U393" s="9">
        <f t="shared" si="27"/>
        <v>655</v>
      </c>
      <c r="V393" s="9">
        <f t="shared" si="28"/>
        <v>656.25</v>
      </c>
      <c r="W393" s="3">
        <f t="shared" si="29"/>
        <v>-1.25</v>
      </c>
    </row>
    <row r="394" spans="1:25">
      <c r="A394" s="2" t="s">
        <v>27</v>
      </c>
      <c r="B394" s="6" t="s">
        <v>23</v>
      </c>
      <c r="C394" s="6" t="s">
        <v>24</v>
      </c>
      <c r="D394" s="27">
        <v>16</v>
      </c>
      <c r="E394" s="7">
        <v>1789</v>
      </c>
      <c r="F394" s="27" t="s">
        <v>28</v>
      </c>
      <c r="G394" s="27" t="s">
        <v>192</v>
      </c>
      <c r="H394" s="24" t="s">
        <v>208</v>
      </c>
      <c r="I394" s="26" t="s">
        <v>288</v>
      </c>
      <c r="J394" s="24" t="s">
        <v>48</v>
      </c>
      <c r="L394" s="24">
        <v>2</v>
      </c>
      <c r="M394" s="27" t="s">
        <v>33</v>
      </c>
      <c r="Q394" s="46">
        <f t="shared" si="26"/>
        <v>0</v>
      </c>
      <c r="R394" s="24">
        <v>120</v>
      </c>
      <c r="U394" s="9">
        <f t="shared" si="27"/>
        <v>120</v>
      </c>
      <c r="V394" s="9">
        <f t="shared" si="28"/>
        <v>0</v>
      </c>
      <c r="W394" s="3">
        <f t="shared" si="29"/>
        <v>120</v>
      </c>
      <c r="Y394" s="24" t="s">
        <v>95</v>
      </c>
    </row>
    <row r="395" spans="1:25">
      <c r="A395" s="2" t="s">
        <v>27</v>
      </c>
      <c r="B395" s="6" t="s">
        <v>23</v>
      </c>
      <c r="C395" s="6" t="s">
        <v>24</v>
      </c>
      <c r="D395" s="27">
        <v>16</v>
      </c>
      <c r="E395" s="7">
        <v>1789</v>
      </c>
      <c r="F395" s="27" t="s">
        <v>28</v>
      </c>
      <c r="G395" s="27" t="s">
        <v>192</v>
      </c>
      <c r="H395" s="24" t="s">
        <v>208</v>
      </c>
      <c r="I395" s="26" t="s">
        <v>288</v>
      </c>
      <c r="J395" s="39" t="s">
        <v>375</v>
      </c>
      <c r="L395" s="24">
        <v>20</v>
      </c>
      <c r="M395" s="27" t="s">
        <v>33</v>
      </c>
      <c r="Q395" s="46">
        <f t="shared" si="26"/>
        <v>0</v>
      </c>
      <c r="R395" s="24">
        <v>530</v>
      </c>
      <c r="U395" s="9">
        <f t="shared" si="27"/>
        <v>530</v>
      </c>
      <c r="V395" s="9">
        <f t="shared" si="28"/>
        <v>0</v>
      </c>
      <c r="W395" s="3">
        <f t="shared" si="29"/>
        <v>530</v>
      </c>
      <c r="Y395" s="24" t="s">
        <v>95</v>
      </c>
    </row>
    <row r="396" spans="1:25">
      <c r="A396" s="2" t="s">
        <v>27</v>
      </c>
      <c r="B396" s="6" t="s">
        <v>23</v>
      </c>
      <c r="C396" s="6" t="s">
        <v>24</v>
      </c>
      <c r="D396" s="27">
        <v>16</v>
      </c>
      <c r="E396" s="7">
        <v>1789</v>
      </c>
      <c r="F396" s="27" t="s">
        <v>28</v>
      </c>
      <c r="G396" s="27" t="s">
        <v>192</v>
      </c>
      <c r="H396" s="24" t="s">
        <v>29</v>
      </c>
      <c r="I396" s="26" t="s">
        <v>289</v>
      </c>
      <c r="J396" s="24" t="s">
        <v>31</v>
      </c>
      <c r="K396" s="24" t="s">
        <v>32</v>
      </c>
      <c r="L396" s="24">
        <v>7960</v>
      </c>
      <c r="M396" s="27" t="s">
        <v>57</v>
      </c>
      <c r="N396" s="24">
        <v>6</v>
      </c>
      <c r="Q396" s="46">
        <f t="shared" si="26"/>
        <v>6</v>
      </c>
      <c r="R396" s="24">
        <v>47760</v>
      </c>
      <c r="U396" s="9">
        <f t="shared" si="27"/>
        <v>47760</v>
      </c>
      <c r="V396" s="9">
        <f t="shared" si="28"/>
        <v>47760</v>
      </c>
      <c r="W396" s="3">
        <f t="shared" si="29"/>
        <v>0</v>
      </c>
    </row>
    <row r="397" spans="1:25">
      <c r="A397" s="2" t="s">
        <v>27</v>
      </c>
      <c r="B397" s="6" t="s">
        <v>23</v>
      </c>
      <c r="C397" s="6" t="s">
        <v>24</v>
      </c>
      <c r="D397" s="27">
        <v>16</v>
      </c>
      <c r="E397" s="7">
        <v>1789</v>
      </c>
      <c r="F397" s="27" t="s">
        <v>28</v>
      </c>
      <c r="G397" s="27" t="s">
        <v>192</v>
      </c>
      <c r="H397" s="24" t="s">
        <v>29</v>
      </c>
      <c r="I397" s="26" t="s">
        <v>289</v>
      </c>
      <c r="J397" s="24" t="s">
        <v>48</v>
      </c>
      <c r="L397" s="24">
        <v>811</v>
      </c>
      <c r="M397" s="27" t="s">
        <v>57</v>
      </c>
      <c r="N397" s="24">
        <v>6</v>
      </c>
      <c r="Q397" s="46">
        <f t="shared" si="26"/>
        <v>6</v>
      </c>
      <c r="R397" s="24">
        <v>4866</v>
      </c>
      <c r="U397" s="9">
        <f t="shared" si="27"/>
        <v>4866</v>
      </c>
      <c r="V397" s="9">
        <f t="shared" si="28"/>
        <v>4866</v>
      </c>
      <c r="W397" s="3">
        <f t="shared" si="29"/>
        <v>0</v>
      </c>
    </row>
    <row r="398" spans="1:25">
      <c r="A398" s="2" t="s">
        <v>27</v>
      </c>
      <c r="B398" s="6" t="s">
        <v>23</v>
      </c>
      <c r="C398" s="6" t="s">
        <v>24</v>
      </c>
      <c r="D398" s="27">
        <v>16</v>
      </c>
      <c r="E398" s="7">
        <v>1789</v>
      </c>
      <c r="F398" s="27" t="s">
        <v>28</v>
      </c>
      <c r="G398" s="27" t="s">
        <v>192</v>
      </c>
      <c r="H398" s="24" t="s">
        <v>29</v>
      </c>
      <c r="I398" s="26" t="s">
        <v>289</v>
      </c>
      <c r="J398" s="39" t="s">
        <v>375</v>
      </c>
      <c r="L398" s="24">
        <v>66</v>
      </c>
      <c r="M398" s="27" t="s">
        <v>57</v>
      </c>
      <c r="N398" s="24">
        <v>6</v>
      </c>
      <c r="Q398" s="46">
        <f t="shared" si="26"/>
        <v>6</v>
      </c>
      <c r="R398" s="24">
        <v>396</v>
      </c>
      <c r="U398" s="9">
        <f t="shared" si="27"/>
        <v>396</v>
      </c>
      <c r="V398" s="9">
        <f t="shared" si="28"/>
        <v>396</v>
      </c>
      <c r="W398" s="3">
        <f t="shared" si="29"/>
        <v>0</v>
      </c>
    </row>
    <row r="399" spans="1:25">
      <c r="A399" s="2" t="s">
        <v>27</v>
      </c>
      <c r="B399" s="6" t="s">
        <v>23</v>
      </c>
      <c r="C399" s="6" t="s">
        <v>24</v>
      </c>
      <c r="D399" s="27">
        <v>16</v>
      </c>
      <c r="E399" s="7">
        <v>1789</v>
      </c>
      <c r="F399" s="27" t="s">
        <v>28</v>
      </c>
      <c r="G399" s="27" t="s">
        <v>192</v>
      </c>
      <c r="H399" s="24" t="s">
        <v>29</v>
      </c>
      <c r="I399" s="26" t="s">
        <v>290</v>
      </c>
      <c r="J399" s="24" t="s">
        <v>31</v>
      </c>
      <c r="K399" s="24" t="s">
        <v>32</v>
      </c>
      <c r="L399" s="24">
        <v>2734</v>
      </c>
      <c r="M399" s="27" t="s">
        <v>260</v>
      </c>
      <c r="N399" s="24">
        <v>18</v>
      </c>
      <c r="Q399" s="46">
        <f t="shared" si="26"/>
        <v>18</v>
      </c>
      <c r="R399" s="24">
        <v>49212</v>
      </c>
      <c r="U399" s="9">
        <f t="shared" si="27"/>
        <v>49212</v>
      </c>
      <c r="V399" s="9">
        <f t="shared" si="28"/>
        <v>49212</v>
      </c>
      <c r="W399" s="3">
        <f t="shared" si="29"/>
        <v>0</v>
      </c>
    </row>
    <row r="400" spans="1:25">
      <c r="A400" s="2" t="s">
        <v>27</v>
      </c>
      <c r="B400" s="6" t="s">
        <v>23</v>
      </c>
      <c r="C400" s="6" t="s">
        <v>24</v>
      </c>
      <c r="D400" s="27">
        <v>16</v>
      </c>
      <c r="E400" s="7">
        <v>1789</v>
      </c>
      <c r="F400" s="27" t="s">
        <v>28</v>
      </c>
      <c r="G400" s="27" t="s">
        <v>192</v>
      </c>
      <c r="H400" s="24" t="s">
        <v>29</v>
      </c>
      <c r="I400" s="26" t="s">
        <v>290</v>
      </c>
      <c r="J400" s="24" t="s">
        <v>48</v>
      </c>
      <c r="L400" s="24">
        <v>291</v>
      </c>
      <c r="M400" s="27" t="s">
        <v>260</v>
      </c>
      <c r="N400" s="24">
        <v>18</v>
      </c>
      <c r="Q400" s="46">
        <f t="shared" si="26"/>
        <v>18</v>
      </c>
      <c r="R400" s="24">
        <v>5238</v>
      </c>
      <c r="U400" s="9">
        <f t="shared" si="27"/>
        <v>5238</v>
      </c>
      <c r="V400" s="9">
        <f t="shared" si="28"/>
        <v>5238</v>
      </c>
      <c r="W400" s="3">
        <f t="shared" si="29"/>
        <v>0</v>
      </c>
    </row>
    <row r="401" spans="1:24">
      <c r="A401" s="2" t="s">
        <v>27</v>
      </c>
      <c r="B401" s="6" t="s">
        <v>23</v>
      </c>
      <c r="C401" s="6" t="s">
        <v>24</v>
      </c>
      <c r="D401" s="27">
        <v>16</v>
      </c>
      <c r="E401" s="7">
        <v>1789</v>
      </c>
      <c r="F401" s="27" t="s">
        <v>28</v>
      </c>
      <c r="G401" s="27" t="s">
        <v>192</v>
      </c>
      <c r="H401" s="24" t="s">
        <v>29</v>
      </c>
      <c r="I401" s="26" t="s">
        <v>290</v>
      </c>
      <c r="J401" s="39" t="s">
        <v>375</v>
      </c>
      <c r="L401" s="24">
        <v>66</v>
      </c>
      <c r="M401" s="27" t="s">
        <v>260</v>
      </c>
      <c r="N401" s="24">
        <v>18</v>
      </c>
      <c r="Q401" s="46">
        <f t="shared" si="26"/>
        <v>18</v>
      </c>
      <c r="R401" s="24">
        <v>1188</v>
      </c>
      <c r="U401" s="9">
        <f t="shared" si="27"/>
        <v>1188</v>
      </c>
      <c r="V401" s="9">
        <f t="shared" si="28"/>
        <v>1188</v>
      </c>
      <c r="W401" s="3">
        <f t="shared" si="29"/>
        <v>0</v>
      </c>
    </row>
    <row r="402" spans="1:24">
      <c r="A402" s="2" t="s">
        <v>27</v>
      </c>
      <c r="B402" s="6" t="s">
        <v>23</v>
      </c>
      <c r="C402" s="6" t="s">
        <v>24</v>
      </c>
      <c r="D402" s="27">
        <v>16</v>
      </c>
      <c r="E402" s="7">
        <v>1789</v>
      </c>
      <c r="F402" s="27" t="s">
        <v>28</v>
      </c>
      <c r="G402" s="27" t="s">
        <v>192</v>
      </c>
      <c r="H402" s="24" t="s">
        <v>29</v>
      </c>
      <c r="I402" s="26" t="s">
        <v>291</v>
      </c>
      <c r="J402" s="24" t="s">
        <v>31</v>
      </c>
      <c r="K402" s="24" t="s">
        <v>32</v>
      </c>
      <c r="L402" s="24">
        <v>28600</v>
      </c>
      <c r="M402" s="27" t="s">
        <v>33</v>
      </c>
      <c r="O402" s="24">
        <v>15</v>
      </c>
      <c r="Q402" s="46">
        <f t="shared" si="26"/>
        <v>0.75</v>
      </c>
      <c r="R402" s="24">
        <v>21450</v>
      </c>
      <c r="U402" s="9">
        <f t="shared" si="27"/>
        <v>21450</v>
      </c>
      <c r="V402" s="9">
        <f t="shared" si="28"/>
        <v>21450</v>
      </c>
      <c r="W402" s="3">
        <f t="shared" si="29"/>
        <v>0</v>
      </c>
    </row>
    <row r="403" spans="1:24">
      <c r="A403" s="2" t="s">
        <v>27</v>
      </c>
      <c r="B403" s="6" t="s">
        <v>23</v>
      </c>
      <c r="C403" s="6" t="s">
        <v>24</v>
      </c>
      <c r="D403" s="27">
        <v>16</v>
      </c>
      <c r="E403" s="7">
        <v>1789</v>
      </c>
      <c r="F403" s="27" t="s">
        <v>28</v>
      </c>
      <c r="G403" s="27" t="s">
        <v>192</v>
      </c>
      <c r="H403" s="24" t="s">
        <v>182</v>
      </c>
      <c r="I403" s="26" t="s">
        <v>120</v>
      </c>
      <c r="J403" s="24" t="s">
        <v>48</v>
      </c>
      <c r="L403" s="24">
        <v>6</v>
      </c>
      <c r="M403" s="27" t="s">
        <v>44</v>
      </c>
      <c r="N403" s="24">
        <v>48</v>
      </c>
      <c r="Q403" s="46">
        <f t="shared" si="26"/>
        <v>48</v>
      </c>
      <c r="R403" s="24">
        <v>288</v>
      </c>
      <c r="U403" s="9">
        <f t="shared" si="27"/>
        <v>288</v>
      </c>
      <c r="V403" s="9">
        <f t="shared" si="28"/>
        <v>288</v>
      </c>
      <c r="W403" s="3">
        <f t="shared" si="29"/>
        <v>0</v>
      </c>
      <c r="X403" s="24">
        <v>195</v>
      </c>
    </row>
    <row r="404" spans="1:24">
      <c r="A404" s="2" t="s">
        <v>27</v>
      </c>
      <c r="B404" s="6" t="s">
        <v>23</v>
      </c>
      <c r="C404" s="6" t="s">
        <v>24</v>
      </c>
      <c r="D404" s="27">
        <v>16</v>
      </c>
      <c r="E404" s="7">
        <v>1789</v>
      </c>
      <c r="F404" s="27" t="s">
        <v>28</v>
      </c>
      <c r="G404" s="27" t="s">
        <v>192</v>
      </c>
      <c r="H404" s="24" t="s">
        <v>208</v>
      </c>
      <c r="I404" s="26" t="s">
        <v>292</v>
      </c>
      <c r="J404" s="24" t="s">
        <v>48</v>
      </c>
      <c r="L404" s="24">
        <v>10</v>
      </c>
      <c r="M404" s="27" t="s">
        <v>57</v>
      </c>
      <c r="N404" s="24">
        <v>18</v>
      </c>
      <c r="Q404" s="46">
        <f t="shared" si="26"/>
        <v>18</v>
      </c>
      <c r="R404" s="24">
        <v>180</v>
      </c>
      <c r="U404" s="9">
        <f t="shared" si="27"/>
        <v>180</v>
      </c>
      <c r="V404" s="9">
        <f t="shared" si="28"/>
        <v>180</v>
      </c>
      <c r="W404" s="3">
        <f t="shared" si="29"/>
        <v>0</v>
      </c>
    </row>
    <row r="405" spans="1:24">
      <c r="A405" s="2" t="s">
        <v>27</v>
      </c>
      <c r="B405" s="6" t="s">
        <v>23</v>
      </c>
      <c r="C405" s="6" t="s">
        <v>24</v>
      </c>
      <c r="D405" s="27">
        <v>16</v>
      </c>
      <c r="E405" s="7">
        <v>1789</v>
      </c>
      <c r="F405" s="27" t="s">
        <v>28</v>
      </c>
      <c r="G405" s="27" t="s">
        <v>192</v>
      </c>
      <c r="H405" s="24" t="s">
        <v>29</v>
      </c>
      <c r="I405" s="26" t="s">
        <v>293</v>
      </c>
      <c r="J405" s="24" t="s">
        <v>31</v>
      </c>
      <c r="K405" s="24" t="s">
        <v>37</v>
      </c>
      <c r="L405" s="24">
        <v>275</v>
      </c>
      <c r="M405" s="27" t="s">
        <v>33</v>
      </c>
      <c r="N405" s="24">
        <v>4</v>
      </c>
      <c r="Q405" s="46">
        <f t="shared" si="26"/>
        <v>4</v>
      </c>
      <c r="R405" s="24">
        <v>1100</v>
      </c>
      <c r="U405" s="9">
        <f t="shared" si="27"/>
        <v>1100</v>
      </c>
      <c r="V405" s="9">
        <f t="shared" si="28"/>
        <v>1100</v>
      </c>
      <c r="W405" s="3">
        <f t="shared" si="29"/>
        <v>0</v>
      </c>
    </row>
    <row r="406" spans="1:24">
      <c r="A406" s="2" t="s">
        <v>27</v>
      </c>
      <c r="B406" s="6" t="s">
        <v>23</v>
      </c>
      <c r="C406" s="6" t="s">
        <v>24</v>
      </c>
      <c r="D406" s="27">
        <v>16</v>
      </c>
      <c r="E406" s="7">
        <v>1789</v>
      </c>
      <c r="F406" s="27" t="s">
        <v>28</v>
      </c>
      <c r="G406" s="27" t="s">
        <v>192</v>
      </c>
      <c r="H406" s="24" t="s">
        <v>29</v>
      </c>
      <c r="I406" s="26" t="s">
        <v>293</v>
      </c>
      <c r="J406" s="24" t="s">
        <v>48</v>
      </c>
      <c r="L406" s="24">
        <v>1547</v>
      </c>
      <c r="M406" s="27" t="s">
        <v>33</v>
      </c>
      <c r="N406" s="24">
        <v>4</v>
      </c>
      <c r="Q406" s="46">
        <f t="shared" si="26"/>
        <v>4</v>
      </c>
      <c r="R406" s="24">
        <v>6188</v>
      </c>
      <c r="U406" s="9">
        <f t="shared" si="27"/>
        <v>6188</v>
      </c>
      <c r="V406" s="9">
        <f t="shared" si="28"/>
        <v>6188</v>
      </c>
      <c r="W406" s="3">
        <f t="shared" si="29"/>
        <v>0</v>
      </c>
    </row>
    <row r="407" spans="1:24">
      <c r="A407" s="2" t="s">
        <v>27</v>
      </c>
      <c r="B407" s="6" t="s">
        <v>23</v>
      </c>
      <c r="C407" s="6" t="s">
        <v>24</v>
      </c>
      <c r="D407" s="27">
        <v>16</v>
      </c>
      <c r="E407" s="7">
        <v>1789</v>
      </c>
      <c r="F407" s="27" t="s">
        <v>28</v>
      </c>
      <c r="G407" s="27" t="s">
        <v>192</v>
      </c>
      <c r="H407" s="24" t="s">
        <v>29</v>
      </c>
      <c r="I407" s="26" t="s">
        <v>293</v>
      </c>
      <c r="J407" s="39" t="s">
        <v>375</v>
      </c>
      <c r="L407" s="24">
        <v>210</v>
      </c>
      <c r="M407" s="27" t="s">
        <v>33</v>
      </c>
      <c r="N407" s="24">
        <v>4</v>
      </c>
      <c r="Q407" s="46">
        <f t="shared" si="26"/>
        <v>4</v>
      </c>
      <c r="R407" s="24">
        <v>840</v>
      </c>
      <c r="U407" s="9">
        <f t="shared" si="27"/>
        <v>840</v>
      </c>
      <c r="V407" s="9">
        <f t="shared" si="28"/>
        <v>840</v>
      </c>
      <c r="W407" s="3">
        <f t="shared" si="29"/>
        <v>0</v>
      </c>
    </row>
    <row r="408" spans="1:24">
      <c r="A408" s="2" t="s">
        <v>27</v>
      </c>
      <c r="B408" s="6" t="s">
        <v>23</v>
      </c>
      <c r="C408" s="6" t="s">
        <v>24</v>
      </c>
      <c r="D408" s="27">
        <v>16</v>
      </c>
      <c r="E408" s="7">
        <v>1789</v>
      </c>
      <c r="F408" s="27" t="s">
        <v>28</v>
      </c>
      <c r="G408" s="27" t="s">
        <v>192</v>
      </c>
      <c r="H408" s="24" t="s">
        <v>29</v>
      </c>
      <c r="I408" s="26" t="s">
        <v>293</v>
      </c>
      <c r="J408" s="24" t="s">
        <v>31</v>
      </c>
      <c r="K408" s="24" t="s">
        <v>32</v>
      </c>
      <c r="L408" s="24">
        <v>28198</v>
      </c>
      <c r="M408" s="27" t="s">
        <v>33</v>
      </c>
      <c r="N408" s="24">
        <v>4</v>
      </c>
      <c r="Q408" s="46">
        <f t="shared" si="26"/>
        <v>4</v>
      </c>
      <c r="R408" s="24">
        <v>112792</v>
      </c>
      <c r="U408" s="9">
        <f t="shared" si="27"/>
        <v>112792</v>
      </c>
      <c r="V408" s="9">
        <f t="shared" si="28"/>
        <v>112792</v>
      </c>
      <c r="W408" s="3">
        <f t="shared" si="29"/>
        <v>0</v>
      </c>
    </row>
    <row r="409" spans="1:24">
      <c r="A409" s="2" t="s">
        <v>27</v>
      </c>
      <c r="B409" s="6" t="s">
        <v>23</v>
      </c>
      <c r="C409" s="6" t="s">
        <v>24</v>
      </c>
      <c r="D409" s="27">
        <v>16</v>
      </c>
      <c r="E409" s="7">
        <v>1789</v>
      </c>
      <c r="F409" s="27" t="s">
        <v>28</v>
      </c>
      <c r="G409" s="27" t="s">
        <v>192</v>
      </c>
      <c r="H409" s="24" t="s">
        <v>29</v>
      </c>
      <c r="I409" s="26" t="s">
        <v>294</v>
      </c>
      <c r="J409" s="24" t="s">
        <v>31</v>
      </c>
      <c r="K409" s="24" t="s">
        <v>32</v>
      </c>
      <c r="L409" s="24">
        <v>9938</v>
      </c>
      <c r="M409" s="27" t="s">
        <v>33</v>
      </c>
      <c r="O409" s="24">
        <v>24</v>
      </c>
      <c r="Q409" s="46">
        <f t="shared" si="26"/>
        <v>1.2000000000000002</v>
      </c>
      <c r="R409" s="24">
        <v>11926</v>
      </c>
      <c r="U409" s="9">
        <f t="shared" si="27"/>
        <v>11926</v>
      </c>
      <c r="V409" s="9">
        <f t="shared" si="28"/>
        <v>11925.600000000002</v>
      </c>
      <c r="W409" s="3">
        <f t="shared" si="29"/>
        <v>0.39999999999781721</v>
      </c>
    </row>
    <row r="410" spans="1:24">
      <c r="A410" s="2" t="s">
        <v>27</v>
      </c>
      <c r="B410" s="6" t="s">
        <v>23</v>
      </c>
      <c r="C410" s="6" t="s">
        <v>24</v>
      </c>
      <c r="D410" s="27">
        <v>16</v>
      </c>
      <c r="E410" s="7">
        <v>1789</v>
      </c>
      <c r="F410" s="27" t="s">
        <v>28</v>
      </c>
      <c r="G410" s="27" t="s">
        <v>192</v>
      </c>
      <c r="H410" s="24" t="s">
        <v>29</v>
      </c>
      <c r="I410" s="26" t="s">
        <v>294</v>
      </c>
      <c r="J410" s="24" t="s">
        <v>48</v>
      </c>
      <c r="L410" s="24">
        <v>4346</v>
      </c>
      <c r="M410" s="27" t="s">
        <v>33</v>
      </c>
      <c r="O410" s="24">
        <v>24</v>
      </c>
      <c r="Q410" s="46">
        <f t="shared" si="26"/>
        <v>1.2000000000000002</v>
      </c>
      <c r="R410" s="24">
        <v>5215</v>
      </c>
      <c r="U410" s="9">
        <f t="shared" si="27"/>
        <v>5215</v>
      </c>
      <c r="V410" s="9">
        <f t="shared" si="28"/>
        <v>5215.2000000000007</v>
      </c>
      <c r="W410" s="3">
        <f t="shared" si="29"/>
        <v>-0.2000000000007276</v>
      </c>
    </row>
    <row r="411" spans="1:24">
      <c r="A411" s="2" t="s">
        <v>27</v>
      </c>
      <c r="B411" s="6" t="s">
        <v>23</v>
      </c>
      <c r="C411" s="6" t="s">
        <v>24</v>
      </c>
      <c r="D411" s="27">
        <v>16</v>
      </c>
      <c r="E411" s="7">
        <v>1789</v>
      </c>
      <c r="F411" s="27" t="s">
        <v>28</v>
      </c>
      <c r="G411" s="27" t="s">
        <v>192</v>
      </c>
      <c r="H411" s="24" t="s">
        <v>29</v>
      </c>
      <c r="I411" s="26" t="s">
        <v>295</v>
      </c>
      <c r="J411" s="24" t="s">
        <v>31</v>
      </c>
      <c r="K411" s="24" t="s">
        <v>32</v>
      </c>
      <c r="L411" s="24">
        <v>520</v>
      </c>
      <c r="M411" s="27" t="s">
        <v>260</v>
      </c>
      <c r="N411" s="24">
        <v>6</v>
      </c>
      <c r="Q411" s="46">
        <f t="shared" si="26"/>
        <v>6</v>
      </c>
      <c r="R411" s="24">
        <v>3120</v>
      </c>
      <c r="U411" s="9">
        <f t="shared" si="27"/>
        <v>3120</v>
      </c>
      <c r="V411" s="9">
        <f t="shared" si="28"/>
        <v>3120</v>
      </c>
      <c r="W411" s="3">
        <f t="shared" si="29"/>
        <v>0</v>
      </c>
    </row>
    <row r="412" spans="1:24">
      <c r="A412" s="2" t="s">
        <v>27</v>
      </c>
      <c r="B412" s="6" t="s">
        <v>23</v>
      </c>
      <c r="C412" s="6" t="s">
        <v>24</v>
      </c>
      <c r="D412" s="27">
        <v>16</v>
      </c>
      <c r="E412" s="7">
        <v>1789</v>
      </c>
      <c r="F412" s="27" t="s">
        <v>28</v>
      </c>
      <c r="G412" s="27" t="s">
        <v>192</v>
      </c>
      <c r="H412" s="24" t="s">
        <v>29</v>
      </c>
      <c r="I412" s="26" t="s">
        <v>295</v>
      </c>
      <c r="J412" s="24" t="s">
        <v>48</v>
      </c>
      <c r="L412" s="24">
        <v>42</v>
      </c>
      <c r="M412" s="27" t="s">
        <v>260</v>
      </c>
      <c r="N412" s="24">
        <v>6</v>
      </c>
      <c r="Q412" s="46">
        <f t="shared" si="26"/>
        <v>6</v>
      </c>
      <c r="R412" s="24">
        <v>252</v>
      </c>
      <c r="U412" s="9">
        <f t="shared" si="27"/>
        <v>252</v>
      </c>
      <c r="V412" s="9">
        <f t="shared" si="28"/>
        <v>252</v>
      </c>
      <c r="W412" s="3">
        <f t="shared" si="29"/>
        <v>0</v>
      </c>
    </row>
    <row r="413" spans="1:24">
      <c r="A413" s="2" t="s">
        <v>27</v>
      </c>
      <c r="B413" s="6" t="s">
        <v>23</v>
      </c>
      <c r="C413" s="6" t="s">
        <v>24</v>
      </c>
      <c r="D413" s="27">
        <v>16</v>
      </c>
      <c r="E413" s="7">
        <v>1789</v>
      </c>
      <c r="F413" s="27" t="s">
        <v>28</v>
      </c>
      <c r="G413" s="27" t="s">
        <v>192</v>
      </c>
      <c r="H413" s="24" t="s">
        <v>29</v>
      </c>
      <c r="I413" s="26" t="s">
        <v>295</v>
      </c>
      <c r="J413" s="24" t="s">
        <v>31</v>
      </c>
      <c r="K413" s="24" t="s">
        <v>32</v>
      </c>
      <c r="L413" s="24">
        <v>1299</v>
      </c>
      <c r="M413" s="27" t="s">
        <v>57</v>
      </c>
      <c r="N413" s="24">
        <v>4</v>
      </c>
      <c r="Q413" s="46">
        <f t="shared" si="26"/>
        <v>4</v>
      </c>
      <c r="R413" s="24">
        <v>5196</v>
      </c>
      <c r="U413" s="9">
        <f t="shared" si="27"/>
        <v>5196</v>
      </c>
      <c r="V413" s="9">
        <f t="shared" si="28"/>
        <v>5196</v>
      </c>
      <c r="W413" s="3">
        <f t="shared" si="29"/>
        <v>0</v>
      </c>
    </row>
    <row r="414" spans="1:24">
      <c r="A414" s="2" t="s">
        <v>27</v>
      </c>
      <c r="B414" s="6" t="s">
        <v>23</v>
      </c>
      <c r="C414" s="6" t="s">
        <v>24</v>
      </c>
      <c r="D414" s="27">
        <v>16</v>
      </c>
      <c r="E414" s="7">
        <v>1789</v>
      </c>
      <c r="F414" s="27" t="s">
        <v>28</v>
      </c>
      <c r="G414" s="27" t="s">
        <v>192</v>
      </c>
      <c r="H414" s="24" t="s">
        <v>29</v>
      </c>
      <c r="I414" s="26" t="s">
        <v>296</v>
      </c>
      <c r="J414" s="24" t="s">
        <v>31</v>
      </c>
      <c r="K414" s="24" t="s">
        <v>32</v>
      </c>
      <c r="L414" s="24">
        <v>1</v>
      </c>
      <c r="M414" s="27" t="s">
        <v>39</v>
      </c>
      <c r="N414" s="24">
        <v>2441</v>
      </c>
      <c r="Q414" s="46">
        <f t="shared" si="26"/>
        <v>2441</v>
      </c>
      <c r="R414" s="24">
        <v>2441</v>
      </c>
      <c r="U414" s="9">
        <f t="shared" si="27"/>
        <v>2441</v>
      </c>
      <c r="V414" s="9">
        <f t="shared" si="28"/>
        <v>2441</v>
      </c>
      <c r="W414" s="3">
        <f t="shared" si="29"/>
        <v>0</v>
      </c>
    </row>
    <row r="415" spans="1:24">
      <c r="A415" s="2" t="s">
        <v>27</v>
      </c>
      <c r="B415" s="6" t="s">
        <v>23</v>
      </c>
      <c r="C415" s="6" t="s">
        <v>24</v>
      </c>
      <c r="D415" s="27">
        <v>16</v>
      </c>
      <c r="E415" s="7">
        <v>1789</v>
      </c>
      <c r="F415" s="27" t="s">
        <v>28</v>
      </c>
      <c r="G415" s="27" t="s">
        <v>192</v>
      </c>
      <c r="H415" s="24" t="s">
        <v>29</v>
      </c>
      <c r="I415" s="26" t="s">
        <v>177</v>
      </c>
      <c r="J415" s="24" t="s">
        <v>48</v>
      </c>
      <c r="L415" s="24">
        <v>3417</v>
      </c>
      <c r="M415" s="27" t="s">
        <v>33</v>
      </c>
      <c r="O415" s="24">
        <v>10</v>
      </c>
      <c r="Q415" s="46">
        <f t="shared" si="26"/>
        <v>0.5</v>
      </c>
      <c r="R415" s="24">
        <v>1708</v>
      </c>
      <c r="U415" s="9">
        <f t="shared" si="27"/>
        <v>1708</v>
      </c>
      <c r="V415" s="9">
        <f t="shared" si="28"/>
        <v>1708.5</v>
      </c>
      <c r="W415" s="3">
        <f t="shared" si="29"/>
        <v>-0.5</v>
      </c>
    </row>
    <row r="416" spans="1:24">
      <c r="A416" s="2" t="s">
        <v>27</v>
      </c>
      <c r="B416" s="6" t="s">
        <v>23</v>
      </c>
      <c r="C416" s="6" t="s">
        <v>24</v>
      </c>
      <c r="D416" s="27">
        <v>16</v>
      </c>
      <c r="E416" s="7">
        <v>1789</v>
      </c>
      <c r="F416" s="27" t="s">
        <v>28</v>
      </c>
      <c r="G416" s="27" t="s">
        <v>192</v>
      </c>
      <c r="H416" s="24" t="s">
        <v>29</v>
      </c>
      <c r="I416" s="26" t="s">
        <v>297</v>
      </c>
      <c r="J416" s="24" t="s">
        <v>48</v>
      </c>
      <c r="L416" s="24">
        <v>2250</v>
      </c>
      <c r="M416" s="27" t="s">
        <v>33</v>
      </c>
      <c r="O416" s="24">
        <v>15</v>
      </c>
      <c r="Q416" s="46">
        <f t="shared" si="26"/>
        <v>0.75</v>
      </c>
      <c r="R416" s="24">
        <v>1687</v>
      </c>
      <c r="U416" s="9">
        <f t="shared" si="27"/>
        <v>1687</v>
      </c>
      <c r="V416" s="9">
        <f t="shared" si="28"/>
        <v>1687.5</v>
      </c>
      <c r="W416" s="3">
        <f t="shared" si="29"/>
        <v>-0.5</v>
      </c>
    </row>
    <row r="417" spans="1:25">
      <c r="A417" s="2" t="s">
        <v>27</v>
      </c>
      <c r="B417" s="6" t="s">
        <v>23</v>
      </c>
      <c r="C417" s="6" t="s">
        <v>24</v>
      </c>
      <c r="D417" s="27">
        <v>16</v>
      </c>
      <c r="E417" s="7">
        <v>1789</v>
      </c>
      <c r="F417" s="27" t="s">
        <v>28</v>
      </c>
      <c r="G417" s="27" t="s">
        <v>192</v>
      </c>
      <c r="I417" s="26" t="s">
        <v>189</v>
      </c>
      <c r="J417" s="24" t="s">
        <v>48</v>
      </c>
      <c r="L417" s="24">
        <v>1</v>
      </c>
      <c r="M417" s="27" t="s">
        <v>39</v>
      </c>
      <c r="N417" s="24">
        <v>187</v>
      </c>
      <c r="Q417" s="46">
        <f t="shared" si="26"/>
        <v>187</v>
      </c>
      <c r="R417" s="24">
        <v>187</v>
      </c>
      <c r="U417" s="9">
        <f t="shared" si="27"/>
        <v>187</v>
      </c>
      <c r="V417" s="9">
        <f t="shared" si="28"/>
        <v>187</v>
      </c>
      <c r="W417" s="3">
        <f t="shared" si="29"/>
        <v>0</v>
      </c>
    </row>
    <row r="418" spans="1:25">
      <c r="A418" s="2" t="s">
        <v>27</v>
      </c>
      <c r="B418" s="6" t="s">
        <v>23</v>
      </c>
      <c r="C418" s="6" t="s">
        <v>24</v>
      </c>
      <c r="D418" s="27">
        <v>16</v>
      </c>
      <c r="E418" s="7">
        <v>1789</v>
      </c>
      <c r="F418" s="27" t="s">
        <v>28</v>
      </c>
      <c r="G418" s="27" t="s">
        <v>192</v>
      </c>
      <c r="H418" s="24" t="s">
        <v>374</v>
      </c>
      <c r="I418" s="26" t="s">
        <v>123</v>
      </c>
      <c r="J418" s="24" t="s">
        <v>48</v>
      </c>
      <c r="L418" s="24">
        <v>27.25</v>
      </c>
      <c r="M418" s="27" t="s">
        <v>33</v>
      </c>
      <c r="N418" s="24">
        <v>50</v>
      </c>
      <c r="Q418" s="46">
        <f t="shared" si="26"/>
        <v>50</v>
      </c>
      <c r="R418" s="24">
        <v>1362</v>
      </c>
      <c r="U418" s="9">
        <f t="shared" si="27"/>
        <v>1362</v>
      </c>
      <c r="V418" s="9">
        <f t="shared" si="28"/>
        <v>1362.5</v>
      </c>
      <c r="W418" s="3">
        <f t="shared" si="29"/>
        <v>-0.5</v>
      </c>
    </row>
    <row r="419" spans="1:25">
      <c r="A419" s="2" t="s">
        <v>27</v>
      </c>
      <c r="B419" s="6" t="s">
        <v>23</v>
      </c>
      <c r="C419" s="6" t="s">
        <v>24</v>
      </c>
      <c r="D419" s="27">
        <v>16</v>
      </c>
      <c r="E419" s="7">
        <v>1789</v>
      </c>
      <c r="F419" s="27" t="s">
        <v>28</v>
      </c>
      <c r="G419" s="27" t="s">
        <v>192</v>
      </c>
      <c r="H419" s="24" t="s">
        <v>298</v>
      </c>
      <c r="I419" s="26" t="s">
        <v>123</v>
      </c>
      <c r="J419" s="24" t="s">
        <v>48</v>
      </c>
      <c r="L419" s="24">
        <v>65.75</v>
      </c>
      <c r="M419" s="27" t="s">
        <v>33</v>
      </c>
      <c r="Q419" s="46">
        <f t="shared" si="26"/>
        <v>0</v>
      </c>
      <c r="R419" s="24">
        <v>2850</v>
      </c>
      <c r="U419" s="9">
        <f t="shared" si="27"/>
        <v>2850</v>
      </c>
      <c r="V419" s="9">
        <f t="shared" si="28"/>
        <v>0</v>
      </c>
      <c r="W419" s="3">
        <f t="shared" si="29"/>
        <v>2850</v>
      </c>
      <c r="Y419" s="24" t="s">
        <v>95</v>
      </c>
    </row>
    <row r="420" spans="1:25">
      <c r="A420" s="2" t="s">
        <v>27</v>
      </c>
      <c r="B420" s="6" t="s">
        <v>23</v>
      </c>
      <c r="C420" s="6" t="s">
        <v>24</v>
      </c>
      <c r="D420" s="27">
        <v>16</v>
      </c>
      <c r="E420" s="7">
        <v>1789</v>
      </c>
      <c r="F420" s="27" t="s">
        <v>28</v>
      </c>
      <c r="G420" s="27" t="s">
        <v>192</v>
      </c>
      <c r="H420" s="24" t="s">
        <v>184</v>
      </c>
      <c r="I420" s="26" t="s">
        <v>299</v>
      </c>
      <c r="J420" s="24" t="s">
        <v>31</v>
      </c>
      <c r="K420" s="24" t="s">
        <v>32</v>
      </c>
      <c r="L420" s="24">
        <v>25000</v>
      </c>
      <c r="M420" s="27" t="s">
        <v>33</v>
      </c>
      <c r="O420" s="24">
        <v>0.25</v>
      </c>
      <c r="Q420" s="46">
        <f t="shared" si="26"/>
        <v>1.2500000000000001E-2</v>
      </c>
      <c r="R420" s="24">
        <v>612</v>
      </c>
      <c r="U420" s="9">
        <f t="shared" si="27"/>
        <v>612</v>
      </c>
      <c r="V420" s="9">
        <f t="shared" si="28"/>
        <v>312.5</v>
      </c>
      <c r="W420" s="3">
        <f t="shared" si="29"/>
        <v>299.5</v>
      </c>
      <c r="Y420" s="24" t="s">
        <v>398</v>
      </c>
    </row>
    <row r="421" spans="1:25">
      <c r="A421" s="2" t="s">
        <v>27</v>
      </c>
      <c r="B421" s="6" t="s">
        <v>23</v>
      </c>
      <c r="C421" s="6" t="s">
        <v>24</v>
      </c>
      <c r="D421" s="27">
        <v>16</v>
      </c>
      <c r="E421" s="7">
        <v>1789</v>
      </c>
      <c r="F421" s="27" t="s">
        <v>28</v>
      </c>
      <c r="G421" s="27" t="s">
        <v>192</v>
      </c>
      <c r="H421" s="24" t="s">
        <v>29</v>
      </c>
      <c r="I421" s="26" t="s">
        <v>299</v>
      </c>
      <c r="J421" s="24" t="s">
        <v>31</v>
      </c>
      <c r="K421" s="24" t="s">
        <v>32</v>
      </c>
      <c r="L421" s="24">
        <v>127500</v>
      </c>
      <c r="M421" s="27" t="s">
        <v>33</v>
      </c>
      <c r="O421" s="24">
        <v>0.25</v>
      </c>
      <c r="Q421" s="46">
        <f t="shared" si="26"/>
        <v>1.2500000000000001E-2</v>
      </c>
      <c r="R421" s="24">
        <v>1594</v>
      </c>
      <c r="U421" s="9">
        <f t="shared" si="27"/>
        <v>1594</v>
      </c>
      <c r="V421" s="9">
        <f t="shared" si="28"/>
        <v>1593.75</v>
      </c>
      <c r="W421" s="3">
        <f t="shared" si="29"/>
        <v>0.25</v>
      </c>
    </row>
    <row r="422" spans="1:25">
      <c r="A422" s="2" t="s">
        <v>27</v>
      </c>
      <c r="B422" s="6" t="s">
        <v>23</v>
      </c>
      <c r="C422" s="6" t="s">
        <v>24</v>
      </c>
      <c r="D422" s="27">
        <v>16</v>
      </c>
      <c r="E422" s="7">
        <v>1789</v>
      </c>
      <c r="F422" s="27" t="s">
        <v>28</v>
      </c>
      <c r="G422" s="27" t="s">
        <v>192</v>
      </c>
      <c r="H422" s="24" t="s">
        <v>29</v>
      </c>
      <c r="I422" s="26" t="s">
        <v>300</v>
      </c>
      <c r="J422" s="24" t="s">
        <v>31</v>
      </c>
      <c r="K422" s="24" t="s">
        <v>32</v>
      </c>
      <c r="L422" s="24">
        <v>473400</v>
      </c>
      <c r="M422" s="27" t="s">
        <v>33</v>
      </c>
      <c r="N422" s="24">
        <v>0.03</v>
      </c>
      <c r="Q422" s="46">
        <f t="shared" si="26"/>
        <v>0.03</v>
      </c>
      <c r="R422" s="24">
        <v>14202</v>
      </c>
      <c r="U422" s="9">
        <f t="shared" si="27"/>
        <v>14202</v>
      </c>
      <c r="V422" s="9">
        <f t="shared" si="28"/>
        <v>14202</v>
      </c>
      <c r="W422" s="3">
        <f t="shared" si="29"/>
        <v>0</v>
      </c>
    </row>
    <row r="423" spans="1:25">
      <c r="A423" s="2" t="s">
        <v>27</v>
      </c>
      <c r="B423" s="6" t="s">
        <v>23</v>
      </c>
      <c r="C423" s="6" t="s">
        <v>24</v>
      </c>
      <c r="D423" s="27">
        <v>16</v>
      </c>
      <c r="E423" s="7">
        <v>1789</v>
      </c>
      <c r="F423" s="27" t="s">
        <v>28</v>
      </c>
      <c r="G423" s="27" t="s">
        <v>192</v>
      </c>
      <c r="H423" s="24" t="s">
        <v>29</v>
      </c>
      <c r="I423" s="26" t="s">
        <v>300</v>
      </c>
      <c r="J423" s="24" t="s">
        <v>48</v>
      </c>
      <c r="L423" s="24">
        <v>18400</v>
      </c>
      <c r="M423" s="27" t="s">
        <v>33</v>
      </c>
      <c r="N423" s="24">
        <v>0.03</v>
      </c>
      <c r="Q423" s="46">
        <f t="shared" si="26"/>
        <v>0.03</v>
      </c>
      <c r="R423" s="24">
        <v>552</v>
      </c>
      <c r="U423" s="9">
        <f t="shared" si="27"/>
        <v>552</v>
      </c>
      <c r="V423" s="9">
        <f t="shared" si="28"/>
        <v>552</v>
      </c>
      <c r="W423" s="3">
        <f t="shared" si="29"/>
        <v>0</v>
      </c>
    </row>
    <row r="424" spans="1:25">
      <c r="A424" s="2" t="s">
        <v>27</v>
      </c>
      <c r="B424" s="6" t="s">
        <v>23</v>
      </c>
      <c r="C424" s="6" t="s">
        <v>24</v>
      </c>
      <c r="D424" s="27">
        <v>16</v>
      </c>
      <c r="E424" s="7">
        <v>1789</v>
      </c>
      <c r="F424" s="27" t="s">
        <v>28</v>
      </c>
      <c r="G424" s="27" t="s">
        <v>192</v>
      </c>
      <c r="H424" s="24" t="s">
        <v>236</v>
      </c>
      <c r="I424" s="26" t="s">
        <v>301</v>
      </c>
      <c r="J424" s="24" t="s">
        <v>48</v>
      </c>
      <c r="L424" s="24">
        <v>955</v>
      </c>
      <c r="M424" s="27" t="s">
        <v>33</v>
      </c>
      <c r="N424" s="24">
        <v>5</v>
      </c>
      <c r="Q424" s="46">
        <f t="shared" si="26"/>
        <v>5</v>
      </c>
      <c r="R424" s="24">
        <v>4775</v>
      </c>
      <c r="U424" s="9">
        <f t="shared" si="27"/>
        <v>4775</v>
      </c>
      <c r="V424" s="9">
        <f t="shared" si="28"/>
        <v>4775</v>
      </c>
      <c r="W424" s="3">
        <f t="shared" si="29"/>
        <v>0</v>
      </c>
    </row>
    <row r="425" spans="1:25">
      <c r="A425" s="2" t="s">
        <v>27</v>
      </c>
      <c r="B425" s="6" t="s">
        <v>23</v>
      </c>
      <c r="C425" s="6" t="s">
        <v>24</v>
      </c>
      <c r="D425" s="27">
        <v>16</v>
      </c>
      <c r="E425" s="7">
        <v>1789</v>
      </c>
      <c r="F425" s="27" t="s">
        <v>28</v>
      </c>
      <c r="G425" s="27" t="s">
        <v>192</v>
      </c>
      <c r="H425" s="24" t="s">
        <v>224</v>
      </c>
      <c r="I425" s="26" t="s">
        <v>391</v>
      </c>
      <c r="J425" s="24" t="s">
        <v>48</v>
      </c>
      <c r="L425" s="24">
        <v>174</v>
      </c>
      <c r="M425" s="27" t="s">
        <v>33</v>
      </c>
      <c r="N425" s="24">
        <v>6</v>
      </c>
      <c r="Q425" s="46">
        <f t="shared" si="26"/>
        <v>6</v>
      </c>
      <c r="R425" s="24">
        <v>1044</v>
      </c>
      <c r="U425" s="9">
        <f t="shared" si="27"/>
        <v>1044</v>
      </c>
      <c r="V425" s="9">
        <f t="shared" si="28"/>
        <v>1044</v>
      </c>
      <c r="W425" s="3">
        <f t="shared" si="29"/>
        <v>0</v>
      </c>
    </row>
    <row r="426" spans="1:25">
      <c r="A426" s="2" t="s">
        <v>27</v>
      </c>
      <c r="B426" s="6" t="s">
        <v>23</v>
      </c>
      <c r="C426" s="6" t="s">
        <v>24</v>
      </c>
      <c r="D426" s="27">
        <v>16</v>
      </c>
      <c r="E426" s="7">
        <v>1789</v>
      </c>
      <c r="F426" s="27" t="s">
        <v>28</v>
      </c>
      <c r="G426" s="27" t="s">
        <v>192</v>
      </c>
      <c r="H426" s="24" t="s">
        <v>182</v>
      </c>
      <c r="I426" s="26" t="s">
        <v>390</v>
      </c>
      <c r="J426" s="24" t="s">
        <v>48</v>
      </c>
      <c r="L426" s="24">
        <v>2446</v>
      </c>
      <c r="M426" s="27" t="s">
        <v>33</v>
      </c>
      <c r="N426" s="24">
        <v>12</v>
      </c>
      <c r="Q426" s="46">
        <f t="shared" si="26"/>
        <v>12</v>
      </c>
      <c r="R426" s="24">
        <v>29352</v>
      </c>
      <c r="U426" s="9">
        <f t="shared" si="27"/>
        <v>29352</v>
      </c>
      <c r="V426" s="9">
        <f t="shared" si="28"/>
        <v>29352</v>
      </c>
      <c r="W426" s="3">
        <f t="shared" si="29"/>
        <v>0</v>
      </c>
    </row>
    <row r="427" spans="1:25">
      <c r="A427" s="2" t="s">
        <v>27</v>
      </c>
      <c r="B427" s="6" t="s">
        <v>23</v>
      </c>
      <c r="C427" s="6" t="s">
        <v>24</v>
      </c>
      <c r="D427" s="27">
        <v>16</v>
      </c>
      <c r="E427" s="7">
        <v>1789</v>
      </c>
      <c r="F427" s="27" t="s">
        <v>28</v>
      </c>
      <c r="G427" s="27" t="s">
        <v>192</v>
      </c>
      <c r="H427" s="24" t="s">
        <v>239</v>
      </c>
      <c r="I427" s="26" t="s">
        <v>390</v>
      </c>
      <c r="J427" s="24" t="s">
        <v>48</v>
      </c>
      <c r="L427" s="24">
        <v>488</v>
      </c>
      <c r="M427" s="27" t="s">
        <v>33</v>
      </c>
      <c r="N427" s="24">
        <v>8</v>
      </c>
      <c r="Q427" s="46">
        <f t="shared" si="26"/>
        <v>8</v>
      </c>
      <c r="R427" s="24">
        <v>3904</v>
      </c>
      <c r="U427" s="9">
        <f t="shared" si="27"/>
        <v>3904</v>
      </c>
      <c r="V427" s="9">
        <f t="shared" si="28"/>
        <v>3904</v>
      </c>
      <c r="W427" s="3">
        <f t="shared" si="29"/>
        <v>0</v>
      </c>
    </row>
    <row r="428" spans="1:25">
      <c r="A428" s="2" t="s">
        <v>27</v>
      </c>
      <c r="B428" s="6" t="s">
        <v>23</v>
      </c>
      <c r="C428" s="6" t="s">
        <v>24</v>
      </c>
      <c r="D428" s="27">
        <v>16</v>
      </c>
      <c r="E428" s="7">
        <v>1789</v>
      </c>
      <c r="F428" s="27" t="s">
        <v>28</v>
      </c>
      <c r="G428" s="27" t="s">
        <v>192</v>
      </c>
      <c r="H428" s="24" t="s">
        <v>224</v>
      </c>
      <c r="I428" s="26" t="s">
        <v>392</v>
      </c>
      <c r="J428" s="24" t="s">
        <v>48</v>
      </c>
      <c r="L428" s="24">
        <v>665</v>
      </c>
      <c r="M428" s="27" t="s">
        <v>33</v>
      </c>
      <c r="N428" s="24">
        <v>6</v>
      </c>
      <c r="Q428" s="46">
        <f t="shared" si="26"/>
        <v>6</v>
      </c>
      <c r="R428" s="24">
        <v>3990</v>
      </c>
      <c r="U428" s="9">
        <f t="shared" si="27"/>
        <v>3990</v>
      </c>
      <c r="V428" s="9">
        <f t="shared" si="28"/>
        <v>3990</v>
      </c>
      <c r="W428" s="3">
        <f t="shared" si="29"/>
        <v>0</v>
      </c>
    </row>
    <row r="429" spans="1:25">
      <c r="A429" s="2" t="s">
        <v>27</v>
      </c>
      <c r="B429" s="6" t="s">
        <v>23</v>
      </c>
      <c r="C429" s="6" t="s">
        <v>24</v>
      </c>
      <c r="D429" s="27">
        <v>16</v>
      </c>
      <c r="E429" s="7">
        <v>1789</v>
      </c>
      <c r="F429" s="27" t="s">
        <v>28</v>
      </c>
      <c r="G429" s="27" t="s">
        <v>192</v>
      </c>
      <c r="H429" s="24" t="s">
        <v>374</v>
      </c>
      <c r="I429" s="26" t="s">
        <v>393</v>
      </c>
      <c r="J429" s="24" t="s">
        <v>48</v>
      </c>
      <c r="L429" s="24">
        <v>95</v>
      </c>
      <c r="M429" s="27" t="s">
        <v>33</v>
      </c>
      <c r="N429" s="24">
        <v>12</v>
      </c>
      <c r="Q429" s="46">
        <f t="shared" si="26"/>
        <v>12</v>
      </c>
      <c r="R429" s="24">
        <v>1140</v>
      </c>
      <c r="U429" s="9">
        <f t="shared" si="27"/>
        <v>1140</v>
      </c>
      <c r="V429" s="9">
        <f t="shared" si="28"/>
        <v>1140</v>
      </c>
      <c r="W429" s="3">
        <f t="shared" si="29"/>
        <v>0</v>
      </c>
    </row>
    <row r="430" spans="1:25">
      <c r="A430" s="2" t="s">
        <v>27</v>
      </c>
      <c r="B430" s="6" t="s">
        <v>23</v>
      </c>
      <c r="C430" s="6" t="s">
        <v>24</v>
      </c>
      <c r="D430" s="27">
        <v>16</v>
      </c>
      <c r="E430" s="7">
        <v>1789</v>
      </c>
      <c r="F430" s="27" t="s">
        <v>28</v>
      </c>
      <c r="G430" s="27" t="s">
        <v>192</v>
      </c>
      <c r="H430" s="24" t="s">
        <v>239</v>
      </c>
      <c r="I430" s="26" t="s">
        <v>394</v>
      </c>
      <c r="J430" s="24" t="s">
        <v>48</v>
      </c>
      <c r="L430" s="24">
        <v>78</v>
      </c>
      <c r="M430" s="27" t="s">
        <v>33</v>
      </c>
      <c r="N430" s="24">
        <v>12</v>
      </c>
      <c r="Q430" s="46">
        <f t="shared" si="26"/>
        <v>12</v>
      </c>
      <c r="R430" s="24">
        <v>936</v>
      </c>
      <c r="U430" s="9">
        <f t="shared" si="27"/>
        <v>936</v>
      </c>
      <c r="V430" s="9">
        <f t="shared" si="28"/>
        <v>936</v>
      </c>
      <c r="W430" s="3">
        <f t="shared" si="29"/>
        <v>0</v>
      </c>
    </row>
    <row r="431" spans="1:25">
      <c r="A431" s="2" t="s">
        <v>27</v>
      </c>
      <c r="B431" s="6" t="s">
        <v>23</v>
      </c>
      <c r="C431" s="6" t="s">
        <v>24</v>
      </c>
      <c r="D431" s="27">
        <v>16</v>
      </c>
      <c r="E431" s="7">
        <v>1789</v>
      </c>
      <c r="F431" s="27" t="s">
        <v>28</v>
      </c>
      <c r="G431" s="27" t="s">
        <v>192</v>
      </c>
      <c r="H431" s="24" t="s">
        <v>239</v>
      </c>
      <c r="I431" s="26" t="s">
        <v>395</v>
      </c>
      <c r="J431" s="24" t="s">
        <v>48</v>
      </c>
      <c r="L431" s="24">
        <v>90</v>
      </c>
      <c r="M431" s="27" t="s">
        <v>33</v>
      </c>
      <c r="N431" s="24">
        <v>5</v>
      </c>
      <c r="Q431" s="46">
        <f t="shared" si="26"/>
        <v>5</v>
      </c>
      <c r="R431" s="24">
        <v>450</v>
      </c>
      <c r="U431" s="9">
        <f t="shared" si="27"/>
        <v>450</v>
      </c>
      <c r="V431" s="9">
        <f t="shared" si="28"/>
        <v>450</v>
      </c>
      <c r="W431" s="3">
        <f t="shared" si="29"/>
        <v>0</v>
      </c>
    </row>
    <row r="432" spans="1:25">
      <c r="A432" s="2" t="s">
        <v>27</v>
      </c>
      <c r="B432" s="6" t="s">
        <v>23</v>
      </c>
      <c r="C432" s="6" t="s">
        <v>24</v>
      </c>
      <c r="D432" s="27">
        <v>16</v>
      </c>
      <c r="E432" s="7">
        <v>1789</v>
      </c>
      <c r="F432" s="27" t="s">
        <v>28</v>
      </c>
      <c r="G432" s="27" t="s">
        <v>192</v>
      </c>
      <c r="H432" s="24" t="s">
        <v>239</v>
      </c>
      <c r="I432" s="26" t="s">
        <v>396</v>
      </c>
      <c r="J432" s="24" t="s">
        <v>48</v>
      </c>
      <c r="L432" s="24">
        <v>25</v>
      </c>
      <c r="M432" s="27" t="s">
        <v>33</v>
      </c>
      <c r="N432" s="24">
        <v>5</v>
      </c>
      <c r="Q432" s="46">
        <f t="shared" si="26"/>
        <v>5</v>
      </c>
      <c r="R432" s="24">
        <v>125</v>
      </c>
      <c r="U432" s="9">
        <f t="shared" si="27"/>
        <v>125</v>
      </c>
      <c r="V432" s="9">
        <f t="shared" si="28"/>
        <v>125</v>
      </c>
      <c r="W432" s="3">
        <f t="shared" si="29"/>
        <v>0</v>
      </c>
    </row>
    <row r="433" spans="1:25">
      <c r="A433" s="2" t="s">
        <v>27</v>
      </c>
      <c r="B433" s="6" t="s">
        <v>23</v>
      </c>
      <c r="C433" s="6" t="s">
        <v>24</v>
      </c>
      <c r="D433" s="27">
        <v>16</v>
      </c>
      <c r="E433" s="7">
        <v>1789</v>
      </c>
      <c r="F433" s="27" t="s">
        <v>28</v>
      </c>
      <c r="G433" s="27" t="s">
        <v>192</v>
      </c>
      <c r="H433" s="24" t="s">
        <v>239</v>
      </c>
      <c r="I433" s="26" t="s">
        <v>397</v>
      </c>
      <c r="J433" s="24" t="s">
        <v>48</v>
      </c>
      <c r="L433" s="24">
        <v>1065</v>
      </c>
      <c r="M433" s="27" t="s">
        <v>33</v>
      </c>
      <c r="N433" s="24">
        <v>6</v>
      </c>
      <c r="Q433" s="46">
        <f t="shared" si="26"/>
        <v>6</v>
      </c>
      <c r="R433" s="24">
        <v>6390</v>
      </c>
      <c r="U433" s="9">
        <f t="shared" si="27"/>
        <v>6390</v>
      </c>
      <c r="V433" s="9">
        <f t="shared" si="28"/>
        <v>6390</v>
      </c>
      <c r="W433" s="3">
        <f t="shared" si="29"/>
        <v>0</v>
      </c>
    </row>
    <row r="434" spans="1:25">
      <c r="A434" s="2" t="s">
        <v>27</v>
      </c>
      <c r="B434" s="6" t="s">
        <v>23</v>
      </c>
      <c r="C434" s="6" t="s">
        <v>24</v>
      </c>
      <c r="D434" s="27">
        <v>17</v>
      </c>
      <c r="E434" s="7">
        <v>1789</v>
      </c>
      <c r="F434" s="27" t="s">
        <v>28</v>
      </c>
      <c r="G434" s="27" t="s">
        <v>192</v>
      </c>
      <c r="H434" s="24" t="s">
        <v>302</v>
      </c>
      <c r="I434" s="26" t="s">
        <v>303</v>
      </c>
      <c r="J434" s="24" t="s">
        <v>48</v>
      </c>
      <c r="L434" s="24">
        <v>1252</v>
      </c>
      <c r="M434" s="27" t="s">
        <v>33</v>
      </c>
      <c r="N434" s="24">
        <v>6</v>
      </c>
      <c r="Q434" s="46">
        <f t="shared" si="26"/>
        <v>6</v>
      </c>
      <c r="R434" s="24">
        <v>7512</v>
      </c>
      <c r="U434" s="9">
        <f t="shared" si="27"/>
        <v>7512</v>
      </c>
      <c r="V434" s="9">
        <f t="shared" si="28"/>
        <v>7512</v>
      </c>
      <c r="W434" s="3">
        <f t="shared" si="29"/>
        <v>0</v>
      </c>
    </row>
    <row r="435" spans="1:25">
      <c r="A435" s="2" t="s">
        <v>27</v>
      </c>
      <c r="B435" s="6" t="s">
        <v>23</v>
      </c>
      <c r="C435" s="6" t="s">
        <v>24</v>
      </c>
      <c r="D435" s="27">
        <v>17</v>
      </c>
      <c r="E435" s="7">
        <v>1789</v>
      </c>
      <c r="F435" s="27" t="s">
        <v>28</v>
      </c>
      <c r="G435" s="27" t="s">
        <v>192</v>
      </c>
      <c r="H435" s="24" t="s">
        <v>399</v>
      </c>
      <c r="I435" s="26" t="s">
        <v>303</v>
      </c>
      <c r="J435" s="24" t="s">
        <v>48</v>
      </c>
      <c r="L435" s="24">
        <v>830</v>
      </c>
      <c r="M435" s="27" t="s">
        <v>33</v>
      </c>
      <c r="N435" s="24">
        <v>28</v>
      </c>
      <c r="Q435" s="46">
        <f t="shared" si="26"/>
        <v>28</v>
      </c>
      <c r="R435" s="24">
        <v>23240</v>
      </c>
      <c r="U435" s="9">
        <f t="shared" si="27"/>
        <v>23240</v>
      </c>
      <c r="V435" s="9">
        <f t="shared" si="28"/>
        <v>23240</v>
      </c>
      <c r="W435" s="3">
        <f t="shared" si="29"/>
        <v>0</v>
      </c>
    </row>
    <row r="436" spans="1:25">
      <c r="A436" s="2" t="s">
        <v>27</v>
      </c>
      <c r="B436" s="6" t="s">
        <v>23</v>
      </c>
      <c r="C436" s="6" t="s">
        <v>24</v>
      </c>
      <c r="D436" s="27">
        <v>17</v>
      </c>
      <c r="E436" s="7">
        <v>1789</v>
      </c>
      <c r="F436" s="27" t="s">
        <v>28</v>
      </c>
      <c r="G436" s="27" t="s">
        <v>192</v>
      </c>
      <c r="H436" s="24" t="s">
        <v>267</v>
      </c>
      <c r="I436" s="26" t="s">
        <v>303</v>
      </c>
      <c r="J436" s="24" t="s">
        <v>48</v>
      </c>
      <c r="L436" s="24">
        <v>120</v>
      </c>
      <c r="M436" s="27" t="s">
        <v>33</v>
      </c>
      <c r="Q436" s="46">
        <f t="shared" si="26"/>
        <v>0</v>
      </c>
      <c r="R436" s="24">
        <v>4044</v>
      </c>
      <c r="U436" s="9">
        <f t="shared" si="27"/>
        <v>4044</v>
      </c>
      <c r="V436" s="9">
        <f t="shared" si="28"/>
        <v>0</v>
      </c>
      <c r="W436" s="3">
        <f t="shared" si="29"/>
        <v>4044</v>
      </c>
      <c r="Y436" s="24" t="s">
        <v>95</v>
      </c>
    </row>
    <row r="437" spans="1:25">
      <c r="A437" s="2" t="s">
        <v>27</v>
      </c>
      <c r="B437" s="6" t="s">
        <v>23</v>
      </c>
      <c r="C437" s="6" t="s">
        <v>24</v>
      </c>
      <c r="D437" s="27">
        <v>17</v>
      </c>
      <c r="E437" s="7">
        <v>1789</v>
      </c>
      <c r="F437" s="27" t="s">
        <v>28</v>
      </c>
      <c r="G437" s="27" t="s">
        <v>192</v>
      </c>
      <c r="H437" s="24" t="s">
        <v>224</v>
      </c>
      <c r="I437" s="26" t="s">
        <v>303</v>
      </c>
      <c r="J437" s="24" t="s">
        <v>48</v>
      </c>
      <c r="L437" s="24">
        <v>150</v>
      </c>
      <c r="M437" s="27" t="s">
        <v>33</v>
      </c>
      <c r="N437" s="24">
        <v>5</v>
      </c>
      <c r="Q437" s="46">
        <f t="shared" si="26"/>
        <v>5</v>
      </c>
      <c r="R437" s="24">
        <v>750</v>
      </c>
      <c r="U437" s="9">
        <f t="shared" si="27"/>
        <v>750</v>
      </c>
      <c r="V437" s="9">
        <f t="shared" si="28"/>
        <v>750</v>
      </c>
      <c r="W437" s="3">
        <f t="shared" si="29"/>
        <v>0</v>
      </c>
    </row>
    <row r="438" spans="1:25">
      <c r="A438" s="2" t="s">
        <v>27</v>
      </c>
      <c r="B438" s="6" t="s">
        <v>23</v>
      </c>
      <c r="C438" s="6" t="s">
        <v>24</v>
      </c>
      <c r="D438" s="27">
        <v>17</v>
      </c>
      <c r="E438" s="7">
        <v>1789</v>
      </c>
      <c r="F438" s="27" t="s">
        <v>28</v>
      </c>
      <c r="G438" s="27" t="s">
        <v>192</v>
      </c>
      <c r="H438" s="24" t="s">
        <v>241</v>
      </c>
      <c r="I438" s="26" t="s">
        <v>303</v>
      </c>
      <c r="J438" s="24" t="s">
        <v>48</v>
      </c>
      <c r="L438" s="24">
        <v>200</v>
      </c>
      <c r="M438" s="27" t="s">
        <v>33</v>
      </c>
      <c r="N438" s="24">
        <v>5</v>
      </c>
      <c r="Q438" s="46">
        <f t="shared" si="26"/>
        <v>5</v>
      </c>
      <c r="R438" s="24">
        <v>1000</v>
      </c>
      <c r="U438" s="9">
        <f t="shared" si="27"/>
        <v>1000</v>
      </c>
      <c r="V438" s="9">
        <f t="shared" si="28"/>
        <v>1000</v>
      </c>
      <c r="W438" s="3">
        <f t="shared" si="29"/>
        <v>0</v>
      </c>
    </row>
    <row r="439" spans="1:25">
      <c r="A439" s="2" t="s">
        <v>27</v>
      </c>
      <c r="B439" s="6" t="s">
        <v>23</v>
      </c>
      <c r="C439" s="6" t="s">
        <v>24</v>
      </c>
      <c r="D439" s="27">
        <v>17</v>
      </c>
      <c r="E439" s="7">
        <v>1789</v>
      </c>
      <c r="F439" s="27" t="s">
        <v>28</v>
      </c>
      <c r="G439" s="27" t="s">
        <v>192</v>
      </c>
      <c r="H439" s="24" t="s">
        <v>304</v>
      </c>
      <c r="I439" s="26" t="s">
        <v>305</v>
      </c>
      <c r="J439" s="24" t="s">
        <v>48</v>
      </c>
      <c r="L439" s="24">
        <v>440</v>
      </c>
      <c r="M439" s="27" t="s">
        <v>129</v>
      </c>
      <c r="N439" s="24">
        <v>6</v>
      </c>
      <c r="Q439" s="46">
        <f t="shared" si="26"/>
        <v>6</v>
      </c>
      <c r="R439" s="24">
        <v>2640</v>
      </c>
      <c r="U439" s="9">
        <f t="shared" si="27"/>
        <v>2640</v>
      </c>
      <c r="V439" s="9">
        <f t="shared" si="28"/>
        <v>2640</v>
      </c>
      <c r="W439" s="3">
        <f t="shared" si="29"/>
        <v>0</v>
      </c>
      <c r="X439" s="24">
        <v>40</v>
      </c>
    </row>
    <row r="440" spans="1:25">
      <c r="A440" s="2" t="s">
        <v>27</v>
      </c>
      <c r="B440" s="6" t="s">
        <v>23</v>
      </c>
      <c r="C440" s="6" t="s">
        <v>24</v>
      </c>
      <c r="D440" s="27">
        <v>17</v>
      </c>
      <c r="E440" s="7">
        <v>1789</v>
      </c>
      <c r="F440" s="27" t="s">
        <v>28</v>
      </c>
      <c r="G440" s="27" t="s">
        <v>192</v>
      </c>
      <c r="H440" s="24" t="s">
        <v>399</v>
      </c>
      <c r="I440" s="26" t="s">
        <v>306</v>
      </c>
      <c r="J440" s="24" t="s">
        <v>48</v>
      </c>
      <c r="L440" s="24">
        <v>112</v>
      </c>
      <c r="M440" s="27" t="s">
        <v>129</v>
      </c>
      <c r="N440" s="24">
        <v>6</v>
      </c>
      <c r="Q440" s="46">
        <f t="shared" si="26"/>
        <v>6</v>
      </c>
      <c r="R440" s="24">
        <v>672</v>
      </c>
      <c r="U440" s="9">
        <f t="shared" si="27"/>
        <v>672</v>
      </c>
      <c r="V440" s="9">
        <f t="shared" si="28"/>
        <v>672</v>
      </c>
      <c r="W440" s="3">
        <f t="shared" si="29"/>
        <v>0</v>
      </c>
      <c r="X440" s="24">
        <v>35</v>
      </c>
    </row>
    <row r="441" spans="1:25">
      <c r="A441" s="2" t="s">
        <v>27</v>
      </c>
      <c r="B441" s="6" t="s">
        <v>23</v>
      </c>
      <c r="C441" s="6" t="s">
        <v>24</v>
      </c>
      <c r="D441" s="27">
        <v>17</v>
      </c>
      <c r="E441" s="7">
        <v>1789</v>
      </c>
      <c r="F441" s="27" t="s">
        <v>28</v>
      </c>
      <c r="G441" s="27" t="s">
        <v>192</v>
      </c>
      <c r="H441" s="24" t="s">
        <v>236</v>
      </c>
      <c r="I441" s="26" t="s">
        <v>307</v>
      </c>
      <c r="J441" s="24" t="s">
        <v>48</v>
      </c>
      <c r="L441" s="24">
        <v>440</v>
      </c>
      <c r="M441" s="27" t="s">
        <v>33</v>
      </c>
      <c r="N441" s="24">
        <v>6</v>
      </c>
      <c r="Q441" s="46">
        <f t="shared" si="26"/>
        <v>6</v>
      </c>
      <c r="R441" s="24">
        <v>2640</v>
      </c>
      <c r="U441" s="9">
        <f t="shared" si="27"/>
        <v>2640</v>
      </c>
      <c r="V441" s="9">
        <f t="shared" si="28"/>
        <v>2640</v>
      </c>
      <c r="W441" s="3">
        <f t="shared" si="29"/>
        <v>0</v>
      </c>
    </row>
    <row r="442" spans="1:25">
      <c r="A442" s="2" t="s">
        <v>27</v>
      </c>
      <c r="B442" s="6" t="s">
        <v>23</v>
      </c>
      <c r="C442" s="6" t="s">
        <v>24</v>
      </c>
      <c r="D442" s="27">
        <v>17</v>
      </c>
      <c r="E442" s="7">
        <v>1789</v>
      </c>
      <c r="F442" s="27" t="s">
        <v>28</v>
      </c>
      <c r="G442" s="27" t="s">
        <v>192</v>
      </c>
      <c r="H442" s="24" t="s">
        <v>224</v>
      </c>
      <c r="I442" s="26" t="s">
        <v>308</v>
      </c>
      <c r="J442" s="24" t="s">
        <v>48</v>
      </c>
      <c r="L442" s="24">
        <v>175</v>
      </c>
      <c r="M442" s="27" t="s">
        <v>33</v>
      </c>
      <c r="N442" s="24">
        <v>12</v>
      </c>
      <c r="Q442" s="46">
        <f t="shared" si="26"/>
        <v>12</v>
      </c>
      <c r="R442" s="24">
        <v>2100</v>
      </c>
      <c r="U442" s="9">
        <f t="shared" si="27"/>
        <v>2100</v>
      </c>
      <c r="V442" s="9">
        <f t="shared" si="28"/>
        <v>2100</v>
      </c>
      <c r="W442" s="3">
        <f t="shared" si="29"/>
        <v>0</v>
      </c>
    </row>
    <row r="443" spans="1:25">
      <c r="A443" s="2" t="s">
        <v>27</v>
      </c>
      <c r="B443" s="6" t="s">
        <v>23</v>
      </c>
      <c r="C443" s="6" t="s">
        <v>24</v>
      </c>
      <c r="D443" s="27">
        <v>17</v>
      </c>
      <c r="E443" s="7">
        <v>1789</v>
      </c>
      <c r="F443" s="27" t="s">
        <v>28</v>
      </c>
      <c r="G443" s="27" t="s">
        <v>192</v>
      </c>
      <c r="H443" s="24" t="s">
        <v>29</v>
      </c>
      <c r="I443" s="26" t="s">
        <v>158</v>
      </c>
      <c r="J443" s="24" t="s">
        <v>31</v>
      </c>
      <c r="K443" s="24" t="s">
        <v>32</v>
      </c>
      <c r="L443" s="24">
        <f>(56*288)+192</f>
        <v>16320</v>
      </c>
      <c r="M443" s="27" t="s">
        <v>309</v>
      </c>
      <c r="O443" s="24">
        <v>3</v>
      </c>
      <c r="Q443" s="46">
        <f t="shared" si="26"/>
        <v>0.15000000000000002</v>
      </c>
      <c r="R443" s="24">
        <v>2449</v>
      </c>
      <c r="U443" s="9">
        <f t="shared" si="27"/>
        <v>2449</v>
      </c>
      <c r="V443" s="9">
        <f t="shared" si="28"/>
        <v>2448.0000000000005</v>
      </c>
      <c r="W443" s="3">
        <f t="shared" si="29"/>
        <v>0.99999999999954525</v>
      </c>
      <c r="Y443" s="24" t="s">
        <v>310</v>
      </c>
    </row>
    <row r="444" spans="1:25">
      <c r="A444" s="2" t="s">
        <v>27</v>
      </c>
      <c r="B444" s="6" t="s">
        <v>23</v>
      </c>
      <c r="C444" s="6" t="s">
        <v>24</v>
      </c>
      <c r="D444" s="27">
        <v>17</v>
      </c>
      <c r="E444" s="7">
        <v>1789</v>
      </c>
      <c r="F444" s="27" t="s">
        <v>28</v>
      </c>
      <c r="G444" s="27" t="s">
        <v>192</v>
      </c>
      <c r="H444" s="24" t="s">
        <v>29</v>
      </c>
      <c r="I444" s="26" t="s">
        <v>158</v>
      </c>
      <c r="J444" s="24" t="s">
        <v>48</v>
      </c>
      <c r="L444" s="24">
        <f>(1848*288)+216</f>
        <v>532440</v>
      </c>
      <c r="M444" s="27" t="s">
        <v>309</v>
      </c>
      <c r="O444" s="24">
        <v>3</v>
      </c>
      <c r="Q444" s="46">
        <f t="shared" si="26"/>
        <v>0.15000000000000002</v>
      </c>
      <c r="R444" s="24">
        <v>79867</v>
      </c>
      <c r="U444" s="9">
        <f t="shared" si="27"/>
        <v>79867</v>
      </c>
      <c r="V444" s="9">
        <f t="shared" si="28"/>
        <v>79866.000000000015</v>
      </c>
      <c r="W444" s="3">
        <f t="shared" si="29"/>
        <v>0.99999999998544808</v>
      </c>
      <c r="Y444" s="24" t="s">
        <v>311</v>
      </c>
    </row>
    <row r="445" spans="1:25">
      <c r="A445" s="2" t="s">
        <v>27</v>
      </c>
      <c r="B445" s="6" t="s">
        <v>23</v>
      </c>
      <c r="C445" s="6" t="s">
        <v>24</v>
      </c>
      <c r="D445" s="27">
        <v>17</v>
      </c>
      <c r="E445" s="7">
        <v>1789</v>
      </c>
      <c r="F445" s="27" t="s">
        <v>28</v>
      </c>
      <c r="G445" s="27" t="s">
        <v>192</v>
      </c>
      <c r="H445" s="24" t="s">
        <v>29</v>
      </c>
      <c r="I445" s="26" t="s">
        <v>158</v>
      </c>
      <c r="J445" s="39" t="s">
        <v>375</v>
      </c>
      <c r="L445" s="24">
        <f>(39*288)+48</f>
        <v>11280</v>
      </c>
      <c r="M445" s="27" t="s">
        <v>309</v>
      </c>
      <c r="O445" s="24">
        <v>3</v>
      </c>
      <c r="Q445" s="46">
        <f t="shared" si="26"/>
        <v>0.15000000000000002</v>
      </c>
      <c r="R445" s="24">
        <v>1692</v>
      </c>
      <c r="U445" s="9">
        <f t="shared" si="27"/>
        <v>1692</v>
      </c>
      <c r="V445" s="9">
        <f t="shared" si="28"/>
        <v>1692.0000000000002</v>
      </c>
      <c r="W445" s="3">
        <f t="shared" si="29"/>
        <v>0</v>
      </c>
      <c r="Y445" s="24" t="s">
        <v>312</v>
      </c>
    </row>
    <row r="446" spans="1:25">
      <c r="A446" s="2" t="s">
        <v>27</v>
      </c>
      <c r="B446" s="6" t="s">
        <v>23</v>
      </c>
      <c r="C446" s="6" t="s">
        <v>24</v>
      </c>
      <c r="D446" s="27">
        <v>17</v>
      </c>
      <c r="E446" s="7">
        <v>1789</v>
      </c>
      <c r="F446" s="27" t="s">
        <v>28</v>
      </c>
      <c r="G446" s="27" t="s">
        <v>192</v>
      </c>
      <c r="H446" s="24" t="s">
        <v>29</v>
      </c>
      <c r="I446" s="26" t="s">
        <v>158</v>
      </c>
      <c r="J446" s="24" t="s">
        <v>31</v>
      </c>
      <c r="K446" s="24" t="s">
        <v>37</v>
      </c>
      <c r="L446" s="24">
        <f>70*288</f>
        <v>20160</v>
      </c>
      <c r="M446" s="27" t="s">
        <v>309</v>
      </c>
      <c r="O446" s="24">
        <v>3</v>
      </c>
      <c r="Q446" s="46">
        <f t="shared" si="26"/>
        <v>0.15000000000000002</v>
      </c>
      <c r="R446" s="24">
        <v>3024</v>
      </c>
      <c r="U446" s="9">
        <f t="shared" si="27"/>
        <v>3024</v>
      </c>
      <c r="V446" s="9">
        <f t="shared" si="28"/>
        <v>3024.0000000000005</v>
      </c>
      <c r="W446" s="3">
        <f t="shared" si="29"/>
        <v>0</v>
      </c>
      <c r="Y446" s="24" t="s">
        <v>313</v>
      </c>
    </row>
    <row r="447" spans="1:25">
      <c r="A447" s="2" t="s">
        <v>27</v>
      </c>
      <c r="B447" s="6" t="s">
        <v>23</v>
      </c>
      <c r="C447" s="6" t="s">
        <v>24</v>
      </c>
      <c r="D447" s="27">
        <v>17</v>
      </c>
      <c r="E447" s="7">
        <v>1789</v>
      </c>
      <c r="F447" s="27" t="s">
        <v>28</v>
      </c>
      <c r="G447" s="27" t="s">
        <v>192</v>
      </c>
      <c r="H447" s="24" t="s">
        <v>29</v>
      </c>
      <c r="I447" s="26" t="s">
        <v>314</v>
      </c>
      <c r="J447" s="24" t="s">
        <v>48</v>
      </c>
      <c r="L447" s="24">
        <v>358</v>
      </c>
      <c r="M447" s="27" t="s">
        <v>57</v>
      </c>
      <c r="O447" s="24">
        <v>25</v>
      </c>
      <c r="Q447" s="46">
        <f t="shared" si="26"/>
        <v>1.25</v>
      </c>
      <c r="R447" s="24">
        <v>447</v>
      </c>
      <c r="U447" s="9">
        <f t="shared" si="27"/>
        <v>447</v>
      </c>
      <c r="V447" s="9">
        <f t="shared" si="28"/>
        <v>447.5</v>
      </c>
      <c r="W447" s="3">
        <f t="shared" si="29"/>
        <v>-0.5</v>
      </c>
    </row>
    <row r="448" spans="1:25">
      <c r="A448" s="2" t="s">
        <v>27</v>
      </c>
      <c r="B448" s="6" t="s">
        <v>23</v>
      </c>
      <c r="C448" s="6" t="s">
        <v>24</v>
      </c>
      <c r="D448" s="27">
        <v>17</v>
      </c>
      <c r="E448" s="7">
        <v>1789</v>
      </c>
      <c r="F448" s="27" t="s">
        <v>28</v>
      </c>
      <c r="G448" s="27" t="s">
        <v>192</v>
      </c>
      <c r="H448" s="24" t="s">
        <v>29</v>
      </c>
      <c r="I448" s="26" t="s">
        <v>315</v>
      </c>
      <c r="J448" s="24" t="s">
        <v>48</v>
      </c>
      <c r="L448" s="24">
        <f>149*12</f>
        <v>1788</v>
      </c>
      <c r="M448" s="27" t="s">
        <v>57</v>
      </c>
      <c r="N448" s="24">
        <v>3</v>
      </c>
      <c r="Q448" s="46">
        <f t="shared" si="26"/>
        <v>3</v>
      </c>
      <c r="R448" s="24">
        <v>6364</v>
      </c>
      <c r="U448" s="9">
        <f t="shared" si="27"/>
        <v>6364</v>
      </c>
      <c r="V448" s="9">
        <f t="shared" si="28"/>
        <v>5364</v>
      </c>
      <c r="W448" s="3">
        <f t="shared" si="29"/>
        <v>1000</v>
      </c>
      <c r="Y448" s="24" t="s">
        <v>316</v>
      </c>
    </row>
    <row r="449" spans="1:23">
      <c r="A449" s="2" t="s">
        <v>27</v>
      </c>
      <c r="B449" s="6" t="s">
        <v>23</v>
      </c>
      <c r="C449" s="6" t="s">
        <v>24</v>
      </c>
      <c r="D449" s="27">
        <v>17</v>
      </c>
      <c r="E449" s="7">
        <v>1789</v>
      </c>
      <c r="F449" s="27" t="s">
        <v>28</v>
      </c>
      <c r="G449" s="27" t="s">
        <v>192</v>
      </c>
      <c r="H449" s="24" t="s">
        <v>29</v>
      </c>
      <c r="I449" s="26" t="s">
        <v>317</v>
      </c>
      <c r="J449" s="24" t="s">
        <v>31</v>
      </c>
      <c r="K449" s="24" t="s">
        <v>32</v>
      </c>
      <c r="L449" s="24">
        <v>550</v>
      </c>
      <c r="M449" s="27" t="s">
        <v>33</v>
      </c>
      <c r="N449" s="24">
        <v>0.3</v>
      </c>
      <c r="Q449" s="46">
        <f t="shared" si="26"/>
        <v>0.3</v>
      </c>
      <c r="R449" s="24">
        <v>165</v>
      </c>
      <c r="U449" s="9">
        <f t="shared" si="27"/>
        <v>165</v>
      </c>
      <c r="V449" s="9">
        <f t="shared" si="28"/>
        <v>165</v>
      </c>
      <c r="W449" s="3">
        <f t="shared" si="29"/>
        <v>0</v>
      </c>
    </row>
    <row r="450" spans="1:23">
      <c r="A450" s="2" t="s">
        <v>27</v>
      </c>
      <c r="B450" s="6" t="s">
        <v>23</v>
      </c>
      <c r="C450" s="6" t="s">
        <v>24</v>
      </c>
      <c r="D450" s="27">
        <v>17</v>
      </c>
      <c r="E450" s="7">
        <v>1789</v>
      </c>
      <c r="F450" s="27" t="s">
        <v>28</v>
      </c>
      <c r="G450" s="27" t="s">
        <v>192</v>
      </c>
      <c r="H450" s="24" t="s">
        <v>29</v>
      </c>
      <c r="I450" s="26" t="s">
        <v>317</v>
      </c>
      <c r="J450" s="24" t="s">
        <v>48</v>
      </c>
      <c r="L450" s="24">
        <v>3180</v>
      </c>
      <c r="M450" s="27" t="s">
        <v>33</v>
      </c>
      <c r="N450" s="24">
        <v>0.3</v>
      </c>
      <c r="Q450" s="46">
        <f t="shared" si="26"/>
        <v>0.3</v>
      </c>
      <c r="R450" s="24">
        <v>954</v>
      </c>
      <c r="U450" s="9">
        <f t="shared" si="27"/>
        <v>954</v>
      </c>
      <c r="V450" s="9">
        <f t="shared" si="28"/>
        <v>954</v>
      </c>
      <c r="W450" s="3">
        <f t="shared" si="29"/>
        <v>0</v>
      </c>
    </row>
    <row r="451" spans="1:23">
      <c r="A451" s="2" t="s">
        <v>27</v>
      </c>
      <c r="B451" s="6" t="s">
        <v>23</v>
      </c>
      <c r="C451" s="6" t="s">
        <v>24</v>
      </c>
      <c r="D451" s="27">
        <v>19</v>
      </c>
      <c r="E451" s="7">
        <v>1789</v>
      </c>
      <c r="F451" s="27" t="s">
        <v>28</v>
      </c>
      <c r="G451" s="27" t="s">
        <v>318</v>
      </c>
      <c r="H451" s="24" t="s">
        <v>29</v>
      </c>
      <c r="I451" s="26" t="s">
        <v>30</v>
      </c>
      <c r="J451" s="24" t="s">
        <v>48</v>
      </c>
      <c r="L451" s="24">
        <v>2445</v>
      </c>
      <c r="M451" s="27" t="s">
        <v>33</v>
      </c>
      <c r="N451" s="24">
        <v>0.4</v>
      </c>
      <c r="Q451" s="46">
        <f t="shared" si="26"/>
        <v>0.4</v>
      </c>
      <c r="R451" s="24">
        <v>978</v>
      </c>
      <c r="U451" s="9">
        <f t="shared" si="27"/>
        <v>978</v>
      </c>
      <c r="V451" s="9">
        <f t="shared" si="28"/>
        <v>978</v>
      </c>
      <c r="W451" s="3">
        <f t="shared" si="29"/>
        <v>0</v>
      </c>
    </row>
    <row r="452" spans="1:23">
      <c r="A452" s="2" t="s">
        <v>27</v>
      </c>
      <c r="B452" s="6" t="s">
        <v>23</v>
      </c>
      <c r="C452" s="6" t="s">
        <v>24</v>
      </c>
      <c r="D452" s="27">
        <v>19</v>
      </c>
      <c r="E452" s="7">
        <v>1789</v>
      </c>
      <c r="F452" s="27" t="s">
        <v>28</v>
      </c>
      <c r="G452" s="27" t="s">
        <v>318</v>
      </c>
      <c r="H452" s="24" t="s">
        <v>29</v>
      </c>
      <c r="I452" s="26" t="s">
        <v>179</v>
      </c>
      <c r="J452" s="24" t="s">
        <v>48</v>
      </c>
      <c r="L452" s="24">
        <v>1</v>
      </c>
      <c r="M452" s="27" t="s">
        <v>39</v>
      </c>
      <c r="N452" s="24">
        <v>969</v>
      </c>
      <c r="Q452" s="46">
        <f t="shared" si="26"/>
        <v>969</v>
      </c>
      <c r="R452" s="24">
        <v>969</v>
      </c>
      <c r="U452" s="9">
        <f t="shared" si="27"/>
        <v>969</v>
      </c>
      <c r="V452" s="9">
        <f t="shared" si="28"/>
        <v>969</v>
      </c>
      <c r="W452" s="3">
        <f t="shared" si="29"/>
        <v>0</v>
      </c>
    </row>
    <row r="453" spans="1:23">
      <c r="A453" s="2" t="s">
        <v>27</v>
      </c>
      <c r="B453" s="6" t="s">
        <v>23</v>
      </c>
      <c r="C453" s="6" t="s">
        <v>24</v>
      </c>
      <c r="D453" s="27">
        <v>19</v>
      </c>
      <c r="E453" s="7">
        <v>1789</v>
      </c>
      <c r="F453" s="27" t="s">
        <v>28</v>
      </c>
      <c r="G453" s="27" t="s">
        <v>318</v>
      </c>
      <c r="H453" s="24" t="s">
        <v>29</v>
      </c>
      <c r="I453" s="26" t="s">
        <v>319</v>
      </c>
      <c r="J453" s="24" t="s">
        <v>48</v>
      </c>
      <c r="L453" s="24">
        <v>8</v>
      </c>
      <c r="M453" s="27" t="s">
        <v>57</v>
      </c>
      <c r="N453" s="24">
        <v>70</v>
      </c>
      <c r="Q453" s="46">
        <f t="shared" si="26"/>
        <v>70</v>
      </c>
      <c r="R453" s="24">
        <v>560</v>
      </c>
      <c r="U453" s="9">
        <f t="shared" si="27"/>
        <v>560</v>
      </c>
      <c r="V453" s="9">
        <f t="shared" si="28"/>
        <v>560</v>
      </c>
      <c r="W453" s="3">
        <f t="shared" si="29"/>
        <v>0</v>
      </c>
    </row>
    <row r="454" spans="1:23">
      <c r="A454" s="2" t="s">
        <v>27</v>
      </c>
      <c r="B454" s="6" t="s">
        <v>23</v>
      </c>
      <c r="C454" s="6" t="s">
        <v>24</v>
      </c>
      <c r="D454" s="27">
        <v>19</v>
      </c>
      <c r="E454" s="7">
        <v>1789</v>
      </c>
      <c r="F454" s="27" t="s">
        <v>28</v>
      </c>
      <c r="G454" s="27" t="s">
        <v>318</v>
      </c>
      <c r="H454" s="24" t="s">
        <v>29</v>
      </c>
      <c r="I454" s="26" t="s">
        <v>320</v>
      </c>
      <c r="J454" s="24" t="s">
        <v>48</v>
      </c>
      <c r="L454" s="24">
        <v>87</v>
      </c>
      <c r="M454" s="27" t="s">
        <v>57</v>
      </c>
      <c r="N454" s="24">
        <v>100</v>
      </c>
      <c r="Q454" s="46">
        <f t="shared" si="26"/>
        <v>100</v>
      </c>
      <c r="R454" s="24">
        <v>8700</v>
      </c>
      <c r="U454" s="9">
        <f t="shared" si="27"/>
        <v>8700</v>
      </c>
      <c r="V454" s="9">
        <f t="shared" si="28"/>
        <v>8700</v>
      </c>
      <c r="W454" s="3">
        <f t="shared" si="29"/>
        <v>0</v>
      </c>
    </row>
    <row r="455" spans="1:23">
      <c r="A455" s="2" t="s">
        <v>27</v>
      </c>
      <c r="B455" s="6" t="s">
        <v>23</v>
      </c>
      <c r="C455" s="6" t="s">
        <v>24</v>
      </c>
      <c r="D455" s="27">
        <v>19</v>
      </c>
      <c r="E455" s="7">
        <v>1789</v>
      </c>
      <c r="F455" s="27" t="s">
        <v>28</v>
      </c>
      <c r="G455" s="27" t="s">
        <v>318</v>
      </c>
      <c r="H455" s="24" t="s">
        <v>29</v>
      </c>
      <c r="I455" s="26" t="s">
        <v>321</v>
      </c>
      <c r="J455" s="24" t="s">
        <v>48</v>
      </c>
      <c r="L455" s="24">
        <v>125</v>
      </c>
      <c r="M455" s="27" t="s">
        <v>57</v>
      </c>
      <c r="N455" s="24">
        <v>9</v>
      </c>
      <c r="Q455" s="46">
        <f t="shared" si="26"/>
        <v>9</v>
      </c>
      <c r="R455" s="24">
        <v>1125</v>
      </c>
      <c r="U455" s="9">
        <f t="shared" si="27"/>
        <v>1125</v>
      </c>
      <c r="V455" s="9">
        <f t="shared" si="28"/>
        <v>1125</v>
      </c>
      <c r="W455" s="3">
        <f t="shared" si="29"/>
        <v>0</v>
      </c>
    </row>
    <row r="456" spans="1:23">
      <c r="A456" s="2" t="s">
        <v>27</v>
      </c>
      <c r="B456" s="6" t="s">
        <v>23</v>
      </c>
      <c r="C456" s="6" t="s">
        <v>24</v>
      </c>
      <c r="D456" s="27">
        <v>19</v>
      </c>
      <c r="E456" s="7">
        <v>1789</v>
      </c>
      <c r="F456" s="27" t="s">
        <v>28</v>
      </c>
      <c r="G456" s="27" t="s">
        <v>318</v>
      </c>
      <c r="H456" s="24" t="s">
        <v>29</v>
      </c>
      <c r="I456" s="26" t="s">
        <v>194</v>
      </c>
      <c r="J456" s="24" t="s">
        <v>48</v>
      </c>
      <c r="L456" s="24">
        <v>552</v>
      </c>
      <c r="M456" s="27" t="s">
        <v>57</v>
      </c>
      <c r="N456" s="24">
        <v>15</v>
      </c>
      <c r="Q456" s="46">
        <f t="shared" ref="Q456:Q519" si="30">N456+(0.05*O456)+(P456/240)</f>
        <v>15</v>
      </c>
      <c r="R456" s="24">
        <v>8280</v>
      </c>
      <c r="U456" s="9">
        <f t="shared" ref="U456:U519" si="31">R456+(S456*0.05)+(T456/240)</f>
        <v>8280</v>
      </c>
      <c r="V456" s="9">
        <f t="shared" ref="V456:V519" si="32">L456*Q456</f>
        <v>8280</v>
      </c>
      <c r="W456" s="3">
        <f t="shared" ref="W456:W519" si="33">U456-V456</f>
        <v>0</v>
      </c>
    </row>
    <row r="457" spans="1:23">
      <c r="A457" s="2" t="s">
        <v>27</v>
      </c>
      <c r="B457" s="6" t="s">
        <v>23</v>
      </c>
      <c r="C457" s="6" t="s">
        <v>24</v>
      </c>
      <c r="D457" s="27">
        <v>19</v>
      </c>
      <c r="E457" s="7">
        <v>1789</v>
      </c>
      <c r="F457" s="27" t="s">
        <v>28</v>
      </c>
      <c r="G457" s="27" t="s">
        <v>318</v>
      </c>
      <c r="H457" s="24" t="s">
        <v>29</v>
      </c>
      <c r="I457" s="26" t="s">
        <v>322</v>
      </c>
      <c r="J457" s="24" t="s">
        <v>48</v>
      </c>
      <c r="L457" s="24">
        <v>323</v>
      </c>
      <c r="M457" s="27" t="s">
        <v>57</v>
      </c>
      <c r="N457" s="24">
        <v>9</v>
      </c>
      <c r="Q457" s="46">
        <f t="shared" si="30"/>
        <v>9</v>
      </c>
      <c r="R457" s="24">
        <v>2907</v>
      </c>
      <c r="U457" s="9">
        <f t="shared" si="31"/>
        <v>2907</v>
      </c>
      <c r="V457" s="9">
        <f t="shared" si="32"/>
        <v>2907</v>
      </c>
      <c r="W457" s="3">
        <f t="shared" si="33"/>
        <v>0</v>
      </c>
    </row>
    <row r="458" spans="1:23">
      <c r="A458" s="2" t="s">
        <v>27</v>
      </c>
      <c r="B458" s="6" t="s">
        <v>23</v>
      </c>
      <c r="C458" s="6" t="s">
        <v>24</v>
      </c>
      <c r="D458" s="27">
        <v>19</v>
      </c>
      <c r="E458" s="7">
        <v>1789</v>
      </c>
      <c r="F458" s="27" t="s">
        <v>28</v>
      </c>
      <c r="G458" s="27" t="s">
        <v>318</v>
      </c>
      <c r="H458" s="24" t="s">
        <v>29</v>
      </c>
      <c r="I458" s="38" t="s">
        <v>400</v>
      </c>
      <c r="J458" s="24" t="s">
        <v>48</v>
      </c>
      <c r="L458" s="24">
        <v>36</v>
      </c>
      <c r="M458" s="27" t="s">
        <v>57</v>
      </c>
      <c r="N458" s="24">
        <v>90</v>
      </c>
      <c r="Q458" s="46">
        <f t="shared" si="30"/>
        <v>90</v>
      </c>
      <c r="R458" s="24">
        <v>3240</v>
      </c>
      <c r="U458" s="9">
        <f t="shared" si="31"/>
        <v>3240</v>
      </c>
      <c r="V458" s="9">
        <f t="shared" si="32"/>
        <v>3240</v>
      </c>
      <c r="W458" s="3">
        <f t="shared" si="33"/>
        <v>0</v>
      </c>
    </row>
    <row r="459" spans="1:23">
      <c r="A459" s="2" t="s">
        <v>27</v>
      </c>
      <c r="B459" s="6" t="s">
        <v>23</v>
      </c>
      <c r="C459" s="6" t="s">
        <v>24</v>
      </c>
      <c r="D459" s="27">
        <v>19</v>
      </c>
      <c r="E459" s="7">
        <v>1789</v>
      </c>
      <c r="F459" s="27" t="s">
        <v>28</v>
      </c>
      <c r="G459" s="27" t="s">
        <v>318</v>
      </c>
      <c r="H459" s="24" t="s">
        <v>29</v>
      </c>
      <c r="I459" s="26" t="s">
        <v>323</v>
      </c>
      <c r="J459" s="24" t="s">
        <v>48</v>
      </c>
      <c r="L459" s="24">
        <v>16</v>
      </c>
      <c r="M459" s="27" t="s">
        <v>57</v>
      </c>
      <c r="N459" s="24">
        <v>60</v>
      </c>
      <c r="Q459" s="46">
        <f t="shared" si="30"/>
        <v>60</v>
      </c>
      <c r="R459" s="24">
        <v>960</v>
      </c>
      <c r="U459" s="9">
        <f t="shared" si="31"/>
        <v>960</v>
      </c>
      <c r="V459" s="9">
        <f t="shared" si="32"/>
        <v>960</v>
      </c>
      <c r="W459" s="3">
        <f t="shared" si="33"/>
        <v>0</v>
      </c>
    </row>
    <row r="460" spans="1:23">
      <c r="A460" s="2" t="s">
        <v>27</v>
      </c>
      <c r="B460" s="6" t="s">
        <v>23</v>
      </c>
      <c r="C460" s="6" t="s">
        <v>24</v>
      </c>
      <c r="D460" s="27">
        <v>19</v>
      </c>
      <c r="E460" s="7">
        <v>1789</v>
      </c>
      <c r="F460" s="27" t="s">
        <v>28</v>
      </c>
      <c r="G460" s="27" t="s">
        <v>318</v>
      </c>
      <c r="H460" s="24" t="s">
        <v>29</v>
      </c>
      <c r="I460" s="26" t="s">
        <v>324</v>
      </c>
      <c r="J460" s="24" t="s">
        <v>48</v>
      </c>
      <c r="L460" s="24">
        <v>742</v>
      </c>
      <c r="M460" s="27" t="s">
        <v>57</v>
      </c>
      <c r="N460" s="24">
        <v>0.15</v>
      </c>
      <c r="Q460" s="46">
        <f t="shared" si="30"/>
        <v>0.15</v>
      </c>
      <c r="R460" s="24">
        <v>111</v>
      </c>
      <c r="U460" s="9">
        <f t="shared" si="31"/>
        <v>111</v>
      </c>
      <c r="V460" s="9">
        <f t="shared" si="32"/>
        <v>111.3</v>
      </c>
      <c r="W460" s="3">
        <f t="shared" si="33"/>
        <v>-0.29999999999999716</v>
      </c>
    </row>
    <row r="461" spans="1:23">
      <c r="A461" s="2" t="s">
        <v>27</v>
      </c>
      <c r="B461" s="6" t="s">
        <v>23</v>
      </c>
      <c r="C461" s="6" t="s">
        <v>24</v>
      </c>
      <c r="D461" s="27">
        <v>19</v>
      </c>
      <c r="E461" s="7">
        <v>1789</v>
      </c>
      <c r="F461" s="27" t="s">
        <v>28</v>
      </c>
      <c r="G461" s="27" t="s">
        <v>318</v>
      </c>
      <c r="H461" s="24" t="s">
        <v>29</v>
      </c>
      <c r="I461" s="26" t="s">
        <v>325</v>
      </c>
      <c r="J461" s="24" t="s">
        <v>48</v>
      </c>
      <c r="L461" s="24">
        <v>65</v>
      </c>
      <c r="M461" s="27" t="s">
        <v>33</v>
      </c>
      <c r="N461" s="24">
        <v>5</v>
      </c>
      <c r="Q461" s="46">
        <f t="shared" si="30"/>
        <v>5</v>
      </c>
      <c r="R461" s="24">
        <v>325</v>
      </c>
      <c r="U461" s="9">
        <f t="shared" si="31"/>
        <v>325</v>
      </c>
      <c r="V461" s="9">
        <f t="shared" si="32"/>
        <v>325</v>
      </c>
      <c r="W461" s="3">
        <f t="shared" si="33"/>
        <v>0</v>
      </c>
    </row>
    <row r="462" spans="1:23">
      <c r="A462" s="2" t="s">
        <v>27</v>
      </c>
      <c r="B462" s="6" t="s">
        <v>23</v>
      </c>
      <c r="C462" s="6" t="s">
        <v>24</v>
      </c>
      <c r="D462" s="27">
        <v>19</v>
      </c>
      <c r="E462" s="7">
        <v>1789</v>
      </c>
      <c r="F462" s="27" t="s">
        <v>28</v>
      </c>
      <c r="G462" s="27" t="s">
        <v>318</v>
      </c>
      <c r="H462" s="24" t="s">
        <v>29</v>
      </c>
      <c r="I462" s="26" t="s">
        <v>326</v>
      </c>
      <c r="J462" s="24" t="s">
        <v>48</v>
      </c>
      <c r="L462" s="24">
        <v>619</v>
      </c>
      <c r="M462" s="27" t="s">
        <v>33</v>
      </c>
      <c r="O462" s="24">
        <v>10</v>
      </c>
      <c r="Q462" s="46">
        <f t="shared" si="30"/>
        <v>0.5</v>
      </c>
      <c r="R462" s="24">
        <v>309</v>
      </c>
      <c r="U462" s="9">
        <f t="shared" si="31"/>
        <v>309</v>
      </c>
      <c r="V462" s="9">
        <f t="shared" si="32"/>
        <v>309.5</v>
      </c>
      <c r="W462" s="3">
        <f t="shared" si="33"/>
        <v>-0.5</v>
      </c>
    </row>
    <row r="463" spans="1:23">
      <c r="A463" s="2" t="s">
        <v>27</v>
      </c>
      <c r="B463" s="6" t="s">
        <v>23</v>
      </c>
      <c r="C463" s="6" t="s">
        <v>24</v>
      </c>
      <c r="D463" s="27">
        <v>19</v>
      </c>
      <c r="E463" s="7">
        <v>1789</v>
      </c>
      <c r="F463" s="27" t="s">
        <v>28</v>
      </c>
      <c r="G463" s="27" t="s">
        <v>318</v>
      </c>
      <c r="H463" s="24" t="s">
        <v>29</v>
      </c>
      <c r="I463" s="26" t="s">
        <v>181</v>
      </c>
      <c r="J463" s="24" t="s">
        <v>48</v>
      </c>
      <c r="L463" s="24">
        <v>1280</v>
      </c>
      <c r="M463" s="27" t="s">
        <v>57</v>
      </c>
      <c r="O463" s="24">
        <v>40</v>
      </c>
      <c r="Q463" s="46">
        <f t="shared" si="30"/>
        <v>2</v>
      </c>
      <c r="R463" s="24">
        <v>2560</v>
      </c>
      <c r="U463" s="9">
        <f t="shared" si="31"/>
        <v>2560</v>
      </c>
      <c r="V463" s="9">
        <f t="shared" si="32"/>
        <v>2560</v>
      </c>
      <c r="W463" s="3">
        <f t="shared" si="33"/>
        <v>0</v>
      </c>
    </row>
    <row r="464" spans="1:23">
      <c r="A464" s="2" t="s">
        <v>27</v>
      </c>
      <c r="B464" s="6" t="s">
        <v>23</v>
      </c>
      <c r="C464" s="6" t="s">
        <v>24</v>
      </c>
      <c r="D464" s="27">
        <v>19</v>
      </c>
      <c r="E464" s="7">
        <v>1789</v>
      </c>
      <c r="F464" s="27" t="s">
        <v>28</v>
      </c>
      <c r="G464" s="27" t="s">
        <v>318</v>
      </c>
      <c r="H464" s="24" t="s">
        <v>29</v>
      </c>
      <c r="I464" s="26" t="s">
        <v>327</v>
      </c>
      <c r="J464" s="24" t="s">
        <v>48</v>
      </c>
      <c r="L464" s="24">
        <v>67</v>
      </c>
      <c r="M464" s="27" t="s">
        <v>57</v>
      </c>
      <c r="N464" s="24">
        <v>3</v>
      </c>
      <c r="Q464" s="46">
        <f t="shared" si="30"/>
        <v>3</v>
      </c>
      <c r="R464" s="24">
        <v>201</v>
      </c>
      <c r="U464" s="9">
        <f t="shared" si="31"/>
        <v>201</v>
      </c>
      <c r="V464" s="9">
        <f t="shared" si="32"/>
        <v>201</v>
      </c>
      <c r="W464" s="3">
        <f t="shared" si="33"/>
        <v>0</v>
      </c>
    </row>
    <row r="465" spans="1:25">
      <c r="A465" s="2" t="s">
        <v>27</v>
      </c>
      <c r="B465" s="6" t="s">
        <v>23</v>
      </c>
      <c r="C465" s="6" t="s">
        <v>24</v>
      </c>
      <c r="D465" s="27">
        <v>19</v>
      </c>
      <c r="E465" s="7">
        <v>1789</v>
      </c>
      <c r="F465" s="27" t="s">
        <v>28</v>
      </c>
      <c r="G465" s="27" t="s">
        <v>318</v>
      </c>
      <c r="H465" s="24" t="s">
        <v>29</v>
      </c>
      <c r="I465" s="26" t="s">
        <v>328</v>
      </c>
      <c r="J465" s="24" t="s">
        <v>48</v>
      </c>
      <c r="L465" s="24">
        <v>425</v>
      </c>
      <c r="M465" s="27" t="s">
        <v>33</v>
      </c>
      <c r="O465" s="24">
        <v>30</v>
      </c>
      <c r="Q465" s="46">
        <f t="shared" si="30"/>
        <v>1.5</v>
      </c>
      <c r="R465" s="24">
        <v>637</v>
      </c>
      <c r="U465" s="9">
        <f t="shared" si="31"/>
        <v>637</v>
      </c>
      <c r="V465" s="9">
        <f t="shared" si="32"/>
        <v>637.5</v>
      </c>
      <c r="W465" s="3">
        <f t="shared" si="33"/>
        <v>-0.5</v>
      </c>
    </row>
    <row r="466" spans="1:25">
      <c r="A466" s="2" t="s">
        <v>27</v>
      </c>
      <c r="B466" s="6" t="s">
        <v>23</v>
      </c>
      <c r="C466" s="6" t="s">
        <v>24</v>
      </c>
      <c r="D466" s="27">
        <v>19</v>
      </c>
      <c r="E466" s="7">
        <v>1789</v>
      </c>
      <c r="F466" s="27" t="s">
        <v>28</v>
      </c>
      <c r="G466" s="27" t="s">
        <v>318</v>
      </c>
      <c r="H466" s="24" t="s">
        <v>29</v>
      </c>
      <c r="I466" s="26" t="s">
        <v>183</v>
      </c>
      <c r="J466" s="24" t="s">
        <v>48</v>
      </c>
      <c r="L466" s="24">
        <v>232.5</v>
      </c>
      <c r="M466" s="27" t="s">
        <v>57</v>
      </c>
      <c r="N466" s="24">
        <v>15</v>
      </c>
      <c r="Q466" s="46">
        <f t="shared" si="30"/>
        <v>15</v>
      </c>
      <c r="R466" s="24">
        <v>3187</v>
      </c>
      <c r="U466" s="9">
        <f t="shared" si="31"/>
        <v>3187</v>
      </c>
      <c r="V466" s="9">
        <f t="shared" si="32"/>
        <v>3487.5</v>
      </c>
      <c r="W466" s="3">
        <f t="shared" si="33"/>
        <v>-300.5</v>
      </c>
      <c r="Y466" s="24" t="s">
        <v>50</v>
      </c>
    </row>
    <row r="467" spans="1:25">
      <c r="A467" s="2" t="s">
        <v>27</v>
      </c>
      <c r="B467" s="6" t="s">
        <v>23</v>
      </c>
      <c r="C467" s="6" t="s">
        <v>24</v>
      </c>
      <c r="D467" s="27">
        <v>19</v>
      </c>
      <c r="E467" s="7">
        <v>1789</v>
      </c>
      <c r="F467" s="27" t="s">
        <v>28</v>
      </c>
      <c r="G467" s="27" t="s">
        <v>318</v>
      </c>
      <c r="H467" s="24" t="s">
        <v>29</v>
      </c>
      <c r="I467" s="26" t="s">
        <v>219</v>
      </c>
      <c r="J467" s="24" t="s">
        <v>48</v>
      </c>
      <c r="L467" s="24">
        <v>303</v>
      </c>
      <c r="M467" s="27" t="s">
        <v>33</v>
      </c>
      <c r="O467" s="24">
        <v>30</v>
      </c>
      <c r="Q467" s="46">
        <f t="shared" si="30"/>
        <v>1.5</v>
      </c>
      <c r="R467" s="24">
        <v>454</v>
      </c>
      <c r="U467" s="9">
        <f t="shared" si="31"/>
        <v>454</v>
      </c>
      <c r="V467" s="9">
        <f t="shared" si="32"/>
        <v>454.5</v>
      </c>
      <c r="W467" s="3">
        <f t="shared" si="33"/>
        <v>-0.5</v>
      </c>
    </row>
    <row r="468" spans="1:25">
      <c r="A468" s="2" t="s">
        <v>27</v>
      </c>
      <c r="B468" s="6" t="s">
        <v>23</v>
      </c>
      <c r="C468" s="6" t="s">
        <v>24</v>
      </c>
      <c r="D468" s="27">
        <v>19</v>
      </c>
      <c r="E468" s="7">
        <v>1789</v>
      </c>
      <c r="F468" s="27" t="s">
        <v>28</v>
      </c>
      <c r="G468" s="27" t="s">
        <v>318</v>
      </c>
      <c r="H468" s="24" t="s">
        <v>29</v>
      </c>
      <c r="I468" s="26" t="s">
        <v>329</v>
      </c>
      <c r="J468" s="24" t="s">
        <v>48</v>
      </c>
      <c r="L468" s="24">
        <v>1</v>
      </c>
      <c r="M468" s="27" t="s">
        <v>33</v>
      </c>
      <c r="N468" s="24">
        <v>135</v>
      </c>
      <c r="Q468" s="46">
        <f t="shared" si="30"/>
        <v>135</v>
      </c>
      <c r="R468" s="24">
        <v>135</v>
      </c>
      <c r="U468" s="9">
        <f t="shared" si="31"/>
        <v>135</v>
      </c>
      <c r="V468" s="9">
        <f t="shared" si="32"/>
        <v>135</v>
      </c>
      <c r="W468" s="3">
        <f t="shared" si="33"/>
        <v>0</v>
      </c>
    </row>
    <row r="469" spans="1:25">
      <c r="A469" s="2" t="s">
        <v>27</v>
      </c>
      <c r="B469" s="6" t="s">
        <v>23</v>
      </c>
      <c r="C469" s="6" t="s">
        <v>24</v>
      </c>
      <c r="D469" s="27">
        <v>19</v>
      </c>
      <c r="E469" s="7">
        <v>1789</v>
      </c>
      <c r="F469" s="27" t="s">
        <v>28</v>
      </c>
      <c r="G469" s="27" t="s">
        <v>318</v>
      </c>
      <c r="H469" s="24" t="s">
        <v>29</v>
      </c>
      <c r="I469" s="26" t="s">
        <v>330</v>
      </c>
      <c r="J469" s="24" t="s">
        <v>48</v>
      </c>
      <c r="L469" s="24">
        <v>82</v>
      </c>
      <c r="M469" s="27" t="s">
        <v>33</v>
      </c>
      <c r="N469" s="24">
        <v>3</v>
      </c>
      <c r="Q469" s="46">
        <f t="shared" si="30"/>
        <v>3</v>
      </c>
      <c r="R469" s="24">
        <v>246</v>
      </c>
      <c r="U469" s="9">
        <f t="shared" si="31"/>
        <v>246</v>
      </c>
      <c r="V469" s="9">
        <f t="shared" si="32"/>
        <v>246</v>
      </c>
      <c r="W469" s="3">
        <f t="shared" si="33"/>
        <v>0</v>
      </c>
    </row>
    <row r="470" spans="1:25">
      <c r="A470" s="2" t="s">
        <v>27</v>
      </c>
      <c r="B470" s="6" t="s">
        <v>23</v>
      </c>
      <c r="C470" s="6" t="s">
        <v>24</v>
      </c>
      <c r="D470" s="27">
        <v>19</v>
      </c>
      <c r="E470" s="7">
        <v>1789</v>
      </c>
      <c r="F470" s="27" t="s">
        <v>28</v>
      </c>
      <c r="G470" s="27" t="s">
        <v>318</v>
      </c>
      <c r="H470" s="24" t="s">
        <v>29</v>
      </c>
      <c r="I470" s="26" t="s">
        <v>61</v>
      </c>
      <c r="J470" s="24" t="s">
        <v>48</v>
      </c>
      <c r="L470" s="24">
        <f>((5+(237/288))*288)</f>
        <v>1677</v>
      </c>
      <c r="M470" s="27" t="s">
        <v>33</v>
      </c>
      <c r="O470" s="24">
        <v>8</v>
      </c>
      <c r="Q470" s="46">
        <f t="shared" si="30"/>
        <v>0.4</v>
      </c>
      <c r="R470" s="24">
        <v>671</v>
      </c>
      <c r="U470" s="9">
        <f t="shared" si="31"/>
        <v>671</v>
      </c>
      <c r="V470" s="9">
        <f t="shared" si="32"/>
        <v>670.80000000000007</v>
      </c>
      <c r="W470" s="3">
        <f t="shared" si="33"/>
        <v>0.19999999999993179</v>
      </c>
      <c r="Y470" s="24" t="s">
        <v>402</v>
      </c>
    </row>
    <row r="471" spans="1:25">
      <c r="A471" s="2" t="s">
        <v>27</v>
      </c>
      <c r="B471" s="6" t="s">
        <v>23</v>
      </c>
      <c r="C471" s="6" t="s">
        <v>24</v>
      </c>
      <c r="D471" s="27">
        <v>19</v>
      </c>
      <c r="E471" s="7">
        <v>1789</v>
      </c>
      <c r="F471" s="27" t="s">
        <v>28</v>
      </c>
      <c r="G471" s="27" t="s">
        <v>318</v>
      </c>
      <c r="H471" s="24" t="s">
        <v>29</v>
      </c>
      <c r="I471" s="26" t="s">
        <v>331</v>
      </c>
      <c r="J471" s="24" t="s">
        <v>48</v>
      </c>
      <c r="L471" s="24">
        <v>1</v>
      </c>
      <c r="M471" s="27" t="s">
        <v>39</v>
      </c>
      <c r="N471" s="24">
        <v>130</v>
      </c>
      <c r="Q471" s="46">
        <f t="shared" si="30"/>
        <v>130</v>
      </c>
      <c r="R471" s="24">
        <v>130</v>
      </c>
      <c r="U471" s="9">
        <f t="shared" si="31"/>
        <v>130</v>
      </c>
      <c r="V471" s="9">
        <f t="shared" si="32"/>
        <v>130</v>
      </c>
      <c r="W471" s="3">
        <f t="shared" si="33"/>
        <v>0</v>
      </c>
    </row>
    <row r="472" spans="1:25">
      <c r="A472" s="2" t="s">
        <v>27</v>
      </c>
      <c r="B472" s="6" t="s">
        <v>23</v>
      </c>
      <c r="C472" s="6" t="s">
        <v>24</v>
      </c>
      <c r="D472" s="27">
        <v>19</v>
      </c>
      <c r="E472" s="7">
        <v>1789</v>
      </c>
      <c r="F472" s="27" t="s">
        <v>28</v>
      </c>
      <c r="G472" s="27" t="s">
        <v>318</v>
      </c>
      <c r="H472" s="24" t="s">
        <v>29</v>
      </c>
      <c r="I472" s="26" t="s">
        <v>186</v>
      </c>
      <c r="J472" s="24" t="s">
        <v>48</v>
      </c>
      <c r="L472" s="24">
        <v>26</v>
      </c>
      <c r="M472" s="27" t="s">
        <v>45</v>
      </c>
      <c r="N472" s="24">
        <v>48</v>
      </c>
      <c r="Q472" s="46">
        <f t="shared" si="30"/>
        <v>48</v>
      </c>
      <c r="R472" s="24">
        <v>1248</v>
      </c>
      <c r="U472" s="9">
        <f t="shared" si="31"/>
        <v>1248</v>
      </c>
      <c r="V472" s="9">
        <f t="shared" si="32"/>
        <v>1248</v>
      </c>
      <c r="W472" s="3">
        <f t="shared" si="33"/>
        <v>0</v>
      </c>
    </row>
    <row r="473" spans="1:25">
      <c r="A473" s="2" t="s">
        <v>27</v>
      </c>
      <c r="B473" s="6" t="s">
        <v>23</v>
      </c>
      <c r="C473" s="6" t="s">
        <v>24</v>
      </c>
      <c r="D473" s="27">
        <v>19</v>
      </c>
      <c r="E473" s="7">
        <v>1789</v>
      </c>
      <c r="F473" s="27" t="s">
        <v>28</v>
      </c>
      <c r="G473" s="27" t="s">
        <v>318</v>
      </c>
      <c r="H473" s="24" t="s">
        <v>29</v>
      </c>
      <c r="I473" s="26" t="s">
        <v>332</v>
      </c>
      <c r="J473" s="24" t="s">
        <v>48</v>
      </c>
      <c r="L473" s="24">
        <v>886</v>
      </c>
      <c r="M473" s="27" t="s">
        <v>33</v>
      </c>
      <c r="N473" s="24">
        <v>0.35</v>
      </c>
      <c r="Q473" s="46">
        <f t="shared" si="30"/>
        <v>0.35</v>
      </c>
      <c r="R473" s="24">
        <v>310</v>
      </c>
      <c r="U473" s="9">
        <f t="shared" si="31"/>
        <v>310</v>
      </c>
      <c r="V473" s="9">
        <f t="shared" si="32"/>
        <v>310.09999999999997</v>
      </c>
      <c r="W473" s="3">
        <f t="shared" si="33"/>
        <v>-9.9999999999965894E-2</v>
      </c>
    </row>
    <row r="474" spans="1:25">
      <c r="A474" s="2" t="s">
        <v>27</v>
      </c>
      <c r="B474" s="6" t="s">
        <v>23</v>
      </c>
      <c r="C474" s="6" t="s">
        <v>24</v>
      </c>
      <c r="D474" s="27">
        <v>19</v>
      </c>
      <c r="E474" s="7">
        <v>1789</v>
      </c>
      <c r="F474" s="27" t="s">
        <v>28</v>
      </c>
      <c r="G474" s="27" t="s">
        <v>318</v>
      </c>
      <c r="H474" s="24" t="s">
        <v>29</v>
      </c>
      <c r="I474" s="26" t="s">
        <v>254</v>
      </c>
      <c r="J474" s="24" t="s">
        <v>48</v>
      </c>
      <c r="L474" s="24">
        <v>1</v>
      </c>
      <c r="M474" s="27" t="s">
        <v>39</v>
      </c>
      <c r="N474" s="24">
        <v>387</v>
      </c>
      <c r="Q474" s="46">
        <f t="shared" si="30"/>
        <v>387</v>
      </c>
      <c r="R474" s="24">
        <v>387</v>
      </c>
      <c r="U474" s="9">
        <f t="shared" si="31"/>
        <v>387</v>
      </c>
      <c r="V474" s="9">
        <f t="shared" si="32"/>
        <v>387</v>
      </c>
      <c r="W474" s="3">
        <f t="shared" si="33"/>
        <v>0</v>
      </c>
    </row>
    <row r="475" spans="1:25">
      <c r="A475" s="2" t="s">
        <v>27</v>
      </c>
      <c r="B475" s="6" t="s">
        <v>23</v>
      </c>
      <c r="C475" s="6" t="s">
        <v>24</v>
      </c>
      <c r="D475" s="27">
        <v>19</v>
      </c>
      <c r="E475" s="7">
        <v>1789</v>
      </c>
      <c r="F475" s="27" t="s">
        <v>28</v>
      </c>
      <c r="G475" s="27" t="s">
        <v>318</v>
      </c>
      <c r="H475" s="24" t="s">
        <v>29</v>
      </c>
      <c r="I475" s="26" t="s">
        <v>333</v>
      </c>
      <c r="J475" s="24" t="s">
        <v>48</v>
      </c>
      <c r="L475" s="24">
        <v>140</v>
      </c>
      <c r="M475" s="27" t="s">
        <v>33</v>
      </c>
      <c r="O475" s="24">
        <v>15</v>
      </c>
      <c r="Q475" s="46">
        <f t="shared" si="30"/>
        <v>0.75</v>
      </c>
      <c r="R475" s="24">
        <v>105</v>
      </c>
      <c r="U475" s="9">
        <f t="shared" si="31"/>
        <v>105</v>
      </c>
      <c r="V475" s="9">
        <f t="shared" si="32"/>
        <v>105</v>
      </c>
      <c r="W475" s="3">
        <f t="shared" si="33"/>
        <v>0</v>
      </c>
    </row>
    <row r="476" spans="1:25">
      <c r="A476" s="2" t="s">
        <v>27</v>
      </c>
      <c r="B476" s="6" t="s">
        <v>23</v>
      </c>
      <c r="C476" s="6" t="s">
        <v>24</v>
      </c>
      <c r="D476" s="27">
        <v>19</v>
      </c>
      <c r="E476" s="7">
        <v>1789</v>
      </c>
      <c r="F476" s="27" t="s">
        <v>28</v>
      </c>
      <c r="G476" s="27" t="s">
        <v>318</v>
      </c>
      <c r="H476" s="24" t="s">
        <v>29</v>
      </c>
      <c r="I476" s="26" t="s">
        <v>99</v>
      </c>
      <c r="J476" s="24" t="s">
        <v>48</v>
      </c>
      <c r="L476" s="24">
        <v>1284</v>
      </c>
      <c r="M476" s="27" t="s">
        <v>33</v>
      </c>
      <c r="N476" s="24">
        <v>0.4</v>
      </c>
      <c r="Q476" s="46">
        <f t="shared" si="30"/>
        <v>0.4</v>
      </c>
      <c r="R476" s="24">
        <v>514</v>
      </c>
      <c r="U476" s="9">
        <f t="shared" si="31"/>
        <v>514</v>
      </c>
      <c r="V476" s="9">
        <f t="shared" si="32"/>
        <v>513.6</v>
      </c>
      <c r="W476" s="3">
        <f t="shared" si="33"/>
        <v>0.39999999999997726</v>
      </c>
    </row>
    <row r="477" spans="1:25">
      <c r="A477" s="2" t="s">
        <v>27</v>
      </c>
      <c r="B477" s="6" t="s">
        <v>23</v>
      </c>
      <c r="C477" s="6" t="s">
        <v>24</v>
      </c>
      <c r="D477" s="27">
        <v>19</v>
      </c>
      <c r="E477" s="7">
        <v>1789</v>
      </c>
      <c r="F477" s="27" t="s">
        <v>28</v>
      </c>
      <c r="G477" s="27" t="s">
        <v>318</v>
      </c>
      <c r="H477" s="24" t="s">
        <v>29</v>
      </c>
      <c r="I477" s="26" t="s">
        <v>151</v>
      </c>
      <c r="J477" s="24" t="s">
        <v>48</v>
      </c>
      <c r="L477" s="24">
        <v>1</v>
      </c>
      <c r="M477" s="27" t="s">
        <v>39</v>
      </c>
      <c r="N477" s="24">
        <v>1021</v>
      </c>
      <c r="Q477" s="46">
        <f t="shared" si="30"/>
        <v>1021</v>
      </c>
      <c r="R477" s="24">
        <v>1021</v>
      </c>
      <c r="U477" s="9">
        <f t="shared" si="31"/>
        <v>1021</v>
      </c>
      <c r="V477" s="9">
        <f t="shared" si="32"/>
        <v>1021</v>
      </c>
      <c r="W477" s="3">
        <f t="shared" si="33"/>
        <v>0</v>
      </c>
    </row>
    <row r="478" spans="1:25">
      <c r="A478" s="2" t="s">
        <v>27</v>
      </c>
      <c r="B478" s="6" t="s">
        <v>23</v>
      </c>
      <c r="C478" s="6" t="s">
        <v>24</v>
      </c>
      <c r="D478" s="27">
        <v>19</v>
      </c>
      <c r="E478" s="7">
        <v>1789</v>
      </c>
      <c r="F478" s="27" t="s">
        <v>28</v>
      </c>
      <c r="G478" s="27" t="s">
        <v>318</v>
      </c>
      <c r="H478" s="24" t="s">
        <v>29</v>
      </c>
      <c r="I478" s="26" t="s">
        <v>108</v>
      </c>
      <c r="J478" s="24" t="s">
        <v>48</v>
      </c>
      <c r="L478" s="24">
        <v>1</v>
      </c>
      <c r="M478" s="27" t="s">
        <v>39</v>
      </c>
      <c r="N478" s="24">
        <v>504</v>
      </c>
      <c r="Q478" s="46">
        <f t="shared" si="30"/>
        <v>504</v>
      </c>
      <c r="R478" s="24">
        <v>504</v>
      </c>
      <c r="U478" s="9">
        <f t="shared" si="31"/>
        <v>504</v>
      </c>
      <c r="V478" s="9">
        <f t="shared" si="32"/>
        <v>504</v>
      </c>
      <c r="W478" s="3">
        <f t="shared" si="33"/>
        <v>0</v>
      </c>
    </row>
    <row r="479" spans="1:25">
      <c r="A479" s="2" t="s">
        <v>27</v>
      </c>
      <c r="B479" s="6" t="s">
        <v>23</v>
      </c>
      <c r="C479" s="6" t="s">
        <v>24</v>
      </c>
      <c r="D479" s="27">
        <v>19</v>
      </c>
      <c r="E479" s="7">
        <v>1789</v>
      </c>
      <c r="F479" s="27" t="s">
        <v>28</v>
      </c>
      <c r="G479" s="27" t="s">
        <v>318</v>
      </c>
      <c r="H479" s="24" t="s">
        <v>29</v>
      </c>
      <c r="I479" s="26" t="s">
        <v>275</v>
      </c>
      <c r="J479" s="24" t="s">
        <v>48</v>
      </c>
      <c r="L479" s="24">
        <v>191</v>
      </c>
      <c r="M479" s="27" t="s">
        <v>33</v>
      </c>
      <c r="N479" s="24">
        <v>3</v>
      </c>
      <c r="Q479" s="46">
        <f t="shared" si="30"/>
        <v>3</v>
      </c>
      <c r="R479" s="24">
        <v>573</v>
      </c>
      <c r="U479" s="9">
        <f t="shared" si="31"/>
        <v>573</v>
      </c>
      <c r="V479" s="9">
        <f t="shared" si="32"/>
        <v>573</v>
      </c>
      <c r="W479" s="3">
        <f t="shared" si="33"/>
        <v>0</v>
      </c>
    </row>
    <row r="480" spans="1:25">
      <c r="A480" s="2" t="s">
        <v>27</v>
      </c>
      <c r="B480" s="6" t="s">
        <v>23</v>
      </c>
      <c r="C480" s="6" t="s">
        <v>24</v>
      </c>
      <c r="D480" s="27">
        <v>19</v>
      </c>
      <c r="E480" s="7">
        <v>1789</v>
      </c>
      <c r="F480" s="27" t="s">
        <v>28</v>
      </c>
      <c r="G480" s="27" t="s">
        <v>318</v>
      </c>
      <c r="H480" s="24" t="s">
        <v>29</v>
      </c>
      <c r="I480" s="26" t="s">
        <v>284</v>
      </c>
      <c r="J480" s="24" t="s">
        <v>48</v>
      </c>
      <c r="L480" s="24">
        <v>1</v>
      </c>
      <c r="M480" s="27" t="s">
        <v>39</v>
      </c>
      <c r="N480" s="24">
        <v>293</v>
      </c>
      <c r="Q480" s="46">
        <f t="shared" si="30"/>
        <v>293</v>
      </c>
      <c r="R480" s="24">
        <v>293</v>
      </c>
      <c r="U480" s="9">
        <f t="shared" si="31"/>
        <v>293</v>
      </c>
      <c r="V480" s="9">
        <f t="shared" si="32"/>
        <v>293</v>
      </c>
      <c r="W480" s="3">
        <f t="shared" si="33"/>
        <v>0</v>
      </c>
    </row>
    <row r="481" spans="1:25">
      <c r="A481" s="2" t="s">
        <v>27</v>
      </c>
      <c r="B481" s="6" t="s">
        <v>23</v>
      </c>
      <c r="C481" s="6" t="s">
        <v>24</v>
      </c>
      <c r="D481" s="27">
        <v>19</v>
      </c>
      <c r="E481" s="7">
        <v>1789</v>
      </c>
      <c r="F481" s="27" t="s">
        <v>28</v>
      </c>
      <c r="G481" s="27" t="s">
        <v>318</v>
      </c>
      <c r="H481" s="24" t="s">
        <v>29</v>
      </c>
      <c r="I481" s="26" t="s">
        <v>401</v>
      </c>
      <c r="J481" s="24" t="s">
        <v>48</v>
      </c>
      <c r="L481" s="24">
        <v>287</v>
      </c>
      <c r="M481" s="27" t="s">
        <v>45</v>
      </c>
      <c r="N481" s="24">
        <v>4</v>
      </c>
      <c r="Q481" s="46">
        <f t="shared" si="30"/>
        <v>4</v>
      </c>
      <c r="R481" s="24">
        <v>1148</v>
      </c>
      <c r="U481" s="9">
        <f t="shared" si="31"/>
        <v>1148</v>
      </c>
      <c r="V481" s="9">
        <f t="shared" si="32"/>
        <v>1148</v>
      </c>
      <c r="W481" s="3">
        <f t="shared" si="33"/>
        <v>0</v>
      </c>
    </row>
    <row r="482" spans="1:25">
      <c r="A482" s="2" t="s">
        <v>27</v>
      </c>
      <c r="B482" s="6" t="s">
        <v>23</v>
      </c>
      <c r="C482" s="6" t="s">
        <v>24</v>
      </c>
      <c r="D482" s="27">
        <v>19</v>
      </c>
      <c r="E482" s="7">
        <v>1789</v>
      </c>
      <c r="F482" s="27" t="s">
        <v>28</v>
      </c>
      <c r="G482" s="27" t="s">
        <v>318</v>
      </c>
      <c r="H482" s="24" t="s">
        <v>29</v>
      </c>
      <c r="I482" s="26" t="s">
        <v>334</v>
      </c>
      <c r="J482" s="24" t="s">
        <v>48</v>
      </c>
      <c r="L482" s="24">
        <v>88</v>
      </c>
      <c r="M482" s="27" t="s">
        <v>260</v>
      </c>
      <c r="N482" s="24">
        <v>15</v>
      </c>
      <c r="Q482" s="46">
        <f t="shared" si="30"/>
        <v>15</v>
      </c>
      <c r="R482" s="24">
        <v>1320</v>
      </c>
      <c r="U482" s="9">
        <f t="shared" si="31"/>
        <v>1320</v>
      </c>
      <c r="V482" s="9">
        <f t="shared" si="32"/>
        <v>1320</v>
      </c>
      <c r="W482" s="3">
        <f t="shared" si="33"/>
        <v>0</v>
      </c>
    </row>
    <row r="483" spans="1:25">
      <c r="A483" s="2" t="s">
        <v>27</v>
      </c>
      <c r="B483" s="6" t="s">
        <v>23</v>
      </c>
      <c r="C483" s="6" t="s">
        <v>24</v>
      </c>
      <c r="D483" s="27">
        <v>19</v>
      </c>
      <c r="E483" s="7">
        <v>1789</v>
      </c>
      <c r="F483" s="27" t="s">
        <v>28</v>
      </c>
      <c r="G483" s="27" t="s">
        <v>318</v>
      </c>
      <c r="H483" s="24" t="s">
        <v>29</v>
      </c>
      <c r="I483" s="26" t="s">
        <v>120</v>
      </c>
      <c r="J483" s="24" t="s">
        <v>48</v>
      </c>
      <c r="L483" s="24">
        <v>264</v>
      </c>
      <c r="M483" s="27" t="s">
        <v>57</v>
      </c>
      <c r="N483" s="24">
        <v>10</v>
      </c>
      <c r="Q483" s="46">
        <f t="shared" si="30"/>
        <v>10</v>
      </c>
      <c r="R483" s="24">
        <v>2640</v>
      </c>
      <c r="U483" s="9">
        <f t="shared" si="31"/>
        <v>2640</v>
      </c>
      <c r="V483" s="9">
        <f t="shared" si="32"/>
        <v>2640</v>
      </c>
      <c r="W483" s="3">
        <f t="shared" si="33"/>
        <v>0</v>
      </c>
    </row>
    <row r="484" spans="1:25">
      <c r="A484" s="2" t="s">
        <v>27</v>
      </c>
      <c r="B484" s="6" t="s">
        <v>23</v>
      </c>
      <c r="C484" s="6" t="s">
        <v>24</v>
      </c>
      <c r="D484" s="27">
        <v>19</v>
      </c>
      <c r="E484" s="7">
        <v>1789</v>
      </c>
      <c r="F484" s="27" t="s">
        <v>28</v>
      </c>
      <c r="G484" s="27" t="s">
        <v>318</v>
      </c>
      <c r="H484" s="24" t="s">
        <v>29</v>
      </c>
      <c r="I484" s="26" t="s">
        <v>189</v>
      </c>
      <c r="J484" s="24" t="s">
        <v>48</v>
      </c>
      <c r="L484" s="24">
        <v>370</v>
      </c>
      <c r="M484" s="27" t="s">
        <v>33</v>
      </c>
      <c r="N484" s="24">
        <v>3</v>
      </c>
      <c r="Q484" s="46">
        <f t="shared" si="30"/>
        <v>3</v>
      </c>
      <c r="R484" s="24">
        <v>1122</v>
      </c>
      <c r="U484" s="9">
        <f t="shared" si="31"/>
        <v>1122</v>
      </c>
      <c r="V484" s="9">
        <f t="shared" si="32"/>
        <v>1110</v>
      </c>
      <c r="W484" s="3">
        <f t="shared" si="33"/>
        <v>12</v>
      </c>
      <c r="Y484" s="24" t="s">
        <v>50</v>
      </c>
    </row>
    <row r="485" spans="1:25">
      <c r="A485" s="2" t="s">
        <v>27</v>
      </c>
      <c r="B485" s="6" t="s">
        <v>23</v>
      </c>
      <c r="C485" s="6" t="s">
        <v>24</v>
      </c>
      <c r="D485" s="27">
        <v>19</v>
      </c>
      <c r="E485" s="7">
        <v>1789</v>
      </c>
      <c r="F485" s="27" t="s">
        <v>28</v>
      </c>
      <c r="G485" s="27" t="s">
        <v>318</v>
      </c>
      <c r="H485" s="24" t="s">
        <v>29</v>
      </c>
      <c r="I485" s="26" t="s">
        <v>335</v>
      </c>
      <c r="J485" s="24" t="s">
        <v>48</v>
      </c>
      <c r="L485" s="24">
        <v>55</v>
      </c>
      <c r="M485" s="27" t="s">
        <v>260</v>
      </c>
      <c r="N485" s="24">
        <v>3</v>
      </c>
      <c r="O485" s="24">
        <v>10</v>
      </c>
      <c r="Q485" s="46">
        <f t="shared" si="30"/>
        <v>3.5</v>
      </c>
      <c r="R485" s="24">
        <v>192</v>
      </c>
      <c r="U485" s="9">
        <f t="shared" si="31"/>
        <v>192</v>
      </c>
      <c r="V485" s="9">
        <f t="shared" si="32"/>
        <v>192.5</v>
      </c>
      <c r="W485" s="3">
        <f t="shared" si="33"/>
        <v>-0.5</v>
      </c>
    </row>
    <row r="486" spans="1:25">
      <c r="A486" s="2" t="s">
        <v>27</v>
      </c>
      <c r="B486" s="6" t="s">
        <v>23</v>
      </c>
      <c r="C486" s="6" t="s">
        <v>24</v>
      </c>
      <c r="D486" s="27">
        <v>19</v>
      </c>
      <c r="E486" s="7">
        <v>1789</v>
      </c>
      <c r="F486" s="27" t="s">
        <v>28</v>
      </c>
      <c r="G486" s="27" t="s">
        <v>318</v>
      </c>
      <c r="H486" s="24" t="s">
        <v>29</v>
      </c>
      <c r="I486" s="26" t="s">
        <v>317</v>
      </c>
      <c r="J486" s="24" t="s">
        <v>48</v>
      </c>
      <c r="L486" s="24">
        <v>536</v>
      </c>
      <c r="M486" s="27" t="s">
        <v>33</v>
      </c>
      <c r="O486" s="24">
        <v>10</v>
      </c>
      <c r="Q486" s="46">
        <f t="shared" si="30"/>
        <v>0.5</v>
      </c>
      <c r="R486" s="24">
        <v>188</v>
      </c>
      <c r="U486" s="9">
        <f t="shared" si="31"/>
        <v>188</v>
      </c>
      <c r="V486" s="9">
        <f t="shared" si="32"/>
        <v>268</v>
      </c>
      <c r="W486" s="3">
        <f t="shared" si="33"/>
        <v>-80</v>
      </c>
      <c r="Y486" s="24" t="s">
        <v>50</v>
      </c>
    </row>
    <row r="487" spans="1:25">
      <c r="A487" s="2" t="s">
        <v>27</v>
      </c>
      <c r="B487" s="6" t="s">
        <v>23</v>
      </c>
      <c r="C487" s="6" t="s">
        <v>24</v>
      </c>
      <c r="D487" s="27">
        <v>19</v>
      </c>
      <c r="E487" s="7">
        <v>1789</v>
      </c>
      <c r="F487" s="27" t="s">
        <v>28</v>
      </c>
      <c r="G487" s="27" t="s">
        <v>318</v>
      </c>
      <c r="H487" s="24" t="s">
        <v>29</v>
      </c>
      <c r="I487" s="26" t="s">
        <v>191</v>
      </c>
      <c r="J487" s="24" t="s">
        <v>48</v>
      </c>
      <c r="L487" s="24">
        <v>132</v>
      </c>
      <c r="M487" s="27" t="s">
        <v>62</v>
      </c>
      <c r="Q487" s="46">
        <f t="shared" si="30"/>
        <v>0</v>
      </c>
      <c r="R487" s="24">
        <v>4752</v>
      </c>
      <c r="U487" s="9">
        <f t="shared" si="31"/>
        <v>4752</v>
      </c>
      <c r="V487" s="9">
        <f t="shared" si="32"/>
        <v>0</v>
      </c>
      <c r="W487" s="3">
        <f t="shared" si="33"/>
        <v>4752</v>
      </c>
      <c r="Y487" s="24" t="s">
        <v>95</v>
      </c>
    </row>
    <row r="488" spans="1:25">
      <c r="Q488" s="46">
        <f t="shared" si="30"/>
        <v>0</v>
      </c>
      <c r="U488" s="9">
        <f t="shared" si="31"/>
        <v>0</v>
      </c>
      <c r="V488" s="9">
        <f t="shared" si="32"/>
        <v>0</v>
      </c>
      <c r="W488" s="3">
        <f t="shared" si="33"/>
        <v>0</v>
      </c>
    </row>
    <row r="489" spans="1:25">
      <c r="Q489" s="46">
        <f t="shared" si="30"/>
        <v>0</v>
      </c>
      <c r="U489" s="9">
        <f t="shared" si="31"/>
        <v>0</v>
      </c>
      <c r="V489" s="9">
        <f t="shared" si="32"/>
        <v>0</v>
      </c>
      <c r="W489" s="3">
        <f t="shared" si="33"/>
        <v>0</v>
      </c>
    </row>
    <row r="490" spans="1:25">
      <c r="Q490" s="46">
        <f t="shared" si="30"/>
        <v>0</v>
      </c>
      <c r="U490" s="9">
        <f t="shared" si="31"/>
        <v>0</v>
      </c>
      <c r="V490" s="9">
        <f t="shared" si="32"/>
        <v>0</v>
      </c>
      <c r="W490" s="3">
        <f t="shared" si="33"/>
        <v>0</v>
      </c>
    </row>
    <row r="491" spans="1:25">
      <c r="Q491" s="46">
        <f t="shared" si="30"/>
        <v>0</v>
      </c>
      <c r="U491" s="9">
        <f t="shared" si="31"/>
        <v>0</v>
      </c>
      <c r="V491" s="9">
        <f t="shared" si="32"/>
        <v>0</v>
      </c>
      <c r="W491" s="3">
        <f t="shared" si="33"/>
        <v>0</v>
      </c>
    </row>
    <row r="492" spans="1:25">
      <c r="Q492" s="46">
        <f t="shared" si="30"/>
        <v>0</v>
      </c>
      <c r="U492" s="9">
        <f t="shared" si="31"/>
        <v>0</v>
      </c>
      <c r="V492" s="9">
        <f t="shared" si="32"/>
        <v>0</v>
      </c>
      <c r="W492" s="3">
        <f t="shared" si="33"/>
        <v>0</v>
      </c>
    </row>
    <row r="493" spans="1:25">
      <c r="Q493" s="46">
        <f t="shared" si="30"/>
        <v>0</v>
      </c>
      <c r="U493" s="9">
        <f t="shared" si="31"/>
        <v>0</v>
      </c>
      <c r="V493" s="9">
        <f t="shared" si="32"/>
        <v>0</v>
      </c>
      <c r="W493" s="3">
        <f t="shared" si="33"/>
        <v>0</v>
      </c>
    </row>
    <row r="494" spans="1:25">
      <c r="Q494" s="46">
        <f t="shared" si="30"/>
        <v>0</v>
      </c>
      <c r="U494" s="9">
        <f t="shared" si="31"/>
        <v>0</v>
      </c>
      <c r="V494" s="9">
        <f t="shared" si="32"/>
        <v>0</v>
      </c>
      <c r="W494" s="3">
        <f t="shared" si="33"/>
        <v>0</v>
      </c>
    </row>
    <row r="495" spans="1:25">
      <c r="Q495" s="46">
        <f t="shared" si="30"/>
        <v>0</v>
      </c>
      <c r="U495" s="9">
        <f t="shared" si="31"/>
        <v>0</v>
      </c>
      <c r="V495" s="9">
        <f t="shared" si="32"/>
        <v>0</v>
      </c>
      <c r="W495" s="3">
        <f t="shared" si="33"/>
        <v>0</v>
      </c>
    </row>
    <row r="496" spans="1:25">
      <c r="Q496" s="46">
        <f t="shared" si="30"/>
        <v>0</v>
      </c>
      <c r="U496" s="9">
        <f t="shared" si="31"/>
        <v>0</v>
      </c>
      <c r="V496" s="9">
        <f t="shared" si="32"/>
        <v>0</v>
      </c>
      <c r="W496" s="3">
        <f t="shared" si="33"/>
        <v>0</v>
      </c>
    </row>
    <row r="497" spans="17:23">
      <c r="Q497" s="46">
        <f t="shared" si="30"/>
        <v>0</v>
      </c>
      <c r="U497" s="9">
        <f t="shared" si="31"/>
        <v>0</v>
      </c>
      <c r="V497" s="9">
        <f t="shared" si="32"/>
        <v>0</v>
      </c>
      <c r="W497" s="3">
        <f t="shared" si="33"/>
        <v>0</v>
      </c>
    </row>
    <row r="498" spans="17:23">
      <c r="Q498" s="46">
        <f t="shared" si="30"/>
        <v>0</v>
      </c>
      <c r="U498" s="9">
        <f t="shared" si="31"/>
        <v>0</v>
      </c>
      <c r="V498" s="9">
        <f t="shared" si="32"/>
        <v>0</v>
      </c>
      <c r="W498" s="3">
        <f t="shared" si="33"/>
        <v>0</v>
      </c>
    </row>
    <row r="499" spans="17:23">
      <c r="Q499" s="46">
        <f t="shared" si="30"/>
        <v>0</v>
      </c>
      <c r="U499" s="9">
        <f t="shared" si="31"/>
        <v>0</v>
      </c>
      <c r="V499" s="9">
        <f t="shared" si="32"/>
        <v>0</v>
      </c>
      <c r="W499" s="3">
        <f t="shared" si="33"/>
        <v>0</v>
      </c>
    </row>
    <row r="500" spans="17:23">
      <c r="Q500" s="46">
        <f t="shared" si="30"/>
        <v>0</v>
      </c>
      <c r="U500" s="9">
        <f t="shared" si="31"/>
        <v>0</v>
      </c>
      <c r="V500" s="9">
        <f t="shared" si="32"/>
        <v>0</v>
      </c>
      <c r="W500" s="3">
        <f t="shared" si="33"/>
        <v>0</v>
      </c>
    </row>
    <row r="501" spans="17:23">
      <c r="Q501" s="46">
        <f t="shared" si="30"/>
        <v>0</v>
      </c>
      <c r="U501" s="9">
        <f t="shared" si="31"/>
        <v>0</v>
      </c>
      <c r="V501" s="9">
        <f t="shared" si="32"/>
        <v>0</v>
      </c>
      <c r="W501" s="3">
        <f t="shared" si="33"/>
        <v>0</v>
      </c>
    </row>
    <row r="502" spans="17:23">
      <c r="Q502" s="46">
        <f t="shared" si="30"/>
        <v>0</v>
      </c>
      <c r="U502" s="9">
        <f t="shared" si="31"/>
        <v>0</v>
      </c>
      <c r="V502" s="9">
        <f t="shared" si="32"/>
        <v>0</v>
      </c>
      <c r="W502" s="3">
        <f t="shared" si="33"/>
        <v>0</v>
      </c>
    </row>
    <row r="503" spans="17:23">
      <c r="Q503" s="46">
        <f t="shared" si="30"/>
        <v>0</v>
      </c>
      <c r="U503" s="9">
        <f t="shared" si="31"/>
        <v>0</v>
      </c>
      <c r="V503" s="9">
        <f t="shared" si="32"/>
        <v>0</v>
      </c>
      <c r="W503" s="3">
        <f t="shared" si="33"/>
        <v>0</v>
      </c>
    </row>
    <row r="504" spans="17:23">
      <c r="Q504" s="46">
        <f t="shared" si="30"/>
        <v>0</v>
      </c>
      <c r="U504" s="9">
        <f t="shared" si="31"/>
        <v>0</v>
      </c>
      <c r="V504" s="9">
        <f t="shared" si="32"/>
        <v>0</v>
      </c>
      <c r="W504" s="3">
        <f t="shared" si="33"/>
        <v>0</v>
      </c>
    </row>
    <row r="505" spans="17:23">
      <c r="Q505" s="46">
        <f t="shared" si="30"/>
        <v>0</v>
      </c>
      <c r="U505" s="9">
        <f t="shared" si="31"/>
        <v>0</v>
      </c>
      <c r="V505" s="9">
        <f t="shared" si="32"/>
        <v>0</v>
      </c>
      <c r="W505" s="3">
        <f t="shared" si="33"/>
        <v>0</v>
      </c>
    </row>
    <row r="506" spans="17:23">
      <c r="Q506" s="46">
        <f t="shared" si="30"/>
        <v>0</v>
      </c>
      <c r="U506" s="9">
        <f t="shared" si="31"/>
        <v>0</v>
      </c>
      <c r="V506" s="9">
        <f t="shared" si="32"/>
        <v>0</v>
      </c>
      <c r="W506" s="3">
        <f t="shared" si="33"/>
        <v>0</v>
      </c>
    </row>
    <row r="507" spans="17:23">
      <c r="Q507" s="46">
        <f t="shared" si="30"/>
        <v>0</v>
      </c>
      <c r="U507" s="9">
        <f t="shared" si="31"/>
        <v>0</v>
      </c>
      <c r="V507" s="9">
        <f t="shared" si="32"/>
        <v>0</v>
      </c>
      <c r="W507" s="3">
        <f t="shared" si="33"/>
        <v>0</v>
      </c>
    </row>
    <row r="508" spans="17:23">
      <c r="Q508" s="46">
        <f t="shared" si="30"/>
        <v>0</v>
      </c>
      <c r="U508" s="9">
        <f t="shared" si="31"/>
        <v>0</v>
      </c>
      <c r="V508" s="9">
        <f t="shared" si="32"/>
        <v>0</v>
      </c>
      <c r="W508" s="3">
        <f t="shared" si="33"/>
        <v>0</v>
      </c>
    </row>
    <row r="509" spans="17:23">
      <c r="Q509" s="46">
        <f t="shared" si="30"/>
        <v>0</v>
      </c>
      <c r="U509" s="9">
        <f t="shared" si="31"/>
        <v>0</v>
      </c>
      <c r="V509" s="9">
        <f t="shared" si="32"/>
        <v>0</v>
      </c>
      <c r="W509" s="3">
        <f t="shared" si="33"/>
        <v>0</v>
      </c>
    </row>
    <row r="510" spans="17:23">
      <c r="Q510" s="46">
        <f t="shared" si="30"/>
        <v>0</v>
      </c>
      <c r="U510" s="9">
        <f t="shared" si="31"/>
        <v>0</v>
      </c>
      <c r="V510" s="9">
        <f t="shared" si="32"/>
        <v>0</v>
      </c>
      <c r="W510" s="3">
        <f t="shared" si="33"/>
        <v>0</v>
      </c>
    </row>
    <row r="511" spans="17:23">
      <c r="Q511" s="46">
        <f t="shared" si="30"/>
        <v>0</v>
      </c>
      <c r="U511" s="9">
        <f t="shared" si="31"/>
        <v>0</v>
      </c>
      <c r="V511" s="9">
        <f t="shared" si="32"/>
        <v>0</v>
      </c>
      <c r="W511" s="3">
        <f t="shared" si="33"/>
        <v>0</v>
      </c>
    </row>
    <row r="512" spans="17:23">
      <c r="Q512" s="46">
        <f t="shared" si="30"/>
        <v>0</v>
      </c>
      <c r="U512" s="9">
        <f t="shared" si="31"/>
        <v>0</v>
      </c>
      <c r="V512" s="9">
        <f t="shared" si="32"/>
        <v>0</v>
      </c>
      <c r="W512" s="3">
        <f t="shared" si="33"/>
        <v>0</v>
      </c>
    </row>
    <row r="513" spans="17:23">
      <c r="Q513" s="46">
        <f t="shared" si="30"/>
        <v>0</v>
      </c>
      <c r="U513" s="9">
        <f t="shared" si="31"/>
        <v>0</v>
      </c>
      <c r="V513" s="9">
        <f t="shared" si="32"/>
        <v>0</v>
      </c>
      <c r="W513" s="3">
        <f t="shared" si="33"/>
        <v>0</v>
      </c>
    </row>
    <row r="514" spans="17:23">
      <c r="Q514" s="46">
        <f t="shared" si="30"/>
        <v>0</v>
      </c>
      <c r="U514" s="9">
        <f t="shared" si="31"/>
        <v>0</v>
      </c>
      <c r="V514" s="9">
        <f t="shared" si="32"/>
        <v>0</v>
      </c>
      <c r="W514" s="3">
        <f t="shared" si="33"/>
        <v>0</v>
      </c>
    </row>
    <row r="515" spans="17:23">
      <c r="Q515" s="46">
        <f t="shared" si="30"/>
        <v>0</v>
      </c>
      <c r="U515" s="9">
        <f t="shared" si="31"/>
        <v>0</v>
      </c>
      <c r="V515" s="9">
        <f t="shared" si="32"/>
        <v>0</v>
      </c>
      <c r="W515" s="3">
        <f t="shared" si="33"/>
        <v>0</v>
      </c>
    </row>
    <row r="516" spans="17:23">
      <c r="Q516" s="46">
        <f t="shared" si="30"/>
        <v>0</v>
      </c>
      <c r="U516" s="9">
        <f t="shared" si="31"/>
        <v>0</v>
      </c>
      <c r="V516" s="9">
        <f t="shared" si="32"/>
        <v>0</v>
      </c>
      <c r="W516" s="3">
        <f t="shared" si="33"/>
        <v>0</v>
      </c>
    </row>
    <row r="517" spans="17:23">
      <c r="Q517" s="46">
        <f t="shared" si="30"/>
        <v>0</v>
      </c>
      <c r="U517" s="9">
        <f t="shared" si="31"/>
        <v>0</v>
      </c>
      <c r="V517" s="9">
        <f t="shared" si="32"/>
        <v>0</v>
      </c>
      <c r="W517" s="3">
        <f t="shared" si="33"/>
        <v>0</v>
      </c>
    </row>
    <row r="518" spans="17:23">
      <c r="Q518" s="46">
        <f t="shared" si="30"/>
        <v>0</v>
      </c>
      <c r="U518" s="9">
        <f t="shared" si="31"/>
        <v>0</v>
      </c>
      <c r="V518" s="9">
        <f t="shared" si="32"/>
        <v>0</v>
      </c>
      <c r="W518" s="3">
        <f t="shared" si="33"/>
        <v>0</v>
      </c>
    </row>
    <row r="519" spans="17:23">
      <c r="Q519" s="46">
        <f t="shared" si="30"/>
        <v>0</v>
      </c>
      <c r="U519" s="9">
        <f t="shared" si="31"/>
        <v>0</v>
      </c>
      <c r="V519" s="9">
        <f t="shared" si="32"/>
        <v>0</v>
      </c>
      <c r="W519" s="3">
        <f t="shared" si="33"/>
        <v>0</v>
      </c>
    </row>
    <row r="520" spans="17:23">
      <c r="Q520" s="46">
        <f t="shared" ref="Q520:Q583" si="34">N520+(0.05*O520)+(P520/240)</f>
        <v>0</v>
      </c>
      <c r="U520" s="9">
        <f t="shared" ref="U520:U583" si="35">R520+(S520*0.05)+(T520/240)</f>
        <v>0</v>
      </c>
      <c r="V520" s="9">
        <f t="shared" ref="V520:V583" si="36">L520*Q520</f>
        <v>0</v>
      </c>
      <c r="W520" s="3">
        <f t="shared" ref="W520:W583" si="37">U520-V520</f>
        <v>0</v>
      </c>
    </row>
    <row r="521" spans="17:23">
      <c r="Q521" s="46">
        <f t="shared" si="34"/>
        <v>0</v>
      </c>
      <c r="U521" s="9">
        <f t="shared" si="35"/>
        <v>0</v>
      </c>
      <c r="V521" s="9">
        <f t="shared" si="36"/>
        <v>0</v>
      </c>
      <c r="W521" s="3">
        <f t="shared" si="37"/>
        <v>0</v>
      </c>
    </row>
    <row r="522" spans="17:23">
      <c r="Q522" s="46">
        <f t="shared" si="34"/>
        <v>0</v>
      </c>
      <c r="U522" s="9">
        <f t="shared" si="35"/>
        <v>0</v>
      </c>
      <c r="V522" s="9">
        <f t="shared" si="36"/>
        <v>0</v>
      </c>
      <c r="W522" s="3">
        <f t="shared" si="37"/>
        <v>0</v>
      </c>
    </row>
    <row r="523" spans="17:23">
      <c r="Q523" s="46">
        <f t="shared" si="34"/>
        <v>0</v>
      </c>
      <c r="U523" s="9">
        <f t="shared" si="35"/>
        <v>0</v>
      </c>
      <c r="V523" s="9">
        <f t="shared" si="36"/>
        <v>0</v>
      </c>
      <c r="W523" s="3">
        <f t="shared" si="37"/>
        <v>0</v>
      </c>
    </row>
    <row r="524" spans="17:23">
      <c r="Q524" s="46">
        <f t="shared" si="34"/>
        <v>0</v>
      </c>
      <c r="U524" s="9">
        <f t="shared" si="35"/>
        <v>0</v>
      </c>
      <c r="V524" s="9">
        <f t="shared" si="36"/>
        <v>0</v>
      </c>
      <c r="W524" s="3">
        <f t="shared" si="37"/>
        <v>0</v>
      </c>
    </row>
    <row r="525" spans="17:23">
      <c r="Q525" s="46">
        <f t="shared" si="34"/>
        <v>0</v>
      </c>
      <c r="U525" s="9">
        <f t="shared" si="35"/>
        <v>0</v>
      </c>
      <c r="V525" s="9">
        <f t="shared" si="36"/>
        <v>0</v>
      </c>
      <c r="W525" s="3">
        <f t="shared" si="37"/>
        <v>0</v>
      </c>
    </row>
    <row r="526" spans="17:23">
      <c r="Q526" s="46">
        <f t="shared" si="34"/>
        <v>0</v>
      </c>
      <c r="U526" s="9">
        <f t="shared" si="35"/>
        <v>0</v>
      </c>
      <c r="V526" s="9">
        <f t="shared" si="36"/>
        <v>0</v>
      </c>
      <c r="W526" s="3">
        <f t="shared" si="37"/>
        <v>0</v>
      </c>
    </row>
    <row r="527" spans="17:23">
      <c r="Q527" s="46">
        <f t="shared" si="34"/>
        <v>0</v>
      </c>
      <c r="U527" s="9">
        <f t="shared" si="35"/>
        <v>0</v>
      </c>
      <c r="V527" s="9">
        <f t="shared" si="36"/>
        <v>0</v>
      </c>
      <c r="W527" s="3">
        <f t="shared" si="37"/>
        <v>0</v>
      </c>
    </row>
    <row r="528" spans="17:23">
      <c r="Q528" s="46">
        <f t="shared" si="34"/>
        <v>0</v>
      </c>
      <c r="U528" s="9">
        <f t="shared" si="35"/>
        <v>0</v>
      </c>
      <c r="V528" s="9">
        <f t="shared" si="36"/>
        <v>0</v>
      </c>
      <c r="W528" s="3">
        <f t="shared" si="37"/>
        <v>0</v>
      </c>
    </row>
    <row r="529" spans="17:23">
      <c r="Q529" s="46">
        <f t="shared" si="34"/>
        <v>0</v>
      </c>
      <c r="U529" s="9">
        <f t="shared" si="35"/>
        <v>0</v>
      </c>
      <c r="V529" s="9">
        <f t="shared" si="36"/>
        <v>0</v>
      </c>
      <c r="W529" s="3">
        <f t="shared" si="37"/>
        <v>0</v>
      </c>
    </row>
    <row r="530" spans="17:23">
      <c r="Q530" s="46">
        <f t="shared" si="34"/>
        <v>0</v>
      </c>
      <c r="U530" s="9">
        <f t="shared" si="35"/>
        <v>0</v>
      </c>
      <c r="V530" s="9">
        <f t="shared" si="36"/>
        <v>0</v>
      </c>
      <c r="W530" s="3">
        <f t="shared" si="37"/>
        <v>0</v>
      </c>
    </row>
    <row r="531" spans="17:23">
      <c r="Q531" s="46">
        <f t="shared" si="34"/>
        <v>0</v>
      </c>
      <c r="U531" s="9">
        <f t="shared" si="35"/>
        <v>0</v>
      </c>
      <c r="V531" s="9">
        <f t="shared" si="36"/>
        <v>0</v>
      </c>
      <c r="W531" s="3">
        <f t="shared" si="37"/>
        <v>0</v>
      </c>
    </row>
    <row r="532" spans="17:23">
      <c r="Q532" s="46">
        <f t="shared" si="34"/>
        <v>0</v>
      </c>
      <c r="U532" s="9">
        <f t="shared" si="35"/>
        <v>0</v>
      </c>
      <c r="V532" s="9">
        <f t="shared" si="36"/>
        <v>0</v>
      </c>
      <c r="W532" s="3">
        <f t="shared" si="37"/>
        <v>0</v>
      </c>
    </row>
    <row r="533" spans="17:23">
      <c r="Q533" s="46">
        <f t="shared" si="34"/>
        <v>0</v>
      </c>
      <c r="U533" s="9">
        <f t="shared" si="35"/>
        <v>0</v>
      </c>
      <c r="V533" s="9">
        <f t="shared" si="36"/>
        <v>0</v>
      </c>
      <c r="W533" s="3">
        <f t="shared" si="37"/>
        <v>0</v>
      </c>
    </row>
    <row r="534" spans="17:23">
      <c r="Q534" s="46">
        <f t="shared" si="34"/>
        <v>0</v>
      </c>
      <c r="U534" s="9">
        <f t="shared" si="35"/>
        <v>0</v>
      </c>
      <c r="V534" s="9">
        <f t="shared" si="36"/>
        <v>0</v>
      </c>
      <c r="W534" s="3">
        <f t="shared" si="37"/>
        <v>0</v>
      </c>
    </row>
    <row r="535" spans="17:23">
      <c r="Q535" s="46">
        <f t="shared" si="34"/>
        <v>0</v>
      </c>
      <c r="U535" s="9">
        <f t="shared" si="35"/>
        <v>0</v>
      </c>
      <c r="V535" s="9">
        <f t="shared" si="36"/>
        <v>0</v>
      </c>
      <c r="W535" s="3">
        <f t="shared" si="37"/>
        <v>0</v>
      </c>
    </row>
    <row r="536" spans="17:23">
      <c r="Q536" s="46">
        <f t="shared" si="34"/>
        <v>0</v>
      </c>
      <c r="U536" s="9">
        <f t="shared" si="35"/>
        <v>0</v>
      </c>
      <c r="V536" s="9">
        <f t="shared" si="36"/>
        <v>0</v>
      </c>
      <c r="W536" s="3">
        <f t="shared" si="37"/>
        <v>0</v>
      </c>
    </row>
    <row r="537" spans="17:23">
      <c r="Q537" s="46">
        <f t="shared" si="34"/>
        <v>0</v>
      </c>
      <c r="U537" s="9">
        <f t="shared" si="35"/>
        <v>0</v>
      </c>
      <c r="V537" s="9">
        <f t="shared" si="36"/>
        <v>0</v>
      </c>
      <c r="W537" s="3">
        <f t="shared" si="37"/>
        <v>0</v>
      </c>
    </row>
    <row r="538" spans="17:23">
      <c r="Q538" s="46">
        <f t="shared" si="34"/>
        <v>0</v>
      </c>
      <c r="U538" s="9">
        <f t="shared" si="35"/>
        <v>0</v>
      </c>
      <c r="V538" s="9">
        <f t="shared" si="36"/>
        <v>0</v>
      </c>
      <c r="W538" s="3">
        <f t="shared" si="37"/>
        <v>0</v>
      </c>
    </row>
    <row r="539" spans="17:23">
      <c r="Q539" s="46">
        <f t="shared" si="34"/>
        <v>0</v>
      </c>
      <c r="U539" s="9">
        <f t="shared" si="35"/>
        <v>0</v>
      </c>
      <c r="V539" s="9">
        <f t="shared" si="36"/>
        <v>0</v>
      </c>
      <c r="W539" s="3">
        <f t="shared" si="37"/>
        <v>0</v>
      </c>
    </row>
    <row r="540" spans="17:23">
      <c r="Q540" s="46">
        <f t="shared" si="34"/>
        <v>0</v>
      </c>
      <c r="U540" s="9">
        <f t="shared" si="35"/>
        <v>0</v>
      </c>
      <c r="V540" s="9">
        <f t="shared" si="36"/>
        <v>0</v>
      </c>
      <c r="W540" s="3">
        <f t="shared" si="37"/>
        <v>0</v>
      </c>
    </row>
    <row r="541" spans="17:23">
      <c r="Q541" s="46">
        <f t="shared" si="34"/>
        <v>0</v>
      </c>
      <c r="U541" s="9">
        <f t="shared" si="35"/>
        <v>0</v>
      </c>
      <c r="V541" s="9">
        <f t="shared" si="36"/>
        <v>0</v>
      </c>
      <c r="W541" s="3">
        <f t="shared" si="37"/>
        <v>0</v>
      </c>
    </row>
    <row r="542" spans="17:23">
      <c r="Q542" s="46">
        <f t="shared" si="34"/>
        <v>0</v>
      </c>
      <c r="U542" s="9">
        <f t="shared" si="35"/>
        <v>0</v>
      </c>
      <c r="V542" s="9">
        <f t="shared" si="36"/>
        <v>0</v>
      </c>
      <c r="W542" s="3">
        <f t="shared" si="37"/>
        <v>0</v>
      </c>
    </row>
    <row r="543" spans="17:23">
      <c r="Q543" s="46">
        <f t="shared" si="34"/>
        <v>0</v>
      </c>
      <c r="U543" s="9">
        <f t="shared" si="35"/>
        <v>0</v>
      </c>
      <c r="V543" s="9">
        <f t="shared" si="36"/>
        <v>0</v>
      </c>
      <c r="W543" s="3">
        <f t="shared" si="37"/>
        <v>0</v>
      </c>
    </row>
    <row r="544" spans="17:23">
      <c r="Q544" s="46">
        <f t="shared" si="34"/>
        <v>0</v>
      </c>
      <c r="U544" s="9">
        <f t="shared" si="35"/>
        <v>0</v>
      </c>
      <c r="V544" s="9">
        <f t="shared" si="36"/>
        <v>0</v>
      </c>
      <c r="W544" s="3">
        <f t="shared" si="37"/>
        <v>0</v>
      </c>
    </row>
    <row r="545" spans="17:23">
      <c r="Q545" s="46">
        <f t="shared" si="34"/>
        <v>0</v>
      </c>
      <c r="U545" s="9">
        <f t="shared" si="35"/>
        <v>0</v>
      </c>
      <c r="V545" s="9">
        <f t="shared" si="36"/>
        <v>0</v>
      </c>
      <c r="W545" s="3">
        <f t="shared" si="37"/>
        <v>0</v>
      </c>
    </row>
    <row r="546" spans="17:23">
      <c r="Q546" s="46">
        <f t="shared" si="34"/>
        <v>0</v>
      </c>
      <c r="U546" s="9">
        <f t="shared" si="35"/>
        <v>0</v>
      </c>
      <c r="V546" s="9">
        <f t="shared" si="36"/>
        <v>0</v>
      </c>
      <c r="W546" s="3">
        <f t="shared" si="37"/>
        <v>0</v>
      </c>
    </row>
    <row r="547" spans="17:23">
      <c r="Q547" s="46">
        <f t="shared" si="34"/>
        <v>0</v>
      </c>
      <c r="U547" s="9">
        <f t="shared" si="35"/>
        <v>0</v>
      </c>
      <c r="V547" s="9">
        <f t="shared" si="36"/>
        <v>0</v>
      </c>
      <c r="W547" s="3">
        <f t="shared" si="37"/>
        <v>0</v>
      </c>
    </row>
    <row r="548" spans="17:23">
      <c r="Q548" s="46">
        <f t="shared" si="34"/>
        <v>0</v>
      </c>
      <c r="U548" s="9">
        <f t="shared" si="35"/>
        <v>0</v>
      </c>
      <c r="V548" s="9">
        <f t="shared" si="36"/>
        <v>0</v>
      </c>
      <c r="W548" s="3">
        <f t="shared" si="37"/>
        <v>0</v>
      </c>
    </row>
    <row r="549" spans="17:23">
      <c r="Q549" s="46">
        <f t="shared" si="34"/>
        <v>0</v>
      </c>
      <c r="U549" s="9">
        <f t="shared" si="35"/>
        <v>0</v>
      </c>
      <c r="V549" s="9">
        <f t="shared" si="36"/>
        <v>0</v>
      </c>
      <c r="W549" s="3">
        <f t="shared" si="37"/>
        <v>0</v>
      </c>
    </row>
    <row r="550" spans="17:23">
      <c r="Q550" s="46">
        <f t="shared" si="34"/>
        <v>0</v>
      </c>
      <c r="U550" s="9">
        <f t="shared" si="35"/>
        <v>0</v>
      </c>
      <c r="V550" s="9">
        <f t="shared" si="36"/>
        <v>0</v>
      </c>
      <c r="W550" s="3">
        <f t="shared" si="37"/>
        <v>0</v>
      </c>
    </row>
    <row r="551" spans="17:23">
      <c r="Q551" s="46">
        <f t="shared" si="34"/>
        <v>0</v>
      </c>
      <c r="U551" s="9">
        <f t="shared" si="35"/>
        <v>0</v>
      </c>
      <c r="V551" s="9">
        <f t="shared" si="36"/>
        <v>0</v>
      </c>
      <c r="W551" s="3">
        <f t="shared" si="37"/>
        <v>0</v>
      </c>
    </row>
    <row r="552" spans="17:23">
      <c r="Q552" s="46">
        <f t="shared" si="34"/>
        <v>0</v>
      </c>
      <c r="U552" s="9">
        <f t="shared" si="35"/>
        <v>0</v>
      </c>
      <c r="V552" s="9">
        <f t="shared" si="36"/>
        <v>0</v>
      </c>
      <c r="W552" s="3">
        <f t="shared" si="37"/>
        <v>0</v>
      </c>
    </row>
    <row r="553" spans="17:23">
      <c r="Q553" s="46">
        <f t="shared" si="34"/>
        <v>0</v>
      </c>
      <c r="U553" s="9">
        <f t="shared" si="35"/>
        <v>0</v>
      </c>
      <c r="V553" s="9">
        <f t="shared" si="36"/>
        <v>0</v>
      </c>
      <c r="W553" s="3">
        <f t="shared" si="37"/>
        <v>0</v>
      </c>
    </row>
    <row r="554" spans="17:23">
      <c r="Q554" s="46">
        <f t="shared" si="34"/>
        <v>0</v>
      </c>
      <c r="U554" s="9">
        <f t="shared" si="35"/>
        <v>0</v>
      </c>
      <c r="V554" s="9">
        <f t="shared" si="36"/>
        <v>0</v>
      </c>
      <c r="W554" s="3">
        <f t="shared" si="37"/>
        <v>0</v>
      </c>
    </row>
    <row r="555" spans="17:23">
      <c r="Q555" s="46">
        <f t="shared" si="34"/>
        <v>0</v>
      </c>
      <c r="U555" s="9">
        <f t="shared" si="35"/>
        <v>0</v>
      </c>
      <c r="V555" s="9">
        <f t="shared" si="36"/>
        <v>0</v>
      </c>
      <c r="W555" s="3">
        <f t="shared" si="37"/>
        <v>0</v>
      </c>
    </row>
    <row r="556" spans="17:23">
      <c r="Q556" s="46">
        <f t="shared" si="34"/>
        <v>0</v>
      </c>
      <c r="U556" s="9">
        <f t="shared" si="35"/>
        <v>0</v>
      </c>
      <c r="V556" s="9">
        <f t="shared" si="36"/>
        <v>0</v>
      </c>
      <c r="W556" s="3">
        <f t="shared" si="37"/>
        <v>0</v>
      </c>
    </row>
    <row r="557" spans="17:23">
      <c r="Q557" s="46">
        <f t="shared" si="34"/>
        <v>0</v>
      </c>
      <c r="U557" s="9">
        <f t="shared" si="35"/>
        <v>0</v>
      </c>
      <c r="V557" s="9">
        <f t="shared" si="36"/>
        <v>0</v>
      </c>
      <c r="W557" s="3">
        <f t="shared" si="37"/>
        <v>0</v>
      </c>
    </row>
    <row r="558" spans="17:23">
      <c r="Q558" s="46">
        <f t="shared" si="34"/>
        <v>0</v>
      </c>
      <c r="U558" s="9">
        <f t="shared" si="35"/>
        <v>0</v>
      </c>
      <c r="V558" s="9">
        <f t="shared" si="36"/>
        <v>0</v>
      </c>
      <c r="W558" s="3">
        <f t="shared" si="37"/>
        <v>0</v>
      </c>
    </row>
    <row r="559" spans="17:23">
      <c r="Q559" s="46">
        <f t="shared" si="34"/>
        <v>0</v>
      </c>
      <c r="U559" s="9">
        <f t="shared" si="35"/>
        <v>0</v>
      </c>
      <c r="V559" s="9">
        <f t="shared" si="36"/>
        <v>0</v>
      </c>
      <c r="W559" s="3">
        <f t="shared" si="37"/>
        <v>0</v>
      </c>
    </row>
    <row r="560" spans="17:23">
      <c r="Q560" s="46">
        <f t="shared" si="34"/>
        <v>0</v>
      </c>
      <c r="U560" s="9">
        <f t="shared" si="35"/>
        <v>0</v>
      </c>
      <c r="V560" s="9">
        <f t="shared" si="36"/>
        <v>0</v>
      </c>
      <c r="W560" s="3">
        <f t="shared" si="37"/>
        <v>0</v>
      </c>
    </row>
    <row r="561" spans="17:23">
      <c r="Q561" s="46">
        <f t="shared" si="34"/>
        <v>0</v>
      </c>
      <c r="U561" s="9">
        <f t="shared" si="35"/>
        <v>0</v>
      </c>
      <c r="V561" s="9">
        <f t="shared" si="36"/>
        <v>0</v>
      </c>
      <c r="W561" s="3">
        <f t="shared" si="37"/>
        <v>0</v>
      </c>
    </row>
    <row r="562" spans="17:23">
      <c r="Q562" s="46">
        <f t="shared" si="34"/>
        <v>0</v>
      </c>
      <c r="U562" s="9">
        <f t="shared" si="35"/>
        <v>0</v>
      </c>
      <c r="V562" s="9">
        <f t="shared" si="36"/>
        <v>0</v>
      </c>
      <c r="W562" s="3">
        <f t="shared" si="37"/>
        <v>0</v>
      </c>
    </row>
    <row r="563" spans="17:23">
      <c r="Q563" s="46">
        <f t="shared" si="34"/>
        <v>0</v>
      </c>
      <c r="U563" s="9">
        <f t="shared" si="35"/>
        <v>0</v>
      </c>
      <c r="V563" s="9">
        <f t="shared" si="36"/>
        <v>0</v>
      </c>
      <c r="W563" s="3">
        <f t="shared" si="37"/>
        <v>0</v>
      </c>
    </row>
    <row r="564" spans="17:23">
      <c r="Q564" s="46">
        <f t="shared" si="34"/>
        <v>0</v>
      </c>
      <c r="U564" s="9">
        <f t="shared" si="35"/>
        <v>0</v>
      </c>
      <c r="V564" s="9">
        <f t="shared" si="36"/>
        <v>0</v>
      </c>
      <c r="W564" s="3">
        <f t="shared" si="37"/>
        <v>0</v>
      </c>
    </row>
    <row r="565" spans="17:23">
      <c r="Q565" s="46">
        <f t="shared" si="34"/>
        <v>0</v>
      </c>
      <c r="U565" s="9">
        <f t="shared" si="35"/>
        <v>0</v>
      </c>
      <c r="V565" s="9">
        <f t="shared" si="36"/>
        <v>0</v>
      </c>
      <c r="W565" s="3">
        <f t="shared" si="37"/>
        <v>0</v>
      </c>
    </row>
    <row r="566" spans="17:23">
      <c r="Q566" s="46">
        <f t="shared" si="34"/>
        <v>0</v>
      </c>
      <c r="U566" s="9">
        <f t="shared" si="35"/>
        <v>0</v>
      </c>
      <c r="V566" s="9">
        <f t="shared" si="36"/>
        <v>0</v>
      </c>
      <c r="W566" s="3">
        <f t="shared" si="37"/>
        <v>0</v>
      </c>
    </row>
    <row r="567" spans="17:23">
      <c r="Q567" s="46">
        <f t="shared" si="34"/>
        <v>0</v>
      </c>
      <c r="U567" s="9">
        <f t="shared" si="35"/>
        <v>0</v>
      </c>
      <c r="V567" s="9">
        <f t="shared" si="36"/>
        <v>0</v>
      </c>
      <c r="W567" s="3">
        <f t="shared" si="37"/>
        <v>0</v>
      </c>
    </row>
    <row r="568" spans="17:23">
      <c r="Q568" s="46">
        <f t="shared" si="34"/>
        <v>0</v>
      </c>
      <c r="U568" s="9">
        <f t="shared" si="35"/>
        <v>0</v>
      </c>
      <c r="V568" s="9">
        <f t="shared" si="36"/>
        <v>0</v>
      </c>
      <c r="W568" s="3">
        <f t="shared" si="37"/>
        <v>0</v>
      </c>
    </row>
    <row r="569" spans="17:23">
      <c r="Q569" s="46">
        <f t="shared" si="34"/>
        <v>0</v>
      </c>
      <c r="U569" s="9">
        <f t="shared" si="35"/>
        <v>0</v>
      </c>
      <c r="V569" s="9">
        <f t="shared" si="36"/>
        <v>0</v>
      </c>
      <c r="W569" s="3">
        <f t="shared" si="37"/>
        <v>0</v>
      </c>
    </row>
    <row r="570" spans="17:23">
      <c r="Q570" s="46">
        <f t="shared" si="34"/>
        <v>0</v>
      </c>
      <c r="U570" s="9">
        <f t="shared" si="35"/>
        <v>0</v>
      </c>
      <c r="V570" s="9">
        <f t="shared" si="36"/>
        <v>0</v>
      </c>
      <c r="W570" s="3">
        <f t="shared" si="37"/>
        <v>0</v>
      </c>
    </row>
    <row r="571" spans="17:23">
      <c r="Q571" s="46">
        <f t="shared" si="34"/>
        <v>0</v>
      </c>
      <c r="U571" s="9">
        <f t="shared" si="35"/>
        <v>0</v>
      </c>
      <c r="V571" s="9">
        <f t="shared" si="36"/>
        <v>0</v>
      </c>
      <c r="W571" s="3">
        <f t="shared" si="37"/>
        <v>0</v>
      </c>
    </row>
    <row r="572" spans="17:23">
      <c r="Q572" s="46">
        <f t="shared" si="34"/>
        <v>0</v>
      </c>
      <c r="U572" s="9">
        <f t="shared" si="35"/>
        <v>0</v>
      </c>
      <c r="V572" s="9">
        <f t="shared" si="36"/>
        <v>0</v>
      </c>
      <c r="W572" s="3">
        <f t="shared" si="37"/>
        <v>0</v>
      </c>
    </row>
    <row r="573" spans="17:23">
      <c r="Q573" s="46">
        <f t="shared" si="34"/>
        <v>0</v>
      </c>
      <c r="U573" s="9">
        <f t="shared" si="35"/>
        <v>0</v>
      </c>
      <c r="V573" s="9">
        <f t="shared" si="36"/>
        <v>0</v>
      </c>
      <c r="W573" s="3">
        <f t="shared" si="37"/>
        <v>0</v>
      </c>
    </row>
    <row r="574" spans="17:23">
      <c r="Q574" s="46">
        <f t="shared" si="34"/>
        <v>0</v>
      </c>
      <c r="U574" s="9">
        <f t="shared" si="35"/>
        <v>0</v>
      </c>
      <c r="V574" s="9">
        <f t="shared" si="36"/>
        <v>0</v>
      </c>
      <c r="W574" s="3">
        <f t="shared" si="37"/>
        <v>0</v>
      </c>
    </row>
    <row r="575" spans="17:23">
      <c r="Q575" s="46">
        <f t="shared" si="34"/>
        <v>0</v>
      </c>
      <c r="U575" s="9">
        <f t="shared" si="35"/>
        <v>0</v>
      </c>
      <c r="V575" s="9">
        <f t="shared" si="36"/>
        <v>0</v>
      </c>
      <c r="W575" s="3">
        <f t="shared" si="37"/>
        <v>0</v>
      </c>
    </row>
    <row r="576" spans="17:23">
      <c r="Q576" s="46">
        <f t="shared" si="34"/>
        <v>0</v>
      </c>
      <c r="U576" s="9">
        <f t="shared" si="35"/>
        <v>0</v>
      </c>
      <c r="V576" s="9">
        <f t="shared" si="36"/>
        <v>0</v>
      </c>
      <c r="W576" s="3">
        <f t="shared" si="37"/>
        <v>0</v>
      </c>
    </row>
    <row r="577" spans="17:23">
      <c r="Q577" s="46">
        <f t="shared" si="34"/>
        <v>0</v>
      </c>
      <c r="U577" s="9">
        <f t="shared" si="35"/>
        <v>0</v>
      </c>
      <c r="V577" s="9">
        <f t="shared" si="36"/>
        <v>0</v>
      </c>
      <c r="W577" s="3">
        <f t="shared" si="37"/>
        <v>0</v>
      </c>
    </row>
    <row r="578" spans="17:23">
      <c r="Q578" s="46">
        <f t="shared" si="34"/>
        <v>0</v>
      </c>
      <c r="U578" s="9">
        <f t="shared" si="35"/>
        <v>0</v>
      </c>
      <c r="V578" s="9">
        <f t="shared" si="36"/>
        <v>0</v>
      </c>
      <c r="W578" s="3">
        <f t="shared" si="37"/>
        <v>0</v>
      </c>
    </row>
    <row r="579" spans="17:23">
      <c r="Q579" s="46">
        <f t="shared" si="34"/>
        <v>0</v>
      </c>
      <c r="U579" s="9">
        <f t="shared" si="35"/>
        <v>0</v>
      </c>
      <c r="V579" s="9">
        <f t="shared" si="36"/>
        <v>0</v>
      </c>
      <c r="W579" s="3">
        <f t="shared" si="37"/>
        <v>0</v>
      </c>
    </row>
    <row r="580" spans="17:23">
      <c r="Q580" s="46">
        <f t="shared" si="34"/>
        <v>0</v>
      </c>
      <c r="U580" s="9">
        <f t="shared" si="35"/>
        <v>0</v>
      </c>
      <c r="V580" s="9">
        <f t="shared" si="36"/>
        <v>0</v>
      </c>
      <c r="W580" s="3">
        <f t="shared" si="37"/>
        <v>0</v>
      </c>
    </row>
    <row r="581" spans="17:23">
      <c r="Q581" s="46">
        <f t="shared" si="34"/>
        <v>0</v>
      </c>
      <c r="U581" s="9">
        <f t="shared" si="35"/>
        <v>0</v>
      </c>
      <c r="V581" s="9">
        <f t="shared" si="36"/>
        <v>0</v>
      </c>
      <c r="W581" s="3">
        <f t="shared" si="37"/>
        <v>0</v>
      </c>
    </row>
    <row r="582" spans="17:23">
      <c r="Q582" s="46">
        <f t="shared" si="34"/>
        <v>0</v>
      </c>
      <c r="U582" s="9">
        <f t="shared" si="35"/>
        <v>0</v>
      </c>
      <c r="V582" s="9">
        <f t="shared" si="36"/>
        <v>0</v>
      </c>
      <c r="W582" s="3">
        <f t="shared" si="37"/>
        <v>0</v>
      </c>
    </row>
    <row r="583" spans="17:23">
      <c r="Q583" s="46">
        <f t="shared" si="34"/>
        <v>0</v>
      </c>
      <c r="U583" s="9">
        <f t="shared" si="35"/>
        <v>0</v>
      </c>
      <c r="V583" s="9">
        <f t="shared" si="36"/>
        <v>0</v>
      </c>
      <c r="W583" s="3">
        <f t="shared" si="37"/>
        <v>0</v>
      </c>
    </row>
    <row r="584" spans="17:23">
      <c r="Q584" s="46">
        <f t="shared" ref="Q584:Q647" si="38">N584+(0.05*O584)+(P584/240)</f>
        <v>0</v>
      </c>
      <c r="U584" s="9">
        <f t="shared" ref="U584:U647" si="39">R584+(S584*0.05)+(T584/240)</f>
        <v>0</v>
      </c>
      <c r="V584" s="9">
        <f t="shared" ref="V584:V647" si="40">L584*Q584</f>
        <v>0</v>
      </c>
      <c r="W584" s="3">
        <f t="shared" ref="W584:W647" si="41">U584-V584</f>
        <v>0</v>
      </c>
    </row>
    <row r="585" spans="17:23">
      <c r="Q585" s="46">
        <f t="shared" si="38"/>
        <v>0</v>
      </c>
      <c r="U585" s="9">
        <f t="shared" si="39"/>
        <v>0</v>
      </c>
      <c r="V585" s="9">
        <f t="shared" si="40"/>
        <v>0</v>
      </c>
      <c r="W585" s="3">
        <f t="shared" si="41"/>
        <v>0</v>
      </c>
    </row>
    <row r="586" spans="17:23">
      <c r="Q586" s="46">
        <f t="shared" si="38"/>
        <v>0</v>
      </c>
      <c r="U586" s="9">
        <f t="shared" si="39"/>
        <v>0</v>
      </c>
      <c r="V586" s="9">
        <f t="shared" si="40"/>
        <v>0</v>
      </c>
      <c r="W586" s="3">
        <f t="shared" si="41"/>
        <v>0</v>
      </c>
    </row>
    <row r="587" spans="17:23">
      <c r="Q587" s="46">
        <f t="shared" si="38"/>
        <v>0</v>
      </c>
      <c r="U587" s="9">
        <f t="shared" si="39"/>
        <v>0</v>
      </c>
      <c r="V587" s="9">
        <f t="shared" si="40"/>
        <v>0</v>
      </c>
      <c r="W587" s="3">
        <f t="shared" si="41"/>
        <v>0</v>
      </c>
    </row>
    <row r="588" spans="17:23">
      <c r="Q588" s="46">
        <f t="shared" si="38"/>
        <v>0</v>
      </c>
      <c r="U588" s="9">
        <f t="shared" si="39"/>
        <v>0</v>
      </c>
      <c r="V588" s="9">
        <f t="shared" si="40"/>
        <v>0</v>
      </c>
      <c r="W588" s="3">
        <f t="shared" si="41"/>
        <v>0</v>
      </c>
    </row>
    <row r="589" spans="17:23">
      <c r="Q589" s="46">
        <f t="shared" si="38"/>
        <v>0</v>
      </c>
      <c r="U589" s="9">
        <f t="shared" si="39"/>
        <v>0</v>
      </c>
      <c r="V589" s="9">
        <f t="shared" si="40"/>
        <v>0</v>
      </c>
      <c r="W589" s="3">
        <f t="shared" si="41"/>
        <v>0</v>
      </c>
    </row>
    <row r="590" spans="17:23">
      <c r="Q590" s="46">
        <f t="shared" si="38"/>
        <v>0</v>
      </c>
      <c r="U590" s="9">
        <f t="shared" si="39"/>
        <v>0</v>
      </c>
      <c r="V590" s="9">
        <f t="shared" si="40"/>
        <v>0</v>
      </c>
      <c r="W590" s="3">
        <f t="shared" si="41"/>
        <v>0</v>
      </c>
    </row>
    <row r="591" spans="17:23">
      <c r="Q591" s="46">
        <f t="shared" si="38"/>
        <v>0</v>
      </c>
      <c r="U591" s="9">
        <f t="shared" si="39"/>
        <v>0</v>
      </c>
      <c r="V591" s="9">
        <f t="shared" si="40"/>
        <v>0</v>
      </c>
      <c r="W591" s="3">
        <f t="shared" si="41"/>
        <v>0</v>
      </c>
    </row>
    <row r="592" spans="17:23">
      <c r="Q592" s="46">
        <f t="shared" si="38"/>
        <v>0</v>
      </c>
      <c r="U592" s="9">
        <f t="shared" si="39"/>
        <v>0</v>
      </c>
      <c r="V592" s="9">
        <f t="shared" si="40"/>
        <v>0</v>
      </c>
      <c r="W592" s="3">
        <f t="shared" si="41"/>
        <v>0</v>
      </c>
    </row>
    <row r="593" spans="17:23">
      <c r="Q593" s="46">
        <f t="shared" si="38"/>
        <v>0</v>
      </c>
      <c r="U593" s="9">
        <f t="shared" si="39"/>
        <v>0</v>
      </c>
      <c r="V593" s="9">
        <f t="shared" si="40"/>
        <v>0</v>
      </c>
      <c r="W593" s="3">
        <f t="shared" si="41"/>
        <v>0</v>
      </c>
    </row>
    <row r="594" spans="17:23">
      <c r="Q594" s="46">
        <f t="shared" si="38"/>
        <v>0</v>
      </c>
      <c r="U594" s="9">
        <f t="shared" si="39"/>
        <v>0</v>
      </c>
      <c r="V594" s="9">
        <f t="shared" si="40"/>
        <v>0</v>
      </c>
      <c r="W594" s="3">
        <f t="shared" si="41"/>
        <v>0</v>
      </c>
    </row>
    <row r="595" spans="17:23">
      <c r="Q595" s="46">
        <f t="shared" si="38"/>
        <v>0</v>
      </c>
      <c r="U595" s="9">
        <f t="shared" si="39"/>
        <v>0</v>
      </c>
      <c r="V595" s="9">
        <f t="shared" si="40"/>
        <v>0</v>
      </c>
      <c r="W595" s="3">
        <f t="shared" si="41"/>
        <v>0</v>
      </c>
    </row>
    <row r="596" spans="17:23">
      <c r="Q596" s="46">
        <f t="shared" si="38"/>
        <v>0</v>
      </c>
      <c r="U596" s="9">
        <f t="shared" si="39"/>
        <v>0</v>
      </c>
      <c r="V596" s="9">
        <f t="shared" si="40"/>
        <v>0</v>
      </c>
      <c r="W596" s="3">
        <f t="shared" si="41"/>
        <v>0</v>
      </c>
    </row>
    <row r="597" spans="17:23">
      <c r="Q597" s="46">
        <f t="shared" si="38"/>
        <v>0</v>
      </c>
      <c r="U597" s="9">
        <f t="shared" si="39"/>
        <v>0</v>
      </c>
      <c r="V597" s="9">
        <f t="shared" si="40"/>
        <v>0</v>
      </c>
      <c r="W597" s="3">
        <f t="shared" si="41"/>
        <v>0</v>
      </c>
    </row>
    <row r="598" spans="17:23">
      <c r="Q598" s="46">
        <f t="shared" si="38"/>
        <v>0</v>
      </c>
      <c r="U598" s="9">
        <f t="shared" si="39"/>
        <v>0</v>
      </c>
      <c r="V598" s="9">
        <f t="shared" si="40"/>
        <v>0</v>
      </c>
      <c r="W598" s="3">
        <f t="shared" si="41"/>
        <v>0</v>
      </c>
    </row>
    <row r="599" spans="17:23">
      <c r="Q599" s="46">
        <f t="shared" si="38"/>
        <v>0</v>
      </c>
      <c r="U599" s="9">
        <f t="shared" si="39"/>
        <v>0</v>
      </c>
      <c r="V599" s="9">
        <f t="shared" si="40"/>
        <v>0</v>
      </c>
      <c r="W599" s="3">
        <f t="shared" si="41"/>
        <v>0</v>
      </c>
    </row>
    <row r="600" spans="17:23">
      <c r="Q600" s="46">
        <f t="shared" si="38"/>
        <v>0</v>
      </c>
      <c r="U600" s="9">
        <f t="shared" si="39"/>
        <v>0</v>
      </c>
      <c r="V600" s="9">
        <f t="shared" si="40"/>
        <v>0</v>
      </c>
      <c r="W600" s="3">
        <f t="shared" si="41"/>
        <v>0</v>
      </c>
    </row>
    <row r="601" spans="17:23">
      <c r="Q601" s="46">
        <f t="shared" si="38"/>
        <v>0</v>
      </c>
      <c r="U601" s="9">
        <f t="shared" si="39"/>
        <v>0</v>
      </c>
      <c r="V601" s="9">
        <f t="shared" si="40"/>
        <v>0</v>
      </c>
      <c r="W601" s="3">
        <f t="shared" si="41"/>
        <v>0</v>
      </c>
    </row>
    <row r="602" spans="17:23">
      <c r="Q602" s="46">
        <f t="shared" si="38"/>
        <v>0</v>
      </c>
      <c r="U602" s="9">
        <f t="shared" si="39"/>
        <v>0</v>
      </c>
      <c r="V602" s="9">
        <f t="shared" si="40"/>
        <v>0</v>
      </c>
      <c r="W602" s="3">
        <f t="shared" si="41"/>
        <v>0</v>
      </c>
    </row>
    <row r="603" spans="17:23">
      <c r="Q603" s="46">
        <f t="shared" si="38"/>
        <v>0</v>
      </c>
      <c r="U603" s="9">
        <f t="shared" si="39"/>
        <v>0</v>
      </c>
      <c r="V603" s="9">
        <f t="shared" si="40"/>
        <v>0</v>
      </c>
      <c r="W603" s="3">
        <f t="shared" si="41"/>
        <v>0</v>
      </c>
    </row>
    <row r="604" spans="17:23">
      <c r="Q604" s="46">
        <f t="shared" si="38"/>
        <v>0</v>
      </c>
      <c r="U604" s="9">
        <f t="shared" si="39"/>
        <v>0</v>
      </c>
      <c r="V604" s="9">
        <f t="shared" si="40"/>
        <v>0</v>
      </c>
      <c r="W604" s="3">
        <f t="shared" si="41"/>
        <v>0</v>
      </c>
    </row>
    <row r="605" spans="17:23">
      <c r="Q605" s="46">
        <f t="shared" si="38"/>
        <v>0</v>
      </c>
      <c r="U605" s="9">
        <f t="shared" si="39"/>
        <v>0</v>
      </c>
      <c r="V605" s="9">
        <f t="shared" si="40"/>
        <v>0</v>
      </c>
      <c r="W605" s="3">
        <f t="shared" si="41"/>
        <v>0</v>
      </c>
    </row>
    <row r="606" spans="17:23">
      <c r="Q606" s="46">
        <f t="shared" si="38"/>
        <v>0</v>
      </c>
      <c r="U606" s="9">
        <f t="shared" si="39"/>
        <v>0</v>
      </c>
      <c r="V606" s="9">
        <f t="shared" si="40"/>
        <v>0</v>
      </c>
      <c r="W606" s="3">
        <f t="shared" si="41"/>
        <v>0</v>
      </c>
    </row>
    <row r="607" spans="17:23">
      <c r="Q607" s="46">
        <f t="shared" si="38"/>
        <v>0</v>
      </c>
      <c r="U607" s="9">
        <f t="shared" si="39"/>
        <v>0</v>
      </c>
      <c r="V607" s="9">
        <f t="shared" si="40"/>
        <v>0</v>
      </c>
      <c r="W607" s="3">
        <f t="shared" si="41"/>
        <v>0</v>
      </c>
    </row>
    <row r="608" spans="17:23">
      <c r="Q608" s="46">
        <f t="shared" si="38"/>
        <v>0</v>
      </c>
      <c r="U608" s="9">
        <f t="shared" si="39"/>
        <v>0</v>
      </c>
      <c r="V608" s="9">
        <f t="shared" si="40"/>
        <v>0</v>
      </c>
      <c r="W608" s="3">
        <f t="shared" si="41"/>
        <v>0</v>
      </c>
    </row>
    <row r="609" spans="17:23">
      <c r="Q609" s="46">
        <f t="shared" si="38"/>
        <v>0</v>
      </c>
      <c r="U609" s="9">
        <f t="shared" si="39"/>
        <v>0</v>
      </c>
      <c r="V609" s="9">
        <f t="shared" si="40"/>
        <v>0</v>
      </c>
      <c r="W609" s="3">
        <f t="shared" si="41"/>
        <v>0</v>
      </c>
    </row>
    <row r="610" spans="17:23">
      <c r="Q610" s="46">
        <f t="shared" si="38"/>
        <v>0</v>
      </c>
      <c r="U610" s="9">
        <f t="shared" si="39"/>
        <v>0</v>
      </c>
      <c r="V610" s="9">
        <f t="shared" si="40"/>
        <v>0</v>
      </c>
      <c r="W610" s="3">
        <f t="shared" si="41"/>
        <v>0</v>
      </c>
    </row>
    <row r="611" spans="17:23">
      <c r="Q611" s="46">
        <f t="shared" si="38"/>
        <v>0</v>
      </c>
      <c r="U611" s="9">
        <f t="shared" si="39"/>
        <v>0</v>
      </c>
      <c r="V611" s="9">
        <f t="shared" si="40"/>
        <v>0</v>
      </c>
      <c r="W611" s="3">
        <f t="shared" si="41"/>
        <v>0</v>
      </c>
    </row>
    <row r="612" spans="17:23">
      <c r="Q612" s="46">
        <f t="shared" si="38"/>
        <v>0</v>
      </c>
      <c r="U612" s="9">
        <f t="shared" si="39"/>
        <v>0</v>
      </c>
      <c r="V612" s="9">
        <f t="shared" si="40"/>
        <v>0</v>
      </c>
      <c r="W612" s="3">
        <f t="shared" si="41"/>
        <v>0</v>
      </c>
    </row>
    <row r="613" spans="17:23">
      <c r="Q613" s="46">
        <f t="shared" si="38"/>
        <v>0</v>
      </c>
      <c r="U613" s="9">
        <f t="shared" si="39"/>
        <v>0</v>
      </c>
      <c r="V613" s="9">
        <f t="shared" si="40"/>
        <v>0</v>
      </c>
      <c r="W613" s="3">
        <f t="shared" si="41"/>
        <v>0</v>
      </c>
    </row>
    <row r="614" spans="17:23">
      <c r="Q614" s="46">
        <f t="shared" si="38"/>
        <v>0</v>
      </c>
      <c r="U614" s="9">
        <f t="shared" si="39"/>
        <v>0</v>
      </c>
      <c r="V614" s="9">
        <f t="shared" si="40"/>
        <v>0</v>
      </c>
      <c r="W614" s="3">
        <f t="shared" si="41"/>
        <v>0</v>
      </c>
    </row>
    <row r="615" spans="17:23">
      <c r="Q615" s="46">
        <f t="shared" si="38"/>
        <v>0</v>
      </c>
      <c r="U615" s="9">
        <f t="shared" si="39"/>
        <v>0</v>
      </c>
      <c r="V615" s="9">
        <f t="shared" si="40"/>
        <v>0</v>
      </c>
      <c r="W615" s="3">
        <f t="shared" si="41"/>
        <v>0</v>
      </c>
    </row>
    <row r="616" spans="17:23">
      <c r="Q616" s="46">
        <f t="shared" si="38"/>
        <v>0</v>
      </c>
      <c r="U616" s="9">
        <f t="shared" si="39"/>
        <v>0</v>
      </c>
      <c r="V616" s="9">
        <f t="shared" si="40"/>
        <v>0</v>
      </c>
      <c r="W616" s="3">
        <f t="shared" si="41"/>
        <v>0</v>
      </c>
    </row>
    <row r="617" spans="17:23">
      <c r="Q617" s="46">
        <f t="shared" si="38"/>
        <v>0</v>
      </c>
      <c r="U617" s="9">
        <f t="shared" si="39"/>
        <v>0</v>
      </c>
      <c r="V617" s="9">
        <f t="shared" si="40"/>
        <v>0</v>
      </c>
      <c r="W617" s="3">
        <f t="shared" si="41"/>
        <v>0</v>
      </c>
    </row>
    <row r="618" spans="17:23">
      <c r="Q618" s="46">
        <f t="shared" si="38"/>
        <v>0</v>
      </c>
      <c r="U618" s="9">
        <f t="shared" si="39"/>
        <v>0</v>
      </c>
      <c r="V618" s="9">
        <f t="shared" si="40"/>
        <v>0</v>
      </c>
      <c r="W618" s="3">
        <f t="shared" si="41"/>
        <v>0</v>
      </c>
    </row>
    <row r="619" spans="17:23">
      <c r="Q619" s="46">
        <f t="shared" si="38"/>
        <v>0</v>
      </c>
      <c r="U619" s="9">
        <f t="shared" si="39"/>
        <v>0</v>
      </c>
      <c r="V619" s="9">
        <f t="shared" si="40"/>
        <v>0</v>
      </c>
      <c r="W619" s="3">
        <f t="shared" si="41"/>
        <v>0</v>
      </c>
    </row>
    <row r="620" spans="17:23">
      <c r="Q620" s="46">
        <f t="shared" si="38"/>
        <v>0</v>
      </c>
      <c r="U620" s="9">
        <f t="shared" si="39"/>
        <v>0</v>
      </c>
      <c r="V620" s="9">
        <f t="shared" si="40"/>
        <v>0</v>
      </c>
      <c r="W620" s="3">
        <f t="shared" si="41"/>
        <v>0</v>
      </c>
    </row>
    <row r="621" spans="17:23">
      <c r="Q621" s="46">
        <f t="shared" si="38"/>
        <v>0</v>
      </c>
      <c r="U621" s="9">
        <f t="shared" si="39"/>
        <v>0</v>
      </c>
      <c r="V621" s="9">
        <f t="shared" si="40"/>
        <v>0</v>
      </c>
      <c r="W621" s="3">
        <f t="shared" si="41"/>
        <v>0</v>
      </c>
    </row>
    <row r="622" spans="17:23">
      <c r="Q622" s="46">
        <f t="shared" si="38"/>
        <v>0</v>
      </c>
      <c r="U622" s="9">
        <f t="shared" si="39"/>
        <v>0</v>
      </c>
      <c r="V622" s="9">
        <f t="shared" si="40"/>
        <v>0</v>
      </c>
      <c r="W622" s="3">
        <f t="shared" si="41"/>
        <v>0</v>
      </c>
    </row>
    <row r="623" spans="17:23">
      <c r="Q623" s="46">
        <f t="shared" si="38"/>
        <v>0</v>
      </c>
      <c r="U623" s="9">
        <f t="shared" si="39"/>
        <v>0</v>
      </c>
      <c r="V623" s="9">
        <f t="shared" si="40"/>
        <v>0</v>
      </c>
      <c r="W623" s="3">
        <f t="shared" si="41"/>
        <v>0</v>
      </c>
    </row>
    <row r="624" spans="17:23">
      <c r="Q624" s="46">
        <f t="shared" si="38"/>
        <v>0</v>
      </c>
      <c r="U624" s="9">
        <f t="shared" si="39"/>
        <v>0</v>
      </c>
      <c r="V624" s="9">
        <f t="shared" si="40"/>
        <v>0</v>
      </c>
      <c r="W624" s="3">
        <f t="shared" si="41"/>
        <v>0</v>
      </c>
    </row>
    <row r="625" spans="17:23">
      <c r="Q625" s="46">
        <f t="shared" si="38"/>
        <v>0</v>
      </c>
      <c r="U625" s="9">
        <f t="shared" si="39"/>
        <v>0</v>
      </c>
      <c r="V625" s="9">
        <f t="shared" si="40"/>
        <v>0</v>
      </c>
      <c r="W625" s="3">
        <f t="shared" si="41"/>
        <v>0</v>
      </c>
    </row>
    <row r="626" spans="17:23">
      <c r="Q626" s="46">
        <f t="shared" si="38"/>
        <v>0</v>
      </c>
      <c r="U626" s="9">
        <f t="shared" si="39"/>
        <v>0</v>
      </c>
      <c r="V626" s="9">
        <f t="shared" si="40"/>
        <v>0</v>
      </c>
      <c r="W626" s="3">
        <f t="shared" si="41"/>
        <v>0</v>
      </c>
    </row>
    <row r="627" spans="17:23">
      <c r="Q627" s="46">
        <f t="shared" si="38"/>
        <v>0</v>
      </c>
      <c r="U627" s="9">
        <f t="shared" si="39"/>
        <v>0</v>
      </c>
      <c r="V627" s="9">
        <f t="shared" si="40"/>
        <v>0</v>
      </c>
      <c r="W627" s="3">
        <f t="shared" si="41"/>
        <v>0</v>
      </c>
    </row>
    <row r="628" spans="17:23">
      <c r="Q628" s="46">
        <f t="shared" si="38"/>
        <v>0</v>
      </c>
      <c r="U628" s="9">
        <f t="shared" si="39"/>
        <v>0</v>
      </c>
      <c r="V628" s="9">
        <f t="shared" si="40"/>
        <v>0</v>
      </c>
      <c r="W628" s="3">
        <f t="shared" si="41"/>
        <v>0</v>
      </c>
    </row>
    <row r="629" spans="17:23">
      <c r="Q629" s="46">
        <f t="shared" si="38"/>
        <v>0</v>
      </c>
      <c r="U629" s="9">
        <f t="shared" si="39"/>
        <v>0</v>
      </c>
      <c r="V629" s="9">
        <f t="shared" si="40"/>
        <v>0</v>
      </c>
      <c r="W629" s="3">
        <f t="shared" si="41"/>
        <v>0</v>
      </c>
    </row>
    <row r="630" spans="17:23">
      <c r="Q630" s="46">
        <f t="shared" si="38"/>
        <v>0</v>
      </c>
      <c r="U630" s="9">
        <f t="shared" si="39"/>
        <v>0</v>
      </c>
      <c r="V630" s="9">
        <f t="shared" si="40"/>
        <v>0</v>
      </c>
      <c r="W630" s="3">
        <f t="shared" si="41"/>
        <v>0</v>
      </c>
    </row>
    <row r="631" spans="17:23">
      <c r="Q631" s="46">
        <f t="shared" si="38"/>
        <v>0</v>
      </c>
      <c r="U631" s="9">
        <f t="shared" si="39"/>
        <v>0</v>
      </c>
      <c r="V631" s="9">
        <f t="shared" si="40"/>
        <v>0</v>
      </c>
      <c r="W631" s="3">
        <f t="shared" si="41"/>
        <v>0</v>
      </c>
    </row>
    <row r="632" spans="17:23">
      <c r="Q632" s="46">
        <f t="shared" si="38"/>
        <v>0</v>
      </c>
      <c r="U632" s="9">
        <f t="shared" si="39"/>
        <v>0</v>
      </c>
      <c r="V632" s="9">
        <f t="shared" si="40"/>
        <v>0</v>
      </c>
      <c r="W632" s="3">
        <f t="shared" si="41"/>
        <v>0</v>
      </c>
    </row>
    <row r="633" spans="17:23">
      <c r="Q633" s="46">
        <f t="shared" si="38"/>
        <v>0</v>
      </c>
      <c r="U633" s="9">
        <f t="shared" si="39"/>
        <v>0</v>
      </c>
      <c r="V633" s="9">
        <f t="shared" si="40"/>
        <v>0</v>
      </c>
      <c r="W633" s="3">
        <f t="shared" si="41"/>
        <v>0</v>
      </c>
    </row>
    <row r="634" spans="17:23">
      <c r="Q634" s="46">
        <f t="shared" si="38"/>
        <v>0</v>
      </c>
      <c r="U634" s="9">
        <f t="shared" si="39"/>
        <v>0</v>
      </c>
      <c r="V634" s="9">
        <f t="shared" si="40"/>
        <v>0</v>
      </c>
      <c r="W634" s="3">
        <f t="shared" si="41"/>
        <v>0</v>
      </c>
    </row>
    <row r="635" spans="17:23">
      <c r="Q635" s="46">
        <f t="shared" si="38"/>
        <v>0</v>
      </c>
      <c r="U635" s="9">
        <f t="shared" si="39"/>
        <v>0</v>
      </c>
      <c r="V635" s="9">
        <f t="shared" si="40"/>
        <v>0</v>
      </c>
      <c r="W635" s="3">
        <f t="shared" si="41"/>
        <v>0</v>
      </c>
    </row>
    <row r="636" spans="17:23">
      <c r="Q636" s="46">
        <f t="shared" si="38"/>
        <v>0</v>
      </c>
      <c r="U636" s="9">
        <f t="shared" si="39"/>
        <v>0</v>
      </c>
      <c r="V636" s="9">
        <f t="shared" si="40"/>
        <v>0</v>
      </c>
      <c r="W636" s="3">
        <f t="shared" si="41"/>
        <v>0</v>
      </c>
    </row>
    <row r="637" spans="17:23">
      <c r="Q637" s="46">
        <f t="shared" si="38"/>
        <v>0</v>
      </c>
      <c r="U637" s="9">
        <f t="shared" si="39"/>
        <v>0</v>
      </c>
      <c r="V637" s="9">
        <f t="shared" si="40"/>
        <v>0</v>
      </c>
      <c r="W637" s="3">
        <f t="shared" si="41"/>
        <v>0</v>
      </c>
    </row>
    <row r="638" spans="17:23">
      <c r="Q638" s="46">
        <f t="shared" si="38"/>
        <v>0</v>
      </c>
      <c r="U638" s="9">
        <f t="shared" si="39"/>
        <v>0</v>
      </c>
      <c r="V638" s="9">
        <f t="shared" si="40"/>
        <v>0</v>
      </c>
      <c r="W638" s="3">
        <f t="shared" si="41"/>
        <v>0</v>
      </c>
    </row>
    <row r="639" spans="17:23">
      <c r="Q639" s="46">
        <f t="shared" si="38"/>
        <v>0</v>
      </c>
      <c r="U639" s="9">
        <f t="shared" si="39"/>
        <v>0</v>
      </c>
      <c r="V639" s="9">
        <f t="shared" si="40"/>
        <v>0</v>
      </c>
      <c r="W639" s="3">
        <f t="shared" si="41"/>
        <v>0</v>
      </c>
    </row>
    <row r="640" spans="17:23">
      <c r="Q640" s="46">
        <f t="shared" si="38"/>
        <v>0</v>
      </c>
      <c r="U640" s="9">
        <f t="shared" si="39"/>
        <v>0</v>
      </c>
      <c r="V640" s="9">
        <f t="shared" si="40"/>
        <v>0</v>
      </c>
      <c r="W640" s="3">
        <f t="shared" si="41"/>
        <v>0</v>
      </c>
    </row>
    <row r="641" spans="17:23">
      <c r="Q641" s="46">
        <f t="shared" si="38"/>
        <v>0</v>
      </c>
      <c r="U641" s="9">
        <f t="shared" si="39"/>
        <v>0</v>
      </c>
      <c r="V641" s="9">
        <f t="shared" si="40"/>
        <v>0</v>
      </c>
      <c r="W641" s="3">
        <f t="shared" si="41"/>
        <v>0</v>
      </c>
    </row>
    <row r="642" spans="17:23">
      <c r="Q642" s="46">
        <f t="shared" si="38"/>
        <v>0</v>
      </c>
      <c r="U642" s="9">
        <f t="shared" si="39"/>
        <v>0</v>
      </c>
      <c r="V642" s="9">
        <f t="shared" si="40"/>
        <v>0</v>
      </c>
      <c r="W642" s="3">
        <f t="shared" si="41"/>
        <v>0</v>
      </c>
    </row>
    <row r="643" spans="17:23">
      <c r="Q643" s="46">
        <f t="shared" si="38"/>
        <v>0</v>
      </c>
      <c r="U643" s="9">
        <f t="shared" si="39"/>
        <v>0</v>
      </c>
      <c r="V643" s="9">
        <f t="shared" si="40"/>
        <v>0</v>
      </c>
      <c r="W643" s="3">
        <f t="shared" si="41"/>
        <v>0</v>
      </c>
    </row>
    <row r="644" spans="17:23">
      <c r="Q644" s="46">
        <f t="shared" si="38"/>
        <v>0</v>
      </c>
      <c r="U644" s="9">
        <f t="shared" si="39"/>
        <v>0</v>
      </c>
      <c r="V644" s="9">
        <f t="shared" si="40"/>
        <v>0</v>
      </c>
      <c r="W644" s="3">
        <f t="shared" si="41"/>
        <v>0</v>
      </c>
    </row>
    <row r="645" spans="17:23">
      <c r="Q645" s="46">
        <f t="shared" si="38"/>
        <v>0</v>
      </c>
      <c r="U645" s="9">
        <f t="shared" si="39"/>
        <v>0</v>
      </c>
      <c r="V645" s="9">
        <f t="shared" si="40"/>
        <v>0</v>
      </c>
      <c r="W645" s="3">
        <f t="shared" si="41"/>
        <v>0</v>
      </c>
    </row>
    <row r="646" spans="17:23">
      <c r="Q646" s="46">
        <f t="shared" si="38"/>
        <v>0</v>
      </c>
      <c r="U646" s="9">
        <f t="shared" si="39"/>
        <v>0</v>
      </c>
      <c r="V646" s="9">
        <f t="shared" si="40"/>
        <v>0</v>
      </c>
      <c r="W646" s="3">
        <f t="shared" si="41"/>
        <v>0</v>
      </c>
    </row>
    <row r="647" spans="17:23">
      <c r="Q647" s="46">
        <f t="shared" si="38"/>
        <v>0</v>
      </c>
      <c r="U647" s="9">
        <f t="shared" si="39"/>
        <v>0</v>
      </c>
      <c r="V647" s="9">
        <f t="shared" si="40"/>
        <v>0</v>
      </c>
      <c r="W647" s="3">
        <f t="shared" si="41"/>
        <v>0</v>
      </c>
    </row>
    <row r="648" spans="17:23">
      <c r="Q648" s="46">
        <f t="shared" ref="Q648:Q711" si="42">N648+(0.05*O648)+(P648/240)</f>
        <v>0</v>
      </c>
      <c r="U648" s="9">
        <f t="shared" ref="U648:U711" si="43">R648+(S648*0.05)+(T648/240)</f>
        <v>0</v>
      </c>
      <c r="V648" s="9">
        <f t="shared" ref="V648:V711" si="44">L648*Q648</f>
        <v>0</v>
      </c>
      <c r="W648" s="3">
        <f t="shared" ref="W648:W711" si="45">U648-V648</f>
        <v>0</v>
      </c>
    </row>
    <row r="649" spans="17:23">
      <c r="Q649" s="46">
        <f t="shared" si="42"/>
        <v>0</v>
      </c>
      <c r="U649" s="9">
        <f t="shared" si="43"/>
        <v>0</v>
      </c>
      <c r="V649" s="9">
        <f t="shared" si="44"/>
        <v>0</v>
      </c>
      <c r="W649" s="3">
        <f t="shared" si="45"/>
        <v>0</v>
      </c>
    </row>
    <row r="650" spans="17:23">
      <c r="Q650" s="46">
        <f t="shared" si="42"/>
        <v>0</v>
      </c>
      <c r="U650" s="9">
        <f t="shared" si="43"/>
        <v>0</v>
      </c>
      <c r="V650" s="9">
        <f t="shared" si="44"/>
        <v>0</v>
      </c>
      <c r="W650" s="3">
        <f t="shared" si="45"/>
        <v>0</v>
      </c>
    </row>
    <row r="651" spans="17:23">
      <c r="Q651" s="46">
        <f t="shared" si="42"/>
        <v>0</v>
      </c>
      <c r="U651" s="9">
        <f t="shared" si="43"/>
        <v>0</v>
      </c>
      <c r="V651" s="9">
        <f t="shared" si="44"/>
        <v>0</v>
      </c>
      <c r="W651" s="3">
        <f t="shared" si="45"/>
        <v>0</v>
      </c>
    </row>
    <row r="652" spans="17:23">
      <c r="Q652" s="46">
        <f t="shared" si="42"/>
        <v>0</v>
      </c>
      <c r="U652" s="9">
        <f t="shared" si="43"/>
        <v>0</v>
      </c>
      <c r="V652" s="9">
        <f t="shared" si="44"/>
        <v>0</v>
      </c>
      <c r="W652" s="3">
        <f t="shared" si="45"/>
        <v>0</v>
      </c>
    </row>
    <row r="653" spans="17:23">
      <c r="Q653" s="46">
        <f t="shared" si="42"/>
        <v>0</v>
      </c>
      <c r="U653" s="9">
        <f t="shared" si="43"/>
        <v>0</v>
      </c>
      <c r="V653" s="9">
        <f t="shared" si="44"/>
        <v>0</v>
      </c>
      <c r="W653" s="3">
        <f t="shared" si="45"/>
        <v>0</v>
      </c>
    </row>
    <row r="654" spans="17:23">
      <c r="Q654" s="46">
        <f t="shared" si="42"/>
        <v>0</v>
      </c>
      <c r="U654" s="9">
        <f t="shared" si="43"/>
        <v>0</v>
      </c>
      <c r="V654" s="9">
        <f t="shared" si="44"/>
        <v>0</v>
      </c>
      <c r="W654" s="3">
        <f t="shared" si="45"/>
        <v>0</v>
      </c>
    </row>
    <row r="655" spans="17:23">
      <c r="Q655" s="46">
        <f t="shared" si="42"/>
        <v>0</v>
      </c>
      <c r="U655" s="9">
        <f t="shared" si="43"/>
        <v>0</v>
      </c>
      <c r="V655" s="9">
        <f t="shared" si="44"/>
        <v>0</v>
      </c>
      <c r="W655" s="3">
        <f t="shared" si="45"/>
        <v>0</v>
      </c>
    </row>
    <row r="656" spans="17:23">
      <c r="Q656" s="46">
        <f t="shared" si="42"/>
        <v>0</v>
      </c>
      <c r="U656" s="9">
        <f t="shared" si="43"/>
        <v>0</v>
      </c>
      <c r="V656" s="9">
        <f t="shared" si="44"/>
        <v>0</v>
      </c>
      <c r="W656" s="3">
        <f t="shared" si="45"/>
        <v>0</v>
      </c>
    </row>
    <row r="657" spans="17:23">
      <c r="Q657" s="46">
        <f t="shared" si="42"/>
        <v>0</v>
      </c>
      <c r="U657" s="9">
        <f t="shared" si="43"/>
        <v>0</v>
      </c>
      <c r="V657" s="9">
        <f t="shared" si="44"/>
        <v>0</v>
      </c>
      <c r="W657" s="3">
        <f t="shared" si="45"/>
        <v>0</v>
      </c>
    </row>
    <row r="658" spans="17:23">
      <c r="Q658" s="46">
        <f t="shared" si="42"/>
        <v>0</v>
      </c>
      <c r="U658" s="9">
        <f t="shared" si="43"/>
        <v>0</v>
      </c>
      <c r="V658" s="9">
        <f t="shared" si="44"/>
        <v>0</v>
      </c>
      <c r="W658" s="3">
        <f t="shared" si="45"/>
        <v>0</v>
      </c>
    </row>
    <row r="659" spans="17:23">
      <c r="Q659" s="46">
        <f t="shared" si="42"/>
        <v>0</v>
      </c>
      <c r="U659" s="9">
        <f t="shared" si="43"/>
        <v>0</v>
      </c>
      <c r="V659" s="9">
        <f t="shared" si="44"/>
        <v>0</v>
      </c>
      <c r="W659" s="3">
        <f t="shared" si="45"/>
        <v>0</v>
      </c>
    </row>
    <row r="660" spans="17:23">
      <c r="Q660" s="46">
        <f t="shared" si="42"/>
        <v>0</v>
      </c>
      <c r="U660" s="9">
        <f t="shared" si="43"/>
        <v>0</v>
      </c>
      <c r="V660" s="9">
        <f t="shared" si="44"/>
        <v>0</v>
      </c>
      <c r="W660" s="3">
        <f t="shared" si="45"/>
        <v>0</v>
      </c>
    </row>
    <row r="661" spans="17:23">
      <c r="Q661" s="46">
        <f t="shared" si="42"/>
        <v>0</v>
      </c>
      <c r="U661" s="9">
        <f t="shared" si="43"/>
        <v>0</v>
      </c>
      <c r="V661" s="9">
        <f t="shared" si="44"/>
        <v>0</v>
      </c>
      <c r="W661" s="3">
        <f t="shared" si="45"/>
        <v>0</v>
      </c>
    </row>
    <row r="662" spans="17:23">
      <c r="Q662" s="46">
        <f t="shared" si="42"/>
        <v>0</v>
      </c>
      <c r="U662" s="9">
        <f t="shared" si="43"/>
        <v>0</v>
      </c>
      <c r="V662" s="9">
        <f t="shared" si="44"/>
        <v>0</v>
      </c>
      <c r="W662" s="3">
        <f t="shared" si="45"/>
        <v>0</v>
      </c>
    </row>
    <row r="663" spans="17:23">
      <c r="Q663" s="46">
        <f t="shared" si="42"/>
        <v>0</v>
      </c>
      <c r="U663" s="9">
        <f t="shared" si="43"/>
        <v>0</v>
      </c>
      <c r="V663" s="9">
        <f t="shared" si="44"/>
        <v>0</v>
      </c>
      <c r="W663" s="3">
        <f t="shared" si="45"/>
        <v>0</v>
      </c>
    </row>
    <row r="664" spans="17:23">
      <c r="Q664" s="46">
        <f t="shared" si="42"/>
        <v>0</v>
      </c>
      <c r="U664" s="9">
        <f t="shared" si="43"/>
        <v>0</v>
      </c>
      <c r="V664" s="9">
        <f t="shared" si="44"/>
        <v>0</v>
      </c>
      <c r="W664" s="3">
        <f t="shared" si="45"/>
        <v>0</v>
      </c>
    </row>
    <row r="665" spans="17:23">
      <c r="Q665" s="46">
        <f t="shared" si="42"/>
        <v>0</v>
      </c>
      <c r="U665" s="9">
        <f t="shared" si="43"/>
        <v>0</v>
      </c>
      <c r="V665" s="9">
        <f t="shared" si="44"/>
        <v>0</v>
      </c>
      <c r="W665" s="3">
        <f t="shared" si="45"/>
        <v>0</v>
      </c>
    </row>
    <row r="666" spans="17:23">
      <c r="Q666" s="46">
        <f t="shared" si="42"/>
        <v>0</v>
      </c>
      <c r="U666" s="9">
        <f t="shared" si="43"/>
        <v>0</v>
      </c>
      <c r="V666" s="9">
        <f t="shared" si="44"/>
        <v>0</v>
      </c>
      <c r="W666" s="3">
        <f t="shared" si="45"/>
        <v>0</v>
      </c>
    </row>
    <row r="667" spans="17:23">
      <c r="Q667" s="46">
        <f t="shared" si="42"/>
        <v>0</v>
      </c>
      <c r="U667" s="9">
        <f t="shared" si="43"/>
        <v>0</v>
      </c>
      <c r="V667" s="9">
        <f t="shared" si="44"/>
        <v>0</v>
      </c>
      <c r="W667" s="3">
        <f t="shared" si="45"/>
        <v>0</v>
      </c>
    </row>
    <row r="668" spans="17:23">
      <c r="Q668" s="46">
        <f t="shared" si="42"/>
        <v>0</v>
      </c>
      <c r="U668" s="9">
        <f t="shared" si="43"/>
        <v>0</v>
      </c>
      <c r="V668" s="9">
        <f t="shared" si="44"/>
        <v>0</v>
      </c>
      <c r="W668" s="3">
        <f t="shared" si="45"/>
        <v>0</v>
      </c>
    </row>
    <row r="669" spans="17:23">
      <c r="Q669" s="46">
        <f t="shared" si="42"/>
        <v>0</v>
      </c>
      <c r="U669" s="9">
        <f t="shared" si="43"/>
        <v>0</v>
      </c>
      <c r="V669" s="9">
        <f t="shared" si="44"/>
        <v>0</v>
      </c>
      <c r="W669" s="3">
        <f t="shared" si="45"/>
        <v>0</v>
      </c>
    </row>
    <row r="670" spans="17:23">
      <c r="Q670" s="46">
        <f t="shared" si="42"/>
        <v>0</v>
      </c>
      <c r="U670" s="9">
        <f t="shared" si="43"/>
        <v>0</v>
      </c>
      <c r="V670" s="9">
        <f t="shared" si="44"/>
        <v>0</v>
      </c>
      <c r="W670" s="3">
        <f t="shared" si="45"/>
        <v>0</v>
      </c>
    </row>
    <row r="671" spans="17:23">
      <c r="Q671" s="46">
        <f t="shared" si="42"/>
        <v>0</v>
      </c>
      <c r="U671" s="9">
        <f t="shared" si="43"/>
        <v>0</v>
      </c>
      <c r="V671" s="9">
        <f t="shared" si="44"/>
        <v>0</v>
      </c>
      <c r="W671" s="3">
        <f t="shared" si="45"/>
        <v>0</v>
      </c>
    </row>
    <row r="672" spans="17:23">
      <c r="Q672" s="46">
        <f t="shared" si="42"/>
        <v>0</v>
      </c>
      <c r="U672" s="9">
        <f t="shared" si="43"/>
        <v>0</v>
      </c>
      <c r="V672" s="9">
        <f t="shared" si="44"/>
        <v>0</v>
      </c>
      <c r="W672" s="3">
        <f t="shared" si="45"/>
        <v>0</v>
      </c>
    </row>
    <row r="673" spans="17:23">
      <c r="Q673" s="46">
        <f t="shared" si="42"/>
        <v>0</v>
      </c>
      <c r="U673" s="9">
        <f t="shared" si="43"/>
        <v>0</v>
      </c>
      <c r="V673" s="9">
        <f t="shared" si="44"/>
        <v>0</v>
      </c>
      <c r="W673" s="3">
        <f t="shared" si="45"/>
        <v>0</v>
      </c>
    </row>
    <row r="674" spans="17:23">
      <c r="Q674" s="46">
        <f t="shared" si="42"/>
        <v>0</v>
      </c>
      <c r="U674" s="9">
        <f t="shared" si="43"/>
        <v>0</v>
      </c>
      <c r="V674" s="9">
        <f t="shared" si="44"/>
        <v>0</v>
      </c>
      <c r="W674" s="3">
        <f t="shared" si="45"/>
        <v>0</v>
      </c>
    </row>
    <row r="675" spans="17:23">
      <c r="Q675" s="46">
        <f t="shared" si="42"/>
        <v>0</v>
      </c>
      <c r="U675" s="9">
        <f t="shared" si="43"/>
        <v>0</v>
      </c>
      <c r="V675" s="9">
        <f t="shared" si="44"/>
        <v>0</v>
      </c>
      <c r="W675" s="3">
        <f t="shared" si="45"/>
        <v>0</v>
      </c>
    </row>
    <row r="676" spans="17:23">
      <c r="Q676" s="46">
        <f t="shared" si="42"/>
        <v>0</v>
      </c>
      <c r="U676" s="9">
        <f t="shared" si="43"/>
        <v>0</v>
      </c>
      <c r="V676" s="9">
        <f t="shared" si="44"/>
        <v>0</v>
      </c>
      <c r="W676" s="3">
        <f t="shared" si="45"/>
        <v>0</v>
      </c>
    </row>
    <row r="677" spans="17:23">
      <c r="Q677" s="46">
        <f t="shared" si="42"/>
        <v>0</v>
      </c>
      <c r="U677" s="9">
        <f t="shared" si="43"/>
        <v>0</v>
      </c>
      <c r="V677" s="9">
        <f t="shared" si="44"/>
        <v>0</v>
      </c>
      <c r="W677" s="3">
        <f t="shared" si="45"/>
        <v>0</v>
      </c>
    </row>
    <row r="678" spans="17:23">
      <c r="Q678" s="46">
        <f t="shared" si="42"/>
        <v>0</v>
      </c>
      <c r="U678" s="9">
        <f t="shared" si="43"/>
        <v>0</v>
      </c>
      <c r="V678" s="9">
        <f t="shared" si="44"/>
        <v>0</v>
      </c>
      <c r="W678" s="3">
        <f t="shared" si="45"/>
        <v>0</v>
      </c>
    </row>
    <row r="679" spans="17:23">
      <c r="Q679" s="46">
        <f t="shared" si="42"/>
        <v>0</v>
      </c>
      <c r="U679" s="9">
        <f t="shared" si="43"/>
        <v>0</v>
      </c>
      <c r="V679" s="9">
        <f t="shared" si="44"/>
        <v>0</v>
      </c>
      <c r="W679" s="3">
        <f t="shared" si="45"/>
        <v>0</v>
      </c>
    </row>
    <row r="680" spans="17:23">
      <c r="Q680" s="46">
        <f t="shared" si="42"/>
        <v>0</v>
      </c>
      <c r="U680" s="9">
        <f t="shared" si="43"/>
        <v>0</v>
      </c>
      <c r="V680" s="9">
        <f t="shared" si="44"/>
        <v>0</v>
      </c>
      <c r="W680" s="3">
        <f t="shared" si="45"/>
        <v>0</v>
      </c>
    </row>
    <row r="681" spans="17:23">
      <c r="Q681" s="46">
        <f t="shared" si="42"/>
        <v>0</v>
      </c>
      <c r="U681" s="9">
        <f t="shared" si="43"/>
        <v>0</v>
      </c>
      <c r="V681" s="9">
        <f t="shared" si="44"/>
        <v>0</v>
      </c>
      <c r="W681" s="3">
        <f t="shared" si="45"/>
        <v>0</v>
      </c>
    </row>
    <row r="682" spans="17:23">
      <c r="Q682" s="46">
        <f t="shared" si="42"/>
        <v>0</v>
      </c>
      <c r="U682" s="9">
        <f t="shared" si="43"/>
        <v>0</v>
      </c>
      <c r="V682" s="9">
        <f t="shared" si="44"/>
        <v>0</v>
      </c>
      <c r="W682" s="3">
        <f t="shared" si="45"/>
        <v>0</v>
      </c>
    </row>
    <row r="683" spans="17:23">
      <c r="Q683" s="46">
        <f t="shared" si="42"/>
        <v>0</v>
      </c>
      <c r="U683" s="9">
        <f t="shared" si="43"/>
        <v>0</v>
      </c>
      <c r="V683" s="9">
        <f t="shared" si="44"/>
        <v>0</v>
      </c>
      <c r="W683" s="3">
        <f t="shared" si="45"/>
        <v>0</v>
      </c>
    </row>
    <row r="684" spans="17:23">
      <c r="Q684" s="46">
        <f t="shared" si="42"/>
        <v>0</v>
      </c>
      <c r="U684" s="9">
        <f t="shared" si="43"/>
        <v>0</v>
      </c>
      <c r="V684" s="9">
        <f t="shared" si="44"/>
        <v>0</v>
      </c>
      <c r="W684" s="3">
        <f t="shared" si="45"/>
        <v>0</v>
      </c>
    </row>
    <row r="685" spans="17:23">
      <c r="Q685" s="46">
        <f t="shared" si="42"/>
        <v>0</v>
      </c>
      <c r="U685" s="9">
        <f t="shared" si="43"/>
        <v>0</v>
      </c>
      <c r="V685" s="9">
        <f t="shared" si="44"/>
        <v>0</v>
      </c>
      <c r="W685" s="3">
        <f t="shared" si="45"/>
        <v>0</v>
      </c>
    </row>
    <row r="686" spans="17:23">
      <c r="Q686" s="46">
        <f t="shared" si="42"/>
        <v>0</v>
      </c>
      <c r="U686" s="9">
        <f t="shared" si="43"/>
        <v>0</v>
      </c>
      <c r="V686" s="9">
        <f t="shared" si="44"/>
        <v>0</v>
      </c>
      <c r="W686" s="3">
        <f t="shared" si="45"/>
        <v>0</v>
      </c>
    </row>
    <row r="687" spans="17:23">
      <c r="Q687" s="46">
        <f t="shared" si="42"/>
        <v>0</v>
      </c>
      <c r="U687" s="9">
        <f t="shared" si="43"/>
        <v>0</v>
      </c>
      <c r="V687" s="9">
        <f t="shared" si="44"/>
        <v>0</v>
      </c>
      <c r="W687" s="3">
        <f t="shared" si="45"/>
        <v>0</v>
      </c>
    </row>
    <row r="688" spans="17:23">
      <c r="Q688" s="46">
        <f t="shared" si="42"/>
        <v>0</v>
      </c>
      <c r="U688" s="9">
        <f t="shared" si="43"/>
        <v>0</v>
      </c>
      <c r="V688" s="9">
        <f t="shared" si="44"/>
        <v>0</v>
      </c>
      <c r="W688" s="3">
        <f t="shared" si="45"/>
        <v>0</v>
      </c>
    </row>
    <row r="689" spans="17:23">
      <c r="Q689" s="46">
        <f t="shared" si="42"/>
        <v>0</v>
      </c>
      <c r="U689" s="9">
        <f t="shared" si="43"/>
        <v>0</v>
      </c>
      <c r="V689" s="9">
        <f t="shared" si="44"/>
        <v>0</v>
      </c>
      <c r="W689" s="3">
        <f t="shared" si="45"/>
        <v>0</v>
      </c>
    </row>
    <row r="690" spans="17:23">
      <c r="Q690" s="46">
        <f t="shared" si="42"/>
        <v>0</v>
      </c>
      <c r="U690" s="9">
        <f t="shared" si="43"/>
        <v>0</v>
      </c>
      <c r="V690" s="9">
        <f t="shared" si="44"/>
        <v>0</v>
      </c>
      <c r="W690" s="3">
        <f t="shared" si="45"/>
        <v>0</v>
      </c>
    </row>
    <row r="691" spans="17:23">
      <c r="Q691" s="46">
        <f t="shared" si="42"/>
        <v>0</v>
      </c>
      <c r="U691" s="9">
        <f t="shared" si="43"/>
        <v>0</v>
      </c>
      <c r="V691" s="9">
        <f t="shared" si="44"/>
        <v>0</v>
      </c>
      <c r="W691" s="3">
        <f t="shared" si="45"/>
        <v>0</v>
      </c>
    </row>
    <row r="692" spans="17:23">
      <c r="Q692" s="46">
        <f t="shared" si="42"/>
        <v>0</v>
      </c>
      <c r="U692" s="9">
        <f t="shared" si="43"/>
        <v>0</v>
      </c>
      <c r="V692" s="9">
        <f t="shared" si="44"/>
        <v>0</v>
      </c>
      <c r="W692" s="3">
        <f t="shared" si="45"/>
        <v>0</v>
      </c>
    </row>
    <row r="693" spans="17:23">
      <c r="Q693" s="46">
        <f t="shared" si="42"/>
        <v>0</v>
      </c>
      <c r="U693" s="9">
        <f t="shared" si="43"/>
        <v>0</v>
      </c>
      <c r="V693" s="9">
        <f t="shared" si="44"/>
        <v>0</v>
      </c>
      <c r="W693" s="3">
        <f t="shared" si="45"/>
        <v>0</v>
      </c>
    </row>
    <row r="694" spans="17:23">
      <c r="Q694" s="46">
        <f t="shared" si="42"/>
        <v>0</v>
      </c>
      <c r="U694" s="9">
        <f t="shared" si="43"/>
        <v>0</v>
      </c>
      <c r="V694" s="9">
        <f t="shared" si="44"/>
        <v>0</v>
      </c>
      <c r="W694" s="3">
        <f t="shared" si="45"/>
        <v>0</v>
      </c>
    </row>
    <row r="695" spans="17:23">
      <c r="Q695" s="46">
        <f t="shared" si="42"/>
        <v>0</v>
      </c>
      <c r="U695" s="9">
        <f t="shared" si="43"/>
        <v>0</v>
      </c>
      <c r="V695" s="9">
        <f t="shared" si="44"/>
        <v>0</v>
      </c>
      <c r="W695" s="3">
        <f t="shared" si="45"/>
        <v>0</v>
      </c>
    </row>
    <row r="696" spans="17:23">
      <c r="Q696" s="46">
        <f t="shared" si="42"/>
        <v>0</v>
      </c>
      <c r="U696" s="9">
        <f t="shared" si="43"/>
        <v>0</v>
      </c>
      <c r="V696" s="9">
        <f t="shared" si="44"/>
        <v>0</v>
      </c>
      <c r="W696" s="3">
        <f t="shared" si="45"/>
        <v>0</v>
      </c>
    </row>
    <row r="697" spans="17:23">
      <c r="Q697" s="46">
        <f t="shared" si="42"/>
        <v>0</v>
      </c>
      <c r="U697" s="9">
        <f t="shared" si="43"/>
        <v>0</v>
      </c>
      <c r="V697" s="9">
        <f t="shared" si="44"/>
        <v>0</v>
      </c>
      <c r="W697" s="3">
        <f t="shared" si="45"/>
        <v>0</v>
      </c>
    </row>
    <row r="698" spans="17:23">
      <c r="Q698" s="46">
        <f t="shared" si="42"/>
        <v>0</v>
      </c>
      <c r="U698" s="9">
        <f t="shared" si="43"/>
        <v>0</v>
      </c>
      <c r="V698" s="9">
        <f t="shared" si="44"/>
        <v>0</v>
      </c>
      <c r="W698" s="3">
        <f t="shared" si="45"/>
        <v>0</v>
      </c>
    </row>
    <row r="699" spans="17:23">
      <c r="Q699" s="46">
        <f t="shared" si="42"/>
        <v>0</v>
      </c>
      <c r="U699" s="9">
        <f t="shared" si="43"/>
        <v>0</v>
      </c>
      <c r="V699" s="9">
        <f t="shared" si="44"/>
        <v>0</v>
      </c>
      <c r="W699" s="3">
        <f t="shared" si="45"/>
        <v>0</v>
      </c>
    </row>
    <row r="700" spans="17:23">
      <c r="Q700" s="46">
        <f t="shared" si="42"/>
        <v>0</v>
      </c>
      <c r="U700" s="9">
        <f t="shared" si="43"/>
        <v>0</v>
      </c>
      <c r="V700" s="9">
        <f t="shared" si="44"/>
        <v>0</v>
      </c>
      <c r="W700" s="3">
        <f t="shared" si="45"/>
        <v>0</v>
      </c>
    </row>
    <row r="701" spans="17:23">
      <c r="Q701" s="46">
        <f t="shared" si="42"/>
        <v>0</v>
      </c>
      <c r="U701" s="9">
        <f t="shared" si="43"/>
        <v>0</v>
      </c>
      <c r="V701" s="9">
        <f t="shared" si="44"/>
        <v>0</v>
      </c>
      <c r="W701" s="3">
        <f t="shared" si="45"/>
        <v>0</v>
      </c>
    </row>
    <row r="702" spans="17:23">
      <c r="Q702" s="46">
        <f t="shared" si="42"/>
        <v>0</v>
      </c>
      <c r="U702" s="9">
        <f t="shared" si="43"/>
        <v>0</v>
      </c>
      <c r="V702" s="9">
        <f t="shared" si="44"/>
        <v>0</v>
      </c>
      <c r="W702" s="3">
        <f t="shared" si="45"/>
        <v>0</v>
      </c>
    </row>
    <row r="703" spans="17:23">
      <c r="Q703" s="46">
        <f t="shared" si="42"/>
        <v>0</v>
      </c>
      <c r="U703" s="9">
        <f t="shared" si="43"/>
        <v>0</v>
      </c>
      <c r="V703" s="9">
        <f t="shared" si="44"/>
        <v>0</v>
      </c>
      <c r="W703" s="3">
        <f t="shared" si="45"/>
        <v>0</v>
      </c>
    </row>
    <row r="704" spans="17:23">
      <c r="Q704" s="46">
        <f t="shared" si="42"/>
        <v>0</v>
      </c>
      <c r="U704" s="9">
        <f t="shared" si="43"/>
        <v>0</v>
      </c>
      <c r="V704" s="9">
        <f t="shared" si="44"/>
        <v>0</v>
      </c>
      <c r="W704" s="3">
        <f t="shared" si="45"/>
        <v>0</v>
      </c>
    </row>
    <row r="705" spans="17:23">
      <c r="Q705" s="46">
        <f t="shared" si="42"/>
        <v>0</v>
      </c>
      <c r="U705" s="9">
        <f t="shared" si="43"/>
        <v>0</v>
      </c>
      <c r="V705" s="9">
        <f t="shared" si="44"/>
        <v>0</v>
      </c>
      <c r="W705" s="3">
        <f t="shared" si="45"/>
        <v>0</v>
      </c>
    </row>
    <row r="706" spans="17:23">
      <c r="Q706" s="46">
        <f t="shared" si="42"/>
        <v>0</v>
      </c>
      <c r="U706" s="9">
        <f t="shared" si="43"/>
        <v>0</v>
      </c>
      <c r="V706" s="9">
        <f t="shared" si="44"/>
        <v>0</v>
      </c>
      <c r="W706" s="3">
        <f t="shared" si="45"/>
        <v>0</v>
      </c>
    </row>
    <row r="707" spans="17:23">
      <c r="Q707" s="46">
        <f t="shared" si="42"/>
        <v>0</v>
      </c>
      <c r="U707" s="9">
        <f t="shared" si="43"/>
        <v>0</v>
      </c>
      <c r="V707" s="9">
        <f t="shared" si="44"/>
        <v>0</v>
      </c>
      <c r="W707" s="3">
        <f t="shared" si="45"/>
        <v>0</v>
      </c>
    </row>
    <row r="708" spans="17:23">
      <c r="Q708" s="46">
        <f t="shared" si="42"/>
        <v>0</v>
      </c>
      <c r="U708" s="9">
        <f t="shared" si="43"/>
        <v>0</v>
      </c>
      <c r="V708" s="9">
        <f t="shared" si="44"/>
        <v>0</v>
      </c>
      <c r="W708" s="3">
        <f t="shared" si="45"/>
        <v>0</v>
      </c>
    </row>
    <row r="709" spans="17:23">
      <c r="Q709" s="46">
        <f t="shared" si="42"/>
        <v>0</v>
      </c>
      <c r="U709" s="9">
        <f t="shared" si="43"/>
        <v>0</v>
      </c>
      <c r="V709" s="9">
        <f t="shared" si="44"/>
        <v>0</v>
      </c>
      <c r="W709" s="3">
        <f t="shared" si="45"/>
        <v>0</v>
      </c>
    </row>
    <row r="710" spans="17:23">
      <c r="Q710" s="46">
        <f t="shared" si="42"/>
        <v>0</v>
      </c>
      <c r="U710" s="9">
        <f t="shared" si="43"/>
        <v>0</v>
      </c>
      <c r="V710" s="9">
        <f t="shared" si="44"/>
        <v>0</v>
      </c>
      <c r="W710" s="3">
        <f t="shared" si="45"/>
        <v>0</v>
      </c>
    </row>
    <row r="711" spans="17:23">
      <c r="Q711" s="46">
        <f t="shared" si="42"/>
        <v>0</v>
      </c>
      <c r="U711" s="9">
        <f t="shared" si="43"/>
        <v>0</v>
      </c>
      <c r="V711" s="9">
        <f t="shared" si="44"/>
        <v>0</v>
      </c>
      <c r="W711" s="3">
        <f t="shared" si="45"/>
        <v>0</v>
      </c>
    </row>
    <row r="712" spans="17:23">
      <c r="Q712" s="46">
        <f t="shared" ref="Q712:Q775" si="46">N712+(0.05*O712)+(P712/240)</f>
        <v>0</v>
      </c>
      <c r="U712" s="9">
        <f t="shared" ref="U712:U775" si="47">R712+(S712*0.05)+(T712/240)</f>
        <v>0</v>
      </c>
      <c r="V712" s="9">
        <f t="shared" ref="V712:V775" si="48">L712*Q712</f>
        <v>0</v>
      </c>
      <c r="W712" s="3">
        <f t="shared" ref="W712:W775" si="49">U712-V712</f>
        <v>0</v>
      </c>
    </row>
    <row r="713" spans="17:23">
      <c r="Q713" s="46">
        <f t="shared" si="46"/>
        <v>0</v>
      </c>
      <c r="U713" s="9">
        <f t="shared" si="47"/>
        <v>0</v>
      </c>
      <c r="V713" s="9">
        <f t="shared" si="48"/>
        <v>0</v>
      </c>
      <c r="W713" s="3">
        <f t="shared" si="49"/>
        <v>0</v>
      </c>
    </row>
    <row r="714" spans="17:23">
      <c r="Q714" s="46">
        <f t="shared" si="46"/>
        <v>0</v>
      </c>
      <c r="U714" s="9">
        <f t="shared" si="47"/>
        <v>0</v>
      </c>
      <c r="V714" s="9">
        <f t="shared" si="48"/>
        <v>0</v>
      </c>
      <c r="W714" s="3">
        <f t="shared" si="49"/>
        <v>0</v>
      </c>
    </row>
    <row r="715" spans="17:23">
      <c r="Q715" s="46">
        <f t="shared" si="46"/>
        <v>0</v>
      </c>
      <c r="U715" s="9">
        <f t="shared" si="47"/>
        <v>0</v>
      </c>
      <c r="V715" s="9">
        <f t="shared" si="48"/>
        <v>0</v>
      </c>
      <c r="W715" s="3">
        <f t="shared" si="49"/>
        <v>0</v>
      </c>
    </row>
    <row r="716" spans="17:23">
      <c r="Q716" s="46">
        <f t="shared" si="46"/>
        <v>0</v>
      </c>
      <c r="U716" s="9">
        <f t="shared" si="47"/>
        <v>0</v>
      </c>
      <c r="V716" s="9">
        <f t="shared" si="48"/>
        <v>0</v>
      </c>
      <c r="W716" s="3">
        <f t="shared" si="49"/>
        <v>0</v>
      </c>
    </row>
    <row r="717" spans="17:23">
      <c r="Q717" s="46">
        <f t="shared" si="46"/>
        <v>0</v>
      </c>
      <c r="U717" s="9">
        <f t="shared" si="47"/>
        <v>0</v>
      </c>
      <c r="V717" s="9">
        <f t="shared" si="48"/>
        <v>0</v>
      </c>
      <c r="W717" s="3">
        <f t="shared" si="49"/>
        <v>0</v>
      </c>
    </row>
    <row r="718" spans="17:23">
      <c r="Q718" s="46">
        <f t="shared" si="46"/>
        <v>0</v>
      </c>
      <c r="U718" s="9">
        <f t="shared" si="47"/>
        <v>0</v>
      </c>
      <c r="V718" s="9">
        <f t="shared" si="48"/>
        <v>0</v>
      </c>
      <c r="W718" s="3">
        <f t="shared" si="49"/>
        <v>0</v>
      </c>
    </row>
    <row r="719" spans="17:23">
      <c r="Q719" s="46">
        <f t="shared" si="46"/>
        <v>0</v>
      </c>
      <c r="U719" s="9">
        <f t="shared" si="47"/>
        <v>0</v>
      </c>
      <c r="V719" s="9">
        <f t="shared" si="48"/>
        <v>0</v>
      </c>
      <c r="W719" s="3">
        <f t="shared" si="49"/>
        <v>0</v>
      </c>
    </row>
    <row r="720" spans="17:23">
      <c r="Q720" s="46">
        <f t="shared" si="46"/>
        <v>0</v>
      </c>
      <c r="U720" s="9">
        <f t="shared" si="47"/>
        <v>0</v>
      </c>
      <c r="V720" s="9">
        <f t="shared" si="48"/>
        <v>0</v>
      </c>
      <c r="W720" s="3">
        <f t="shared" si="49"/>
        <v>0</v>
      </c>
    </row>
    <row r="721" spans="17:23">
      <c r="Q721" s="46">
        <f t="shared" si="46"/>
        <v>0</v>
      </c>
      <c r="U721" s="9">
        <f t="shared" si="47"/>
        <v>0</v>
      </c>
      <c r="V721" s="9">
        <f t="shared" si="48"/>
        <v>0</v>
      </c>
      <c r="W721" s="3">
        <f t="shared" si="49"/>
        <v>0</v>
      </c>
    </row>
    <row r="722" spans="17:23">
      <c r="Q722" s="46">
        <f t="shared" si="46"/>
        <v>0</v>
      </c>
      <c r="U722" s="9">
        <f t="shared" si="47"/>
        <v>0</v>
      </c>
      <c r="V722" s="9">
        <f t="shared" si="48"/>
        <v>0</v>
      </c>
      <c r="W722" s="3">
        <f t="shared" si="49"/>
        <v>0</v>
      </c>
    </row>
    <row r="723" spans="17:23">
      <c r="Q723" s="46">
        <f t="shared" si="46"/>
        <v>0</v>
      </c>
      <c r="U723" s="9">
        <f t="shared" si="47"/>
        <v>0</v>
      </c>
      <c r="V723" s="9">
        <f t="shared" si="48"/>
        <v>0</v>
      </c>
      <c r="W723" s="3">
        <f t="shared" si="49"/>
        <v>0</v>
      </c>
    </row>
    <row r="724" spans="17:23">
      <c r="Q724" s="46">
        <f t="shared" si="46"/>
        <v>0</v>
      </c>
      <c r="U724" s="9">
        <f t="shared" si="47"/>
        <v>0</v>
      </c>
      <c r="V724" s="9">
        <f t="shared" si="48"/>
        <v>0</v>
      </c>
      <c r="W724" s="3">
        <f t="shared" si="49"/>
        <v>0</v>
      </c>
    </row>
    <row r="725" spans="17:23">
      <c r="Q725" s="46">
        <f t="shared" si="46"/>
        <v>0</v>
      </c>
      <c r="U725" s="9">
        <f t="shared" si="47"/>
        <v>0</v>
      </c>
      <c r="V725" s="9">
        <f t="shared" si="48"/>
        <v>0</v>
      </c>
      <c r="W725" s="3">
        <f t="shared" si="49"/>
        <v>0</v>
      </c>
    </row>
    <row r="726" spans="17:23">
      <c r="Q726" s="46">
        <f t="shared" si="46"/>
        <v>0</v>
      </c>
      <c r="U726" s="9">
        <f t="shared" si="47"/>
        <v>0</v>
      </c>
      <c r="V726" s="9">
        <f t="shared" si="48"/>
        <v>0</v>
      </c>
      <c r="W726" s="3">
        <f t="shared" si="49"/>
        <v>0</v>
      </c>
    </row>
    <row r="727" spans="17:23">
      <c r="Q727" s="46">
        <f t="shared" si="46"/>
        <v>0</v>
      </c>
      <c r="U727" s="9">
        <f t="shared" si="47"/>
        <v>0</v>
      </c>
      <c r="V727" s="9">
        <f t="shared" si="48"/>
        <v>0</v>
      </c>
      <c r="W727" s="3">
        <f t="shared" si="49"/>
        <v>0</v>
      </c>
    </row>
    <row r="728" spans="17:23">
      <c r="Q728" s="46">
        <f t="shared" si="46"/>
        <v>0</v>
      </c>
      <c r="U728" s="9">
        <f t="shared" si="47"/>
        <v>0</v>
      </c>
      <c r="V728" s="9">
        <f t="shared" si="48"/>
        <v>0</v>
      </c>
      <c r="W728" s="3">
        <f t="shared" si="49"/>
        <v>0</v>
      </c>
    </row>
    <row r="729" spans="17:23">
      <c r="Q729" s="46">
        <f t="shared" si="46"/>
        <v>0</v>
      </c>
      <c r="U729" s="9">
        <f t="shared" si="47"/>
        <v>0</v>
      </c>
      <c r="V729" s="9">
        <f t="shared" si="48"/>
        <v>0</v>
      </c>
      <c r="W729" s="3">
        <f t="shared" si="49"/>
        <v>0</v>
      </c>
    </row>
    <row r="730" spans="17:23">
      <c r="Q730" s="46">
        <f t="shared" si="46"/>
        <v>0</v>
      </c>
      <c r="U730" s="9">
        <f t="shared" si="47"/>
        <v>0</v>
      </c>
      <c r="V730" s="9">
        <f t="shared" si="48"/>
        <v>0</v>
      </c>
      <c r="W730" s="3">
        <f t="shared" si="49"/>
        <v>0</v>
      </c>
    </row>
    <row r="731" spans="17:23">
      <c r="Q731" s="46">
        <f t="shared" si="46"/>
        <v>0</v>
      </c>
      <c r="U731" s="9">
        <f t="shared" si="47"/>
        <v>0</v>
      </c>
      <c r="V731" s="9">
        <f t="shared" si="48"/>
        <v>0</v>
      </c>
      <c r="W731" s="3">
        <f t="shared" si="49"/>
        <v>0</v>
      </c>
    </row>
    <row r="732" spans="17:23">
      <c r="Q732" s="46">
        <f t="shared" si="46"/>
        <v>0</v>
      </c>
      <c r="U732" s="9">
        <f t="shared" si="47"/>
        <v>0</v>
      </c>
      <c r="V732" s="9">
        <f t="shared" si="48"/>
        <v>0</v>
      </c>
      <c r="W732" s="3">
        <f t="shared" si="49"/>
        <v>0</v>
      </c>
    </row>
    <row r="733" spans="17:23">
      <c r="Q733" s="46">
        <f t="shared" si="46"/>
        <v>0</v>
      </c>
      <c r="U733" s="9">
        <f t="shared" si="47"/>
        <v>0</v>
      </c>
      <c r="V733" s="9">
        <f t="shared" si="48"/>
        <v>0</v>
      </c>
      <c r="W733" s="3">
        <f t="shared" si="49"/>
        <v>0</v>
      </c>
    </row>
    <row r="734" spans="17:23">
      <c r="Q734" s="46">
        <f t="shared" si="46"/>
        <v>0</v>
      </c>
      <c r="U734" s="9">
        <f t="shared" si="47"/>
        <v>0</v>
      </c>
      <c r="V734" s="9">
        <f t="shared" si="48"/>
        <v>0</v>
      </c>
      <c r="W734" s="3">
        <f t="shared" si="49"/>
        <v>0</v>
      </c>
    </row>
    <row r="735" spans="17:23">
      <c r="Q735" s="46">
        <f t="shared" si="46"/>
        <v>0</v>
      </c>
      <c r="U735" s="9">
        <f t="shared" si="47"/>
        <v>0</v>
      </c>
      <c r="V735" s="9">
        <f t="shared" si="48"/>
        <v>0</v>
      </c>
      <c r="W735" s="3">
        <f t="shared" si="49"/>
        <v>0</v>
      </c>
    </row>
    <row r="736" spans="17:23">
      <c r="Q736" s="46">
        <f t="shared" si="46"/>
        <v>0</v>
      </c>
      <c r="U736" s="9">
        <f t="shared" si="47"/>
        <v>0</v>
      </c>
      <c r="V736" s="9">
        <f t="shared" si="48"/>
        <v>0</v>
      </c>
      <c r="W736" s="3">
        <f t="shared" si="49"/>
        <v>0</v>
      </c>
    </row>
    <row r="737" spans="17:23">
      <c r="Q737" s="46">
        <f t="shared" si="46"/>
        <v>0</v>
      </c>
      <c r="U737" s="9">
        <f t="shared" si="47"/>
        <v>0</v>
      </c>
      <c r="V737" s="9">
        <f t="shared" si="48"/>
        <v>0</v>
      </c>
      <c r="W737" s="3">
        <f t="shared" si="49"/>
        <v>0</v>
      </c>
    </row>
    <row r="738" spans="17:23">
      <c r="Q738" s="46">
        <f t="shared" si="46"/>
        <v>0</v>
      </c>
      <c r="U738" s="9">
        <f t="shared" si="47"/>
        <v>0</v>
      </c>
      <c r="V738" s="9">
        <f t="shared" si="48"/>
        <v>0</v>
      </c>
      <c r="W738" s="3">
        <f t="shared" si="49"/>
        <v>0</v>
      </c>
    </row>
    <row r="739" spans="17:23">
      <c r="Q739" s="46">
        <f t="shared" si="46"/>
        <v>0</v>
      </c>
      <c r="U739" s="9">
        <f t="shared" si="47"/>
        <v>0</v>
      </c>
      <c r="V739" s="9">
        <f t="shared" si="48"/>
        <v>0</v>
      </c>
      <c r="W739" s="3">
        <f t="shared" si="49"/>
        <v>0</v>
      </c>
    </row>
    <row r="740" spans="17:23">
      <c r="Q740" s="46">
        <f t="shared" si="46"/>
        <v>0</v>
      </c>
      <c r="U740" s="9">
        <f t="shared" si="47"/>
        <v>0</v>
      </c>
      <c r="V740" s="9">
        <f t="shared" si="48"/>
        <v>0</v>
      </c>
      <c r="W740" s="3">
        <f t="shared" si="49"/>
        <v>0</v>
      </c>
    </row>
    <row r="741" spans="17:23">
      <c r="Q741" s="46">
        <f t="shared" si="46"/>
        <v>0</v>
      </c>
      <c r="U741" s="9">
        <f t="shared" si="47"/>
        <v>0</v>
      </c>
      <c r="V741" s="9">
        <f t="shared" si="48"/>
        <v>0</v>
      </c>
      <c r="W741" s="3">
        <f t="shared" si="49"/>
        <v>0</v>
      </c>
    </row>
    <row r="742" spans="17:23">
      <c r="Q742" s="46">
        <f t="shared" si="46"/>
        <v>0</v>
      </c>
      <c r="U742" s="9">
        <f t="shared" si="47"/>
        <v>0</v>
      </c>
      <c r="V742" s="9">
        <f t="shared" si="48"/>
        <v>0</v>
      </c>
      <c r="W742" s="3">
        <f t="shared" si="49"/>
        <v>0</v>
      </c>
    </row>
    <row r="743" spans="17:23">
      <c r="Q743" s="46">
        <f t="shared" si="46"/>
        <v>0</v>
      </c>
      <c r="U743" s="9">
        <f t="shared" si="47"/>
        <v>0</v>
      </c>
      <c r="V743" s="9">
        <f t="shared" si="48"/>
        <v>0</v>
      </c>
      <c r="W743" s="3">
        <f t="shared" si="49"/>
        <v>0</v>
      </c>
    </row>
    <row r="744" spans="17:23">
      <c r="Q744" s="46">
        <f t="shared" si="46"/>
        <v>0</v>
      </c>
      <c r="U744" s="9">
        <f t="shared" si="47"/>
        <v>0</v>
      </c>
      <c r="V744" s="9">
        <f t="shared" si="48"/>
        <v>0</v>
      </c>
      <c r="W744" s="3">
        <f t="shared" si="49"/>
        <v>0</v>
      </c>
    </row>
    <row r="745" spans="17:23">
      <c r="Q745" s="46">
        <f t="shared" si="46"/>
        <v>0</v>
      </c>
      <c r="U745" s="9">
        <f t="shared" si="47"/>
        <v>0</v>
      </c>
      <c r="V745" s="9">
        <f t="shared" si="48"/>
        <v>0</v>
      </c>
      <c r="W745" s="3">
        <f t="shared" si="49"/>
        <v>0</v>
      </c>
    </row>
    <row r="746" spans="17:23">
      <c r="Q746" s="46">
        <f t="shared" si="46"/>
        <v>0</v>
      </c>
      <c r="U746" s="9">
        <f t="shared" si="47"/>
        <v>0</v>
      </c>
      <c r="V746" s="9">
        <f t="shared" si="48"/>
        <v>0</v>
      </c>
      <c r="W746" s="3">
        <f t="shared" si="49"/>
        <v>0</v>
      </c>
    </row>
    <row r="747" spans="17:23">
      <c r="Q747" s="46">
        <f t="shared" si="46"/>
        <v>0</v>
      </c>
      <c r="U747" s="9">
        <f t="shared" si="47"/>
        <v>0</v>
      </c>
      <c r="V747" s="9">
        <f t="shared" si="48"/>
        <v>0</v>
      </c>
      <c r="W747" s="3">
        <f t="shared" si="49"/>
        <v>0</v>
      </c>
    </row>
    <row r="748" spans="17:23">
      <c r="Q748" s="46">
        <f t="shared" si="46"/>
        <v>0</v>
      </c>
      <c r="U748" s="9">
        <f t="shared" si="47"/>
        <v>0</v>
      </c>
      <c r="V748" s="9">
        <f t="shared" si="48"/>
        <v>0</v>
      </c>
      <c r="W748" s="3">
        <f t="shared" si="49"/>
        <v>0</v>
      </c>
    </row>
    <row r="749" spans="17:23">
      <c r="Q749" s="46">
        <f t="shared" si="46"/>
        <v>0</v>
      </c>
      <c r="U749" s="9">
        <f t="shared" si="47"/>
        <v>0</v>
      </c>
      <c r="V749" s="9">
        <f t="shared" si="48"/>
        <v>0</v>
      </c>
      <c r="W749" s="3">
        <f t="shared" si="49"/>
        <v>0</v>
      </c>
    </row>
    <row r="750" spans="17:23">
      <c r="Q750" s="46">
        <f t="shared" si="46"/>
        <v>0</v>
      </c>
      <c r="U750" s="9">
        <f t="shared" si="47"/>
        <v>0</v>
      </c>
      <c r="V750" s="9">
        <f t="shared" si="48"/>
        <v>0</v>
      </c>
      <c r="W750" s="3">
        <f t="shared" si="49"/>
        <v>0</v>
      </c>
    </row>
    <row r="751" spans="17:23">
      <c r="Q751" s="46">
        <f t="shared" si="46"/>
        <v>0</v>
      </c>
      <c r="U751" s="9">
        <f t="shared" si="47"/>
        <v>0</v>
      </c>
      <c r="V751" s="9">
        <f t="shared" si="48"/>
        <v>0</v>
      </c>
      <c r="W751" s="3">
        <f t="shared" si="49"/>
        <v>0</v>
      </c>
    </row>
    <row r="752" spans="17:23">
      <c r="Q752" s="46">
        <f t="shared" si="46"/>
        <v>0</v>
      </c>
      <c r="U752" s="9">
        <f t="shared" si="47"/>
        <v>0</v>
      </c>
      <c r="V752" s="9">
        <f t="shared" si="48"/>
        <v>0</v>
      </c>
      <c r="W752" s="3">
        <f t="shared" si="49"/>
        <v>0</v>
      </c>
    </row>
    <row r="753" spans="17:23">
      <c r="Q753" s="46">
        <f t="shared" si="46"/>
        <v>0</v>
      </c>
      <c r="U753" s="9">
        <f t="shared" si="47"/>
        <v>0</v>
      </c>
      <c r="V753" s="9">
        <f t="shared" si="48"/>
        <v>0</v>
      </c>
      <c r="W753" s="3">
        <f t="shared" si="49"/>
        <v>0</v>
      </c>
    </row>
    <row r="754" spans="17:23">
      <c r="Q754" s="46">
        <f t="shared" si="46"/>
        <v>0</v>
      </c>
      <c r="U754" s="9">
        <f t="shared" si="47"/>
        <v>0</v>
      </c>
      <c r="V754" s="9">
        <f t="shared" si="48"/>
        <v>0</v>
      </c>
      <c r="W754" s="3">
        <f t="shared" si="49"/>
        <v>0</v>
      </c>
    </row>
    <row r="755" spans="17:23">
      <c r="Q755" s="46">
        <f t="shared" si="46"/>
        <v>0</v>
      </c>
      <c r="U755" s="9">
        <f t="shared" si="47"/>
        <v>0</v>
      </c>
      <c r="V755" s="9">
        <f t="shared" si="48"/>
        <v>0</v>
      </c>
      <c r="W755" s="3">
        <f t="shared" si="49"/>
        <v>0</v>
      </c>
    </row>
    <row r="756" spans="17:23">
      <c r="Q756" s="46">
        <f t="shared" si="46"/>
        <v>0</v>
      </c>
      <c r="U756" s="9">
        <f t="shared" si="47"/>
        <v>0</v>
      </c>
      <c r="V756" s="9">
        <f t="shared" si="48"/>
        <v>0</v>
      </c>
      <c r="W756" s="3">
        <f t="shared" si="49"/>
        <v>0</v>
      </c>
    </row>
    <row r="757" spans="17:23">
      <c r="Q757" s="46">
        <f t="shared" si="46"/>
        <v>0</v>
      </c>
      <c r="U757" s="9">
        <f t="shared" si="47"/>
        <v>0</v>
      </c>
      <c r="V757" s="9">
        <f t="shared" si="48"/>
        <v>0</v>
      </c>
      <c r="W757" s="3">
        <f t="shared" si="49"/>
        <v>0</v>
      </c>
    </row>
    <row r="758" spans="17:23">
      <c r="Q758" s="46">
        <f t="shared" si="46"/>
        <v>0</v>
      </c>
      <c r="U758" s="9">
        <f t="shared" si="47"/>
        <v>0</v>
      </c>
      <c r="V758" s="9">
        <f t="shared" si="48"/>
        <v>0</v>
      </c>
      <c r="W758" s="3">
        <f t="shared" si="49"/>
        <v>0</v>
      </c>
    </row>
    <row r="759" spans="17:23">
      <c r="Q759" s="46">
        <f t="shared" si="46"/>
        <v>0</v>
      </c>
      <c r="U759" s="9">
        <f t="shared" si="47"/>
        <v>0</v>
      </c>
      <c r="V759" s="9">
        <f t="shared" si="48"/>
        <v>0</v>
      </c>
      <c r="W759" s="3">
        <f t="shared" si="49"/>
        <v>0</v>
      </c>
    </row>
    <row r="760" spans="17:23">
      <c r="Q760" s="46">
        <f t="shared" si="46"/>
        <v>0</v>
      </c>
      <c r="U760" s="9">
        <f t="shared" si="47"/>
        <v>0</v>
      </c>
      <c r="V760" s="9">
        <f t="shared" si="48"/>
        <v>0</v>
      </c>
      <c r="W760" s="3">
        <f t="shared" si="49"/>
        <v>0</v>
      </c>
    </row>
    <row r="761" spans="17:23">
      <c r="Q761" s="46">
        <f t="shared" si="46"/>
        <v>0</v>
      </c>
      <c r="U761" s="9">
        <f t="shared" si="47"/>
        <v>0</v>
      </c>
      <c r="V761" s="9">
        <f t="shared" si="48"/>
        <v>0</v>
      </c>
      <c r="W761" s="3">
        <f t="shared" si="49"/>
        <v>0</v>
      </c>
    </row>
    <row r="762" spans="17:23">
      <c r="Q762" s="46">
        <f t="shared" si="46"/>
        <v>0</v>
      </c>
      <c r="U762" s="9">
        <f t="shared" si="47"/>
        <v>0</v>
      </c>
      <c r="V762" s="9">
        <f t="shared" si="48"/>
        <v>0</v>
      </c>
      <c r="W762" s="3">
        <f t="shared" si="49"/>
        <v>0</v>
      </c>
    </row>
    <row r="763" spans="17:23">
      <c r="Q763" s="46">
        <f t="shared" si="46"/>
        <v>0</v>
      </c>
      <c r="U763" s="9">
        <f t="shared" si="47"/>
        <v>0</v>
      </c>
      <c r="V763" s="9">
        <f t="shared" si="48"/>
        <v>0</v>
      </c>
      <c r="W763" s="3">
        <f t="shared" si="49"/>
        <v>0</v>
      </c>
    </row>
    <row r="764" spans="17:23">
      <c r="Q764" s="46">
        <f t="shared" si="46"/>
        <v>0</v>
      </c>
      <c r="U764" s="9">
        <f t="shared" si="47"/>
        <v>0</v>
      </c>
      <c r="V764" s="9">
        <f t="shared" si="48"/>
        <v>0</v>
      </c>
      <c r="W764" s="3">
        <f t="shared" si="49"/>
        <v>0</v>
      </c>
    </row>
    <row r="765" spans="17:23">
      <c r="Q765" s="46">
        <f t="shared" si="46"/>
        <v>0</v>
      </c>
      <c r="U765" s="9">
        <f t="shared" si="47"/>
        <v>0</v>
      </c>
      <c r="V765" s="9">
        <f t="shared" si="48"/>
        <v>0</v>
      </c>
      <c r="W765" s="3">
        <f t="shared" si="49"/>
        <v>0</v>
      </c>
    </row>
    <row r="766" spans="17:23">
      <c r="Q766" s="46">
        <f t="shared" si="46"/>
        <v>0</v>
      </c>
      <c r="U766" s="9">
        <f t="shared" si="47"/>
        <v>0</v>
      </c>
      <c r="V766" s="9">
        <f t="shared" si="48"/>
        <v>0</v>
      </c>
      <c r="W766" s="3">
        <f t="shared" si="49"/>
        <v>0</v>
      </c>
    </row>
    <row r="767" spans="17:23">
      <c r="Q767" s="46">
        <f t="shared" si="46"/>
        <v>0</v>
      </c>
      <c r="U767" s="9">
        <f t="shared" si="47"/>
        <v>0</v>
      </c>
      <c r="V767" s="9">
        <f t="shared" si="48"/>
        <v>0</v>
      </c>
      <c r="W767" s="3">
        <f t="shared" si="49"/>
        <v>0</v>
      </c>
    </row>
    <row r="768" spans="17:23">
      <c r="Q768" s="46">
        <f t="shared" si="46"/>
        <v>0</v>
      </c>
      <c r="U768" s="9">
        <f t="shared" si="47"/>
        <v>0</v>
      </c>
      <c r="V768" s="9">
        <f t="shared" si="48"/>
        <v>0</v>
      </c>
      <c r="W768" s="3">
        <f t="shared" si="49"/>
        <v>0</v>
      </c>
    </row>
    <row r="769" spans="17:23">
      <c r="Q769" s="46">
        <f t="shared" si="46"/>
        <v>0</v>
      </c>
      <c r="U769" s="9">
        <f t="shared" si="47"/>
        <v>0</v>
      </c>
      <c r="V769" s="9">
        <f t="shared" si="48"/>
        <v>0</v>
      </c>
      <c r="W769" s="3">
        <f t="shared" si="49"/>
        <v>0</v>
      </c>
    </row>
    <row r="770" spans="17:23">
      <c r="Q770" s="46">
        <f t="shared" si="46"/>
        <v>0</v>
      </c>
      <c r="U770" s="9">
        <f t="shared" si="47"/>
        <v>0</v>
      </c>
      <c r="V770" s="9">
        <f t="shared" si="48"/>
        <v>0</v>
      </c>
      <c r="W770" s="3">
        <f t="shared" si="49"/>
        <v>0</v>
      </c>
    </row>
    <row r="771" spans="17:23">
      <c r="Q771" s="46">
        <f t="shared" si="46"/>
        <v>0</v>
      </c>
      <c r="U771" s="9">
        <f t="shared" si="47"/>
        <v>0</v>
      </c>
      <c r="V771" s="9">
        <f t="shared" si="48"/>
        <v>0</v>
      </c>
      <c r="W771" s="3">
        <f t="shared" si="49"/>
        <v>0</v>
      </c>
    </row>
    <row r="772" spans="17:23">
      <c r="Q772" s="46">
        <f t="shared" si="46"/>
        <v>0</v>
      </c>
      <c r="U772" s="9">
        <f t="shared" si="47"/>
        <v>0</v>
      </c>
      <c r="V772" s="9">
        <f t="shared" si="48"/>
        <v>0</v>
      </c>
      <c r="W772" s="3">
        <f t="shared" si="49"/>
        <v>0</v>
      </c>
    </row>
    <row r="773" spans="17:23">
      <c r="Q773" s="46">
        <f t="shared" si="46"/>
        <v>0</v>
      </c>
      <c r="U773" s="9">
        <f t="shared" si="47"/>
        <v>0</v>
      </c>
      <c r="V773" s="9">
        <f t="shared" si="48"/>
        <v>0</v>
      </c>
      <c r="W773" s="3">
        <f t="shared" si="49"/>
        <v>0</v>
      </c>
    </row>
    <row r="774" spans="17:23">
      <c r="Q774" s="46">
        <f t="shared" si="46"/>
        <v>0</v>
      </c>
      <c r="U774" s="9">
        <f t="shared" si="47"/>
        <v>0</v>
      </c>
      <c r="V774" s="9">
        <f t="shared" si="48"/>
        <v>0</v>
      </c>
      <c r="W774" s="3">
        <f t="shared" si="49"/>
        <v>0</v>
      </c>
    </row>
    <row r="775" spans="17:23">
      <c r="Q775" s="46">
        <f t="shared" si="46"/>
        <v>0</v>
      </c>
      <c r="U775" s="9">
        <f t="shared" si="47"/>
        <v>0</v>
      </c>
      <c r="V775" s="9">
        <f t="shared" si="48"/>
        <v>0</v>
      </c>
      <c r="W775" s="3">
        <f t="shared" si="49"/>
        <v>0</v>
      </c>
    </row>
    <row r="776" spans="17:23">
      <c r="Q776" s="46">
        <f t="shared" ref="Q776:Q839" si="50">N776+(0.05*O776)+(P776/240)</f>
        <v>0</v>
      </c>
      <c r="U776" s="9">
        <f t="shared" ref="U776:U839" si="51">R776+(S776*0.05)+(T776/240)</f>
        <v>0</v>
      </c>
      <c r="V776" s="9">
        <f t="shared" ref="V776:V839" si="52">L776*Q776</f>
        <v>0</v>
      </c>
      <c r="W776" s="3">
        <f t="shared" ref="W776:W839" si="53">U776-V776</f>
        <v>0</v>
      </c>
    </row>
    <row r="777" spans="17:23">
      <c r="Q777" s="46">
        <f t="shared" si="50"/>
        <v>0</v>
      </c>
      <c r="U777" s="9">
        <f t="shared" si="51"/>
        <v>0</v>
      </c>
      <c r="V777" s="9">
        <f t="shared" si="52"/>
        <v>0</v>
      </c>
      <c r="W777" s="3">
        <f t="shared" si="53"/>
        <v>0</v>
      </c>
    </row>
    <row r="778" spans="17:23">
      <c r="Q778" s="46">
        <f t="shared" si="50"/>
        <v>0</v>
      </c>
      <c r="U778" s="9">
        <f t="shared" si="51"/>
        <v>0</v>
      </c>
      <c r="V778" s="9">
        <f t="shared" si="52"/>
        <v>0</v>
      </c>
      <c r="W778" s="3">
        <f t="shared" si="53"/>
        <v>0</v>
      </c>
    </row>
    <row r="779" spans="17:23">
      <c r="Q779" s="46">
        <f t="shared" si="50"/>
        <v>0</v>
      </c>
      <c r="U779" s="9">
        <f t="shared" si="51"/>
        <v>0</v>
      </c>
      <c r="V779" s="9">
        <f t="shared" si="52"/>
        <v>0</v>
      </c>
      <c r="W779" s="3">
        <f t="shared" si="53"/>
        <v>0</v>
      </c>
    </row>
    <row r="780" spans="17:23">
      <c r="Q780" s="46">
        <f t="shared" si="50"/>
        <v>0</v>
      </c>
      <c r="U780" s="9">
        <f t="shared" si="51"/>
        <v>0</v>
      </c>
      <c r="V780" s="9">
        <f t="shared" si="52"/>
        <v>0</v>
      </c>
      <c r="W780" s="3">
        <f t="shared" si="53"/>
        <v>0</v>
      </c>
    </row>
    <row r="781" spans="17:23">
      <c r="Q781" s="46">
        <f t="shared" si="50"/>
        <v>0</v>
      </c>
      <c r="U781" s="9">
        <f t="shared" si="51"/>
        <v>0</v>
      </c>
      <c r="V781" s="9">
        <f t="shared" si="52"/>
        <v>0</v>
      </c>
      <c r="W781" s="3">
        <f t="shared" si="53"/>
        <v>0</v>
      </c>
    </row>
    <row r="782" spans="17:23">
      <c r="Q782" s="46">
        <f t="shared" si="50"/>
        <v>0</v>
      </c>
      <c r="U782" s="9">
        <f t="shared" si="51"/>
        <v>0</v>
      </c>
      <c r="V782" s="9">
        <f t="shared" si="52"/>
        <v>0</v>
      </c>
      <c r="W782" s="3">
        <f t="shared" si="53"/>
        <v>0</v>
      </c>
    </row>
    <row r="783" spans="17:23">
      <c r="Q783" s="46">
        <f t="shared" si="50"/>
        <v>0</v>
      </c>
      <c r="U783" s="9">
        <f t="shared" si="51"/>
        <v>0</v>
      </c>
      <c r="V783" s="9">
        <f t="shared" si="52"/>
        <v>0</v>
      </c>
      <c r="W783" s="3">
        <f t="shared" si="53"/>
        <v>0</v>
      </c>
    </row>
    <row r="784" spans="17:23">
      <c r="Q784" s="46">
        <f t="shared" si="50"/>
        <v>0</v>
      </c>
      <c r="U784" s="9">
        <f t="shared" si="51"/>
        <v>0</v>
      </c>
      <c r="V784" s="9">
        <f t="shared" si="52"/>
        <v>0</v>
      </c>
      <c r="W784" s="3">
        <f t="shared" si="53"/>
        <v>0</v>
      </c>
    </row>
    <row r="785" spans="17:23">
      <c r="Q785" s="46">
        <f t="shared" si="50"/>
        <v>0</v>
      </c>
      <c r="U785" s="9">
        <f t="shared" si="51"/>
        <v>0</v>
      </c>
      <c r="V785" s="9">
        <f t="shared" si="52"/>
        <v>0</v>
      </c>
      <c r="W785" s="3">
        <f t="shared" si="53"/>
        <v>0</v>
      </c>
    </row>
    <row r="786" spans="17:23">
      <c r="Q786" s="46">
        <f t="shared" si="50"/>
        <v>0</v>
      </c>
      <c r="U786" s="9">
        <f t="shared" si="51"/>
        <v>0</v>
      </c>
      <c r="V786" s="9">
        <f t="shared" si="52"/>
        <v>0</v>
      </c>
      <c r="W786" s="3">
        <f t="shared" si="53"/>
        <v>0</v>
      </c>
    </row>
    <row r="787" spans="17:23">
      <c r="Q787" s="46">
        <f t="shared" si="50"/>
        <v>0</v>
      </c>
      <c r="U787" s="9">
        <f t="shared" si="51"/>
        <v>0</v>
      </c>
      <c r="V787" s="9">
        <f t="shared" si="52"/>
        <v>0</v>
      </c>
      <c r="W787" s="3">
        <f t="shared" si="53"/>
        <v>0</v>
      </c>
    </row>
    <row r="788" spans="17:23">
      <c r="Q788" s="46">
        <f t="shared" si="50"/>
        <v>0</v>
      </c>
      <c r="U788" s="9">
        <f t="shared" si="51"/>
        <v>0</v>
      </c>
      <c r="V788" s="9">
        <f t="shared" si="52"/>
        <v>0</v>
      </c>
      <c r="W788" s="3">
        <f t="shared" si="53"/>
        <v>0</v>
      </c>
    </row>
    <row r="789" spans="17:23">
      <c r="Q789" s="46">
        <f t="shared" si="50"/>
        <v>0</v>
      </c>
      <c r="U789" s="9">
        <f t="shared" si="51"/>
        <v>0</v>
      </c>
      <c r="V789" s="9">
        <f t="shared" si="52"/>
        <v>0</v>
      </c>
      <c r="W789" s="3">
        <f t="shared" si="53"/>
        <v>0</v>
      </c>
    </row>
    <row r="790" spans="17:23">
      <c r="Q790" s="46">
        <f t="shared" si="50"/>
        <v>0</v>
      </c>
      <c r="U790" s="9">
        <f t="shared" si="51"/>
        <v>0</v>
      </c>
      <c r="V790" s="9">
        <f t="shared" si="52"/>
        <v>0</v>
      </c>
      <c r="W790" s="3">
        <f t="shared" si="53"/>
        <v>0</v>
      </c>
    </row>
    <row r="791" spans="17:23">
      <c r="Q791" s="46">
        <f t="shared" si="50"/>
        <v>0</v>
      </c>
      <c r="U791" s="9">
        <f t="shared" si="51"/>
        <v>0</v>
      </c>
      <c r="V791" s="9">
        <f t="shared" si="52"/>
        <v>0</v>
      </c>
      <c r="W791" s="3">
        <f t="shared" si="53"/>
        <v>0</v>
      </c>
    </row>
    <row r="792" spans="17:23">
      <c r="Q792" s="46">
        <f t="shared" si="50"/>
        <v>0</v>
      </c>
      <c r="U792" s="9">
        <f t="shared" si="51"/>
        <v>0</v>
      </c>
      <c r="V792" s="9">
        <f t="shared" si="52"/>
        <v>0</v>
      </c>
      <c r="W792" s="3">
        <f t="shared" si="53"/>
        <v>0</v>
      </c>
    </row>
    <row r="793" spans="17:23">
      <c r="Q793" s="46">
        <f t="shared" si="50"/>
        <v>0</v>
      </c>
      <c r="U793" s="9">
        <f t="shared" si="51"/>
        <v>0</v>
      </c>
      <c r="V793" s="9">
        <f t="shared" si="52"/>
        <v>0</v>
      </c>
      <c r="W793" s="3">
        <f t="shared" si="53"/>
        <v>0</v>
      </c>
    </row>
    <row r="794" spans="17:23">
      <c r="Q794" s="46">
        <f t="shared" si="50"/>
        <v>0</v>
      </c>
      <c r="U794" s="9">
        <f t="shared" si="51"/>
        <v>0</v>
      </c>
      <c r="V794" s="9">
        <f t="shared" si="52"/>
        <v>0</v>
      </c>
      <c r="W794" s="3">
        <f t="shared" si="53"/>
        <v>0</v>
      </c>
    </row>
    <row r="795" spans="17:23">
      <c r="Q795" s="46">
        <f t="shared" si="50"/>
        <v>0</v>
      </c>
      <c r="U795" s="9">
        <f t="shared" si="51"/>
        <v>0</v>
      </c>
      <c r="V795" s="9">
        <f t="shared" si="52"/>
        <v>0</v>
      </c>
      <c r="W795" s="3">
        <f t="shared" si="53"/>
        <v>0</v>
      </c>
    </row>
    <row r="796" spans="17:23">
      <c r="Q796" s="46">
        <f t="shared" si="50"/>
        <v>0</v>
      </c>
      <c r="U796" s="9">
        <f t="shared" si="51"/>
        <v>0</v>
      </c>
      <c r="V796" s="9">
        <f t="shared" si="52"/>
        <v>0</v>
      </c>
      <c r="W796" s="3">
        <f t="shared" si="53"/>
        <v>0</v>
      </c>
    </row>
    <row r="797" spans="17:23">
      <c r="Q797" s="46">
        <f t="shared" si="50"/>
        <v>0</v>
      </c>
      <c r="U797" s="9">
        <f t="shared" si="51"/>
        <v>0</v>
      </c>
      <c r="V797" s="9">
        <f t="shared" si="52"/>
        <v>0</v>
      </c>
      <c r="W797" s="3">
        <f t="shared" si="53"/>
        <v>0</v>
      </c>
    </row>
    <row r="798" spans="17:23">
      <c r="Q798" s="46">
        <f t="shared" si="50"/>
        <v>0</v>
      </c>
      <c r="U798" s="9">
        <f t="shared" si="51"/>
        <v>0</v>
      </c>
      <c r="V798" s="9">
        <f t="shared" si="52"/>
        <v>0</v>
      </c>
      <c r="W798" s="3">
        <f t="shared" si="53"/>
        <v>0</v>
      </c>
    </row>
    <row r="799" spans="17:23">
      <c r="Q799" s="46">
        <f t="shared" si="50"/>
        <v>0</v>
      </c>
      <c r="U799" s="9">
        <f t="shared" si="51"/>
        <v>0</v>
      </c>
      <c r="V799" s="9">
        <f t="shared" si="52"/>
        <v>0</v>
      </c>
      <c r="W799" s="3">
        <f t="shared" si="53"/>
        <v>0</v>
      </c>
    </row>
    <row r="800" spans="17:23">
      <c r="Q800" s="46">
        <f t="shared" si="50"/>
        <v>0</v>
      </c>
      <c r="U800" s="9">
        <f t="shared" si="51"/>
        <v>0</v>
      </c>
      <c r="V800" s="9">
        <f t="shared" si="52"/>
        <v>0</v>
      </c>
      <c r="W800" s="3">
        <f t="shared" si="53"/>
        <v>0</v>
      </c>
    </row>
    <row r="801" spans="17:23">
      <c r="Q801" s="46">
        <f t="shared" si="50"/>
        <v>0</v>
      </c>
      <c r="U801" s="9">
        <f t="shared" si="51"/>
        <v>0</v>
      </c>
      <c r="V801" s="9">
        <f t="shared" si="52"/>
        <v>0</v>
      </c>
      <c r="W801" s="3">
        <f t="shared" si="53"/>
        <v>0</v>
      </c>
    </row>
    <row r="802" spans="17:23">
      <c r="Q802" s="46">
        <f t="shared" si="50"/>
        <v>0</v>
      </c>
      <c r="U802" s="9">
        <f t="shared" si="51"/>
        <v>0</v>
      </c>
      <c r="V802" s="9">
        <f t="shared" si="52"/>
        <v>0</v>
      </c>
      <c r="W802" s="3">
        <f t="shared" si="53"/>
        <v>0</v>
      </c>
    </row>
    <row r="803" spans="17:23">
      <c r="Q803" s="46">
        <f t="shared" si="50"/>
        <v>0</v>
      </c>
      <c r="U803" s="9">
        <f t="shared" si="51"/>
        <v>0</v>
      </c>
      <c r="V803" s="9">
        <f t="shared" si="52"/>
        <v>0</v>
      </c>
      <c r="W803" s="3">
        <f t="shared" si="53"/>
        <v>0</v>
      </c>
    </row>
    <row r="804" spans="17:23">
      <c r="Q804" s="46">
        <f t="shared" si="50"/>
        <v>0</v>
      </c>
      <c r="U804" s="9">
        <f t="shared" si="51"/>
        <v>0</v>
      </c>
      <c r="V804" s="9">
        <f t="shared" si="52"/>
        <v>0</v>
      </c>
      <c r="W804" s="3">
        <f t="shared" si="53"/>
        <v>0</v>
      </c>
    </row>
    <row r="805" spans="17:23">
      <c r="Q805" s="46">
        <f t="shared" si="50"/>
        <v>0</v>
      </c>
      <c r="U805" s="9">
        <f t="shared" si="51"/>
        <v>0</v>
      </c>
      <c r="V805" s="9">
        <f t="shared" si="52"/>
        <v>0</v>
      </c>
      <c r="W805" s="3">
        <f t="shared" si="53"/>
        <v>0</v>
      </c>
    </row>
    <row r="806" spans="17:23">
      <c r="Q806" s="46">
        <f t="shared" si="50"/>
        <v>0</v>
      </c>
      <c r="U806" s="9">
        <f t="shared" si="51"/>
        <v>0</v>
      </c>
      <c r="V806" s="9">
        <f t="shared" si="52"/>
        <v>0</v>
      </c>
      <c r="W806" s="3">
        <f t="shared" si="53"/>
        <v>0</v>
      </c>
    </row>
    <row r="807" spans="17:23">
      <c r="Q807" s="46">
        <f t="shared" si="50"/>
        <v>0</v>
      </c>
      <c r="U807" s="9">
        <f t="shared" si="51"/>
        <v>0</v>
      </c>
      <c r="V807" s="9">
        <f t="shared" si="52"/>
        <v>0</v>
      </c>
      <c r="W807" s="3">
        <f t="shared" si="53"/>
        <v>0</v>
      </c>
    </row>
    <row r="808" spans="17:23">
      <c r="Q808" s="46">
        <f t="shared" si="50"/>
        <v>0</v>
      </c>
      <c r="U808" s="9">
        <f t="shared" si="51"/>
        <v>0</v>
      </c>
      <c r="V808" s="9">
        <f t="shared" si="52"/>
        <v>0</v>
      </c>
      <c r="W808" s="3">
        <f t="shared" si="53"/>
        <v>0</v>
      </c>
    </row>
    <row r="809" spans="17:23">
      <c r="Q809" s="46">
        <f t="shared" si="50"/>
        <v>0</v>
      </c>
      <c r="U809" s="9">
        <f t="shared" si="51"/>
        <v>0</v>
      </c>
      <c r="V809" s="9">
        <f t="shared" si="52"/>
        <v>0</v>
      </c>
      <c r="W809" s="3">
        <f t="shared" si="53"/>
        <v>0</v>
      </c>
    </row>
    <row r="810" spans="17:23">
      <c r="Q810" s="46">
        <f t="shared" si="50"/>
        <v>0</v>
      </c>
      <c r="U810" s="9">
        <f t="shared" si="51"/>
        <v>0</v>
      </c>
      <c r="V810" s="9">
        <f t="shared" si="52"/>
        <v>0</v>
      </c>
      <c r="W810" s="3">
        <f t="shared" si="53"/>
        <v>0</v>
      </c>
    </row>
    <row r="811" spans="17:23">
      <c r="Q811" s="46">
        <f t="shared" si="50"/>
        <v>0</v>
      </c>
      <c r="U811" s="9">
        <f t="shared" si="51"/>
        <v>0</v>
      </c>
      <c r="V811" s="9">
        <f t="shared" si="52"/>
        <v>0</v>
      </c>
      <c r="W811" s="3">
        <f t="shared" si="53"/>
        <v>0</v>
      </c>
    </row>
    <row r="812" spans="17:23">
      <c r="Q812" s="46">
        <f t="shared" si="50"/>
        <v>0</v>
      </c>
      <c r="U812" s="9">
        <f t="shared" si="51"/>
        <v>0</v>
      </c>
      <c r="V812" s="9">
        <f t="shared" si="52"/>
        <v>0</v>
      </c>
      <c r="W812" s="3">
        <f t="shared" si="53"/>
        <v>0</v>
      </c>
    </row>
    <row r="813" spans="17:23">
      <c r="Q813" s="46">
        <f t="shared" si="50"/>
        <v>0</v>
      </c>
      <c r="U813" s="9">
        <f t="shared" si="51"/>
        <v>0</v>
      </c>
      <c r="V813" s="9">
        <f t="shared" si="52"/>
        <v>0</v>
      </c>
      <c r="W813" s="3">
        <f t="shared" si="53"/>
        <v>0</v>
      </c>
    </row>
    <row r="814" spans="17:23">
      <c r="Q814" s="46">
        <f t="shared" si="50"/>
        <v>0</v>
      </c>
      <c r="U814" s="9">
        <f t="shared" si="51"/>
        <v>0</v>
      </c>
      <c r="V814" s="9">
        <f t="shared" si="52"/>
        <v>0</v>
      </c>
      <c r="W814" s="3">
        <f t="shared" si="53"/>
        <v>0</v>
      </c>
    </row>
    <row r="815" spans="17:23">
      <c r="Q815" s="46">
        <f t="shared" si="50"/>
        <v>0</v>
      </c>
      <c r="U815" s="9">
        <f t="shared" si="51"/>
        <v>0</v>
      </c>
      <c r="V815" s="9">
        <f t="shared" si="52"/>
        <v>0</v>
      </c>
      <c r="W815" s="3">
        <f t="shared" si="53"/>
        <v>0</v>
      </c>
    </row>
    <row r="816" spans="17:23">
      <c r="Q816" s="46">
        <f t="shared" si="50"/>
        <v>0</v>
      </c>
      <c r="U816" s="9">
        <f t="shared" si="51"/>
        <v>0</v>
      </c>
      <c r="V816" s="9">
        <f t="shared" si="52"/>
        <v>0</v>
      </c>
      <c r="W816" s="3">
        <f t="shared" si="53"/>
        <v>0</v>
      </c>
    </row>
    <row r="817" spans="17:23">
      <c r="Q817" s="46">
        <f t="shared" si="50"/>
        <v>0</v>
      </c>
      <c r="U817" s="9">
        <f t="shared" si="51"/>
        <v>0</v>
      </c>
      <c r="V817" s="9">
        <f t="shared" si="52"/>
        <v>0</v>
      </c>
      <c r="W817" s="3">
        <f t="shared" si="53"/>
        <v>0</v>
      </c>
    </row>
    <row r="818" spans="17:23">
      <c r="Q818" s="46">
        <f t="shared" si="50"/>
        <v>0</v>
      </c>
      <c r="U818" s="9">
        <f t="shared" si="51"/>
        <v>0</v>
      </c>
      <c r="V818" s="9">
        <f t="shared" si="52"/>
        <v>0</v>
      </c>
      <c r="W818" s="3">
        <f t="shared" si="53"/>
        <v>0</v>
      </c>
    </row>
    <row r="819" spans="17:23">
      <c r="Q819" s="46">
        <f t="shared" si="50"/>
        <v>0</v>
      </c>
      <c r="U819" s="9">
        <f t="shared" si="51"/>
        <v>0</v>
      </c>
      <c r="V819" s="9">
        <f t="shared" si="52"/>
        <v>0</v>
      </c>
      <c r="W819" s="3">
        <f t="shared" si="53"/>
        <v>0</v>
      </c>
    </row>
    <row r="820" spans="17:23">
      <c r="Q820" s="46">
        <f t="shared" si="50"/>
        <v>0</v>
      </c>
      <c r="U820" s="9">
        <f t="shared" si="51"/>
        <v>0</v>
      </c>
      <c r="V820" s="9">
        <f t="shared" si="52"/>
        <v>0</v>
      </c>
      <c r="W820" s="3">
        <f t="shared" si="53"/>
        <v>0</v>
      </c>
    </row>
    <row r="821" spans="17:23">
      <c r="Q821" s="46">
        <f t="shared" si="50"/>
        <v>0</v>
      </c>
      <c r="U821" s="9">
        <f t="shared" si="51"/>
        <v>0</v>
      </c>
      <c r="V821" s="9">
        <f t="shared" si="52"/>
        <v>0</v>
      </c>
      <c r="W821" s="3">
        <f t="shared" si="53"/>
        <v>0</v>
      </c>
    </row>
    <row r="822" spans="17:23">
      <c r="Q822" s="46">
        <f t="shared" si="50"/>
        <v>0</v>
      </c>
      <c r="U822" s="9">
        <f t="shared" si="51"/>
        <v>0</v>
      </c>
      <c r="V822" s="9">
        <f t="shared" si="52"/>
        <v>0</v>
      </c>
      <c r="W822" s="3">
        <f t="shared" si="53"/>
        <v>0</v>
      </c>
    </row>
    <row r="823" spans="17:23">
      <c r="Q823" s="46">
        <f t="shared" si="50"/>
        <v>0</v>
      </c>
      <c r="U823" s="9">
        <f t="shared" si="51"/>
        <v>0</v>
      </c>
      <c r="V823" s="9">
        <f t="shared" si="52"/>
        <v>0</v>
      </c>
      <c r="W823" s="3">
        <f t="shared" si="53"/>
        <v>0</v>
      </c>
    </row>
    <row r="824" spans="17:23">
      <c r="Q824" s="46">
        <f t="shared" si="50"/>
        <v>0</v>
      </c>
      <c r="U824" s="9">
        <f t="shared" si="51"/>
        <v>0</v>
      </c>
      <c r="V824" s="9">
        <f t="shared" si="52"/>
        <v>0</v>
      </c>
      <c r="W824" s="3">
        <f t="shared" si="53"/>
        <v>0</v>
      </c>
    </row>
    <row r="825" spans="17:23">
      <c r="Q825" s="46">
        <f t="shared" si="50"/>
        <v>0</v>
      </c>
      <c r="U825" s="9">
        <f t="shared" si="51"/>
        <v>0</v>
      </c>
      <c r="V825" s="9">
        <f t="shared" si="52"/>
        <v>0</v>
      </c>
      <c r="W825" s="3">
        <f t="shared" si="53"/>
        <v>0</v>
      </c>
    </row>
    <row r="826" spans="17:23">
      <c r="Q826" s="46">
        <f t="shared" si="50"/>
        <v>0</v>
      </c>
      <c r="U826" s="9">
        <f t="shared" si="51"/>
        <v>0</v>
      </c>
      <c r="V826" s="9">
        <f t="shared" si="52"/>
        <v>0</v>
      </c>
      <c r="W826" s="3">
        <f t="shared" si="53"/>
        <v>0</v>
      </c>
    </row>
    <row r="827" spans="17:23">
      <c r="Q827" s="46">
        <f t="shared" si="50"/>
        <v>0</v>
      </c>
      <c r="U827" s="9">
        <f t="shared" si="51"/>
        <v>0</v>
      </c>
      <c r="V827" s="9">
        <f t="shared" si="52"/>
        <v>0</v>
      </c>
      <c r="W827" s="3">
        <f t="shared" si="53"/>
        <v>0</v>
      </c>
    </row>
    <row r="828" spans="17:23">
      <c r="Q828" s="46">
        <f t="shared" si="50"/>
        <v>0</v>
      </c>
      <c r="U828" s="9">
        <f t="shared" si="51"/>
        <v>0</v>
      </c>
      <c r="V828" s="9">
        <f t="shared" si="52"/>
        <v>0</v>
      </c>
      <c r="W828" s="3">
        <f t="shared" si="53"/>
        <v>0</v>
      </c>
    </row>
    <row r="829" spans="17:23">
      <c r="Q829" s="46">
        <f t="shared" si="50"/>
        <v>0</v>
      </c>
      <c r="U829" s="9">
        <f t="shared" si="51"/>
        <v>0</v>
      </c>
      <c r="V829" s="9">
        <f t="shared" si="52"/>
        <v>0</v>
      </c>
      <c r="W829" s="3">
        <f t="shared" si="53"/>
        <v>0</v>
      </c>
    </row>
    <row r="830" spans="17:23">
      <c r="Q830" s="46">
        <f t="shared" si="50"/>
        <v>0</v>
      </c>
      <c r="U830" s="9">
        <f t="shared" si="51"/>
        <v>0</v>
      </c>
      <c r="V830" s="9">
        <f t="shared" si="52"/>
        <v>0</v>
      </c>
      <c r="W830" s="3">
        <f t="shared" si="53"/>
        <v>0</v>
      </c>
    </row>
    <row r="831" spans="17:23">
      <c r="Q831" s="46">
        <f t="shared" si="50"/>
        <v>0</v>
      </c>
      <c r="U831" s="9">
        <f t="shared" si="51"/>
        <v>0</v>
      </c>
      <c r="V831" s="9">
        <f t="shared" si="52"/>
        <v>0</v>
      </c>
      <c r="W831" s="3">
        <f t="shared" si="53"/>
        <v>0</v>
      </c>
    </row>
    <row r="832" spans="17:23">
      <c r="Q832" s="46">
        <f t="shared" si="50"/>
        <v>0</v>
      </c>
      <c r="U832" s="9">
        <f t="shared" si="51"/>
        <v>0</v>
      </c>
      <c r="V832" s="9">
        <f t="shared" si="52"/>
        <v>0</v>
      </c>
      <c r="W832" s="3">
        <f t="shared" si="53"/>
        <v>0</v>
      </c>
    </row>
    <row r="833" spans="17:23">
      <c r="Q833" s="46">
        <f t="shared" si="50"/>
        <v>0</v>
      </c>
      <c r="U833" s="9">
        <f t="shared" si="51"/>
        <v>0</v>
      </c>
      <c r="V833" s="9">
        <f t="shared" si="52"/>
        <v>0</v>
      </c>
      <c r="W833" s="3">
        <f t="shared" si="53"/>
        <v>0</v>
      </c>
    </row>
    <row r="834" spans="17:23">
      <c r="Q834" s="46">
        <f t="shared" si="50"/>
        <v>0</v>
      </c>
      <c r="U834" s="9">
        <f t="shared" si="51"/>
        <v>0</v>
      </c>
      <c r="V834" s="9">
        <f t="shared" si="52"/>
        <v>0</v>
      </c>
      <c r="W834" s="3">
        <f t="shared" si="53"/>
        <v>0</v>
      </c>
    </row>
    <row r="835" spans="17:23">
      <c r="Q835" s="46">
        <f t="shared" si="50"/>
        <v>0</v>
      </c>
      <c r="U835" s="9">
        <f t="shared" si="51"/>
        <v>0</v>
      </c>
      <c r="V835" s="9">
        <f t="shared" si="52"/>
        <v>0</v>
      </c>
      <c r="W835" s="3">
        <f t="shared" si="53"/>
        <v>0</v>
      </c>
    </row>
    <row r="836" spans="17:23">
      <c r="Q836" s="46">
        <f t="shared" si="50"/>
        <v>0</v>
      </c>
      <c r="U836" s="9">
        <f t="shared" si="51"/>
        <v>0</v>
      </c>
      <c r="V836" s="9">
        <f t="shared" si="52"/>
        <v>0</v>
      </c>
      <c r="W836" s="3">
        <f t="shared" si="53"/>
        <v>0</v>
      </c>
    </row>
    <row r="837" spans="17:23">
      <c r="Q837" s="46">
        <f t="shared" si="50"/>
        <v>0</v>
      </c>
      <c r="U837" s="9">
        <f t="shared" si="51"/>
        <v>0</v>
      </c>
      <c r="V837" s="9">
        <f t="shared" si="52"/>
        <v>0</v>
      </c>
      <c r="W837" s="3">
        <f t="shared" si="53"/>
        <v>0</v>
      </c>
    </row>
    <row r="838" spans="17:23">
      <c r="Q838" s="46">
        <f t="shared" si="50"/>
        <v>0</v>
      </c>
      <c r="U838" s="9">
        <f t="shared" si="51"/>
        <v>0</v>
      </c>
      <c r="V838" s="9">
        <f t="shared" si="52"/>
        <v>0</v>
      </c>
      <c r="W838" s="3">
        <f t="shared" si="53"/>
        <v>0</v>
      </c>
    </row>
    <row r="839" spans="17:23">
      <c r="Q839" s="46">
        <f t="shared" si="50"/>
        <v>0</v>
      </c>
      <c r="U839" s="9">
        <f t="shared" si="51"/>
        <v>0</v>
      </c>
      <c r="V839" s="9">
        <f t="shared" si="52"/>
        <v>0</v>
      </c>
      <c r="W839" s="3">
        <f t="shared" si="53"/>
        <v>0</v>
      </c>
    </row>
    <row r="840" spans="17:23">
      <c r="Q840" s="46">
        <f t="shared" ref="Q840:Q902" si="54">N840+(0.05*O840)+(P840/240)</f>
        <v>0</v>
      </c>
      <c r="U840" s="9">
        <f t="shared" ref="U840:U902" si="55">R840+(S840*0.05)+(T840/240)</f>
        <v>0</v>
      </c>
      <c r="V840" s="9">
        <f t="shared" ref="V840:V902" si="56">L840*Q840</f>
        <v>0</v>
      </c>
      <c r="W840" s="3">
        <f t="shared" ref="W840:W902" si="57">U840-V840</f>
        <v>0</v>
      </c>
    </row>
    <row r="841" spans="17:23">
      <c r="Q841" s="46">
        <f t="shared" si="54"/>
        <v>0</v>
      </c>
      <c r="U841" s="9">
        <f t="shared" si="55"/>
        <v>0</v>
      </c>
      <c r="V841" s="9">
        <f t="shared" si="56"/>
        <v>0</v>
      </c>
      <c r="W841" s="3">
        <f t="shared" si="57"/>
        <v>0</v>
      </c>
    </row>
    <row r="842" spans="17:23">
      <c r="Q842" s="46">
        <f t="shared" si="54"/>
        <v>0</v>
      </c>
      <c r="U842" s="9">
        <f t="shared" si="55"/>
        <v>0</v>
      </c>
      <c r="V842" s="9">
        <f t="shared" si="56"/>
        <v>0</v>
      </c>
      <c r="W842" s="3">
        <f t="shared" si="57"/>
        <v>0</v>
      </c>
    </row>
    <row r="843" spans="17:23">
      <c r="Q843" s="46">
        <f t="shared" si="54"/>
        <v>0</v>
      </c>
      <c r="U843" s="9">
        <f t="shared" si="55"/>
        <v>0</v>
      </c>
      <c r="V843" s="9">
        <f t="shared" si="56"/>
        <v>0</v>
      </c>
      <c r="W843" s="3">
        <f t="shared" si="57"/>
        <v>0</v>
      </c>
    </row>
    <row r="844" spans="17:23">
      <c r="Q844" s="46">
        <f t="shared" si="54"/>
        <v>0</v>
      </c>
      <c r="U844" s="9">
        <f t="shared" si="55"/>
        <v>0</v>
      </c>
      <c r="V844" s="9">
        <f t="shared" si="56"/>
        <v>0</v>
      </c>
      <c r="W844" s="3">
        <f t="shared" si="57"/>
        <v>0</v>
      </c>
    </row>
    <row r="845" spans="17:23">
      <c r="Q845" s="46">
        <f t="shared" si="54"/>
        <v>0</v>
      </c>
      <c r="U845" s="9">
        <f t="shared" si="55"/>
        <v>0</v>
      </c>
      <c r="V845" s="9">
        <f t="shared" si="56"/>
        <v>0</v>
      </c>
      <c r="W845" s="3">
        <f t="shared" si="57"/>
        <v>0</v>
      </c>
    </row>
    <row r="846" spans="17:23">
      <c r="Q846" s="46">
        <f t="shared" si="54"/>
        <v>0</v>
      </c>
      <c r="U846" s="9">
        <f t="shared" si="55"/>
        <v>0</v>
      </c>
      <c r="V846" s="9">
        <f t="shared" si="56"/>
        <v>0</v>
      </c>
      <c r="W846" s="3">
        <f t="shared" si="57"/>
        <v>0</v>
      </c>
    </row>
    <row r="847" spans="17:23">
      <c r="Q847" s="46">
        <f t="shared" si="54"/>
        <v>0</v>
      </c>
      <c r="U847" s="9">
        <f t="shared" si="55"/>
        <v>0</v>
      </c>
      <c r="V847" s="9">
        <f t="shared" si="56"/>
        <v>0</v>
      </c>
      <c r="W847" s="3">
        <f t="shared" si="57"/>
        <v>0</v>
      </c>
    </row>
    <row r="848" spans="17:23">
      <c r="Q848" s="46">
        <f t="shared" si="54"/>
        <v>0</v>
      </c>
      <c r="U848" s="9">
        <f t="shared" si="55"/>
        <v>0</v>
      </c>
      <c r="V848" s="9">
        <f t="shared" si="56"/>
        <v>0</v>
      </c>
      <c r="W848" s="3">
        <f t="shared" si="57"/>
        <v>0</v>
      </c>
    </row>
    <row r="849" spans="17:23">
      <c r="Q849" s="46">
        <f t="shared" si="54"/>
        <v>0</v>
      </c>
      <c r="U849" s="9">
        <f t="shared" si="55"/>
        <v>0</v>
      </c>
      <c r="V849" s="9">
        <f t="shared" si="56"/>
        <v>0</v>
      </c>
      <c r="W849" s="3">
        <f t="shared" si="57"/>
        <v>0</v>
      </c>
    </row>
    <row r="850" spans="17:23">
      <c r="Q850" s="46">
        <f t="shared" si="54"/>
        <v>0</v>
      </c>
      <c r="U850" s="9">
        <f t="shared" si="55"/>
        <v>0</v>
      </c>
      <c r="V850" s="9">
        <f t="shared" si="56"/>
        <v>0</v>
      </c>
      <c r="W850" s="3">
        <f t="shared" si="57"/>
        <v>0</v>
      </c>
    </row>
    <row r="851" spans="17:23">
      <c r="Q851" s="46">
        <f t="shared" si="54"/>
        <v>0</v>
      </c>
      <c r="U851" s="9">
        <f t="shared" si="55"/>
        <v>0</v>
      </c>
      <c r="V851" s="9">
        <f t="shared" si="56"/>
        <v>0</v>
      </c>
      <c r="W851" s="3">
        <f t="shared" si="57"/>
        <v>0</v>
      </c>
    </row>
    <row r="852" spans="17:23">
      <c r="Q852" s="46">
        <f t="shared" si="54"/>
        <v>0</v>
      </c>
      <c r="U852" s="9">
        <f t="shared" si="55"/>
        <v>0</v>
      </c>
      <c r="V852" s="9">
        <f t="shared" si="56"/>
        <v>0</v>
      </c>
      <c r="W852" s="3">
        <f t="shared" si="57"/>
        <v>0</v>
      </c>
    </row>
    <row r="853" spans="17:23">
      <c r="Q853" s="46">
        <f t="shared" si="54"/>
        <v>0</v>
      </c>
      <c r="U853" s="9">
        <f t="shared" si="55"/>
        <v>0</v>
      </c>
      <c r="V853" s="9">
        <f t="shared" si="56"/>
        <v>0</v>
      </c>
      <c r="W853" s="3">
        <f t="shared" si="57"/>
        <v>0</v>
      </c>
    </row>
    <row r="854" spans="17:23">
      <c r="Q854" s="46">
        <f t="shared" si="54"/>
        <v>0</v>
      </c>
      <c r="U854" s="9">
        <f t="shared" si="55"/>
        <v>0</v>
      </c>
      <c r="V854" s="9">
        <f t="shared" si="56"/>
        <v>0</v>
      </c>
      <c r="W854" s="3">
        <f t="shared" si="57"/>
        <v>0</v>
      </c>
    </row>
    <row r="855" spans="17:23">
      <c r="Q855" s="46">
        <f t="shared" si="54"/>
        <v>0</v>
      </c>
      <c r="U855" s="9">
        <f t="shared" si="55"/>
        <v>0</v>
      </c>
      <c r="V855" s="9">
        <f t="shared" si="56"/>
        <v>0</v>
      </c>
      <c r="W855" s="3">
        <f t="shared" si="57"/>
        <v>0</v>
      </c>
    </row>
    <row r="856" spans="17:23">
      <c r="Q856" s="46">
        <f t="shared" si="54"/>
        <v>0</v>
      </c>
      <c r="U856" s="9">
        <f t="shared" si="55"/>
        <v>0</v>
      </c>
      <c r="V856" s="9">
        <f t="shared" si="56"/>
        <v>0</v>
      </c>
      <c r="W856" s="3">
        <f t="shared" si="57"/>
        <v>0</v>
      </c>
    </row>
    <row r="857" spans="17:23">
      <c r="Q857" s="46">
        <f t="shared" si="54"/>
        <v>0</v>
      </c>
      <c r="U857" s="9">
        <f t="shared" si="55"/>
        <v>0</v>
      </c>
      <c r="V857" s="9">
        <f t="shared" si="56"/>
        <v>0</v>
      </c>
      <c r="W857" s="3">
        <f t="shared" si="57"/>
        <v>0</v>
      </c>
    </row>
    <row r="858" spans="17:23">
      <c r="Q858" s="46">
        <f t="shared" si="54"/>
        <v>0</v>
      </c>
      <c r="U858" s="9">
        <f t="shared" si="55"/>
        <v>0</v>
      </c>
      <c r="V858" s="9">
        <f t="shared" si="56"/>
        <v>0</v>
      </c>
      <c r="W858" s="3">
        <f t="shared" si="57"/>
        <v>0</v>
      </c>
    </row>
    <row r="859" spans="17:23">
      <c r="Q859" s="46">
        <f t="shared" si="54"/>
        <v>0</v>
      </c>
      <c r="U859" s="9">
        <f t="shared" si="55"/>
        <v>0</v>
      </c>
      <c r="V859" s="9">
        <f t="shared" si="56"/>
        <v>0</v>
      </c>
      <c r="W859" s="3">
        <f t="shared" si="57"/>
        <v>0</v>
      </c>
    </row>
    <row r="860" spans="17:23">
      <c r="Q860" s="46">
        <f t="shared" si="54"/>
        <v>0</v>
      </c>
      <c r="U860" s="9">
        <f t="shared" si="55"/>
        <v>0</v>
      </c>
      <c r="V860" s="9">
        <f t="shared" si="56"/>
        <v>0</v>
      </c>
      <c r="W860" s="3">
        <f t="shared" si="57"/>
        <v>0</v>
      </c>
    </row>
    <row r="861" spans="17:23">
      <c r="Q861" s="46">
        <f t="shared" si="54"/>
        <v>0</v>
      </c>
      <c r="U861" s="9">
        <f t="shared" si="55"/>
        <v>0</v>
      </c>
      <c r="V861" s="9">
        <f t="shared" si="56"/>
        <v>0</v>
      </c>
      <c r="W861" s="3">
        <f t="shared" si="57"/>
        <v>0</v>
      </c>
    </row>
    <row r="862" spans="17:23">
      <c r="Q862" s="46">
        <f t="shared" si="54"/>
        <v>0</v>
      </c>
      <c r="U862" s="9">
        <f t="shared" si="55"/>
        <v>0</v>
      </c>
      <c r="V862" s="9">
        <f t="shared" si="56"/>
        <v>0</v>
      </c>
      <c r="W862" s="3">
        <f t="shared" si="57"/>
        <v>0</v>
      </c>
    </row>
    <row r="863" spans="17:23">
      <c r="Q863" s="46">
        <f t="shared" si="54"/>
        <v>0</v>
      </c>
      <c r="U863" s="9">
        <f t="shared" si="55"/>
        <v>0</v>
      </c>
      <c r="V863" s="9">
        <f t="shared" si="56"/>
        <v>0</v>
      </c>
      <c r="W863" s="3">
        <f t="shared" si="57"/>
        <v>0</v>
      </c>
    </row>
    <row r="864" spans="17:23">
      <c r="Q864" s="46">
        <f t="shared" si="54"/>
        <v>0</v>
      </c>
      <c r="U864" s="9">
        <f t="shared" si="55"/>
        <v>0</v>
      </c>
      <c r="V864" s="9">
        <f t="shared" si="56"/>
        <v>0</v>
      </c>
      <c r="W864" s="3">
        <f t="shared" si="57"/>
        <v>0</v>
      </c>
    </row>
    <row r="865" spans="17:23">
      <c r="Q865" s="46">
        <f t="shared" si="54"/>
        <v>0</v>
      </c>
      <c r="U865" s="9">
        <f t="shared" si="55"/>
        <v>0</v>
      </c>
      <c r="V865" s="9">
        <f t="shared" si="56"/>
        <v>0</v>
      </c>
      <c r="W865" s="3">
        <f t="shared" si="57"/>
        <v>0</v>
      </c>
    </row>
    <row r="866" spans="17:23">
      <c r="Q866" s="46">
        <f t="shared" si="54"/>
        <v>0</v>
      </c>
      <c r="U866" s="9">
        <f t="shared" si="55"/>
        <v>0</v>
      </c>
      <c r="V866" s="9">
        <f t="shared" si="56"/>
        <v>0</v>
      </c>
      <c r="W866" s="3">
        <f t="shared" si="57"/>
        <v>0</v>
      </c>
    </row>
    <row r="867" spans="17:23">
      <c r="Q867" s="46">
        <f t="shared" si="54"/>
        <v>0</v>
      </c>
      <c r="U867" s="9">
        <f t="shared" si="55"/>
        <v>0</v>
      </c>
      <c r="V867" s="9">
        <f t="shared" si="56"/>
        <v>0</v>
      </c>
      <c r="W867" s="3">
        <f t="shared" si="57"/>
        <v>0</v>
      </c>
    </row>
    <row r="868" spans="17:23">
      <c r="Q868" s="46">
        <f t="shared" si="54"/>
        <v>0</v>
      </c>
      <c r="U868" s="9">
        <f t="shared" si="55"/>
        <v>0</v>
      </c>
      <c r="V868" s="9">
        <f t="shared" si="56"/>
        <v>0</v>
      </c>
      <c r="W868" s="3">
        <f t="shared" si="57"/>
        <v>0</v>
      </c>
    </row>
    <row r="869" spans="17:23">
      <c r="Q869" s="46">
        <f t="shared" si="54"/>
        <v>0</v>
      </c>
      <c r="U869" s="9">
        <f t="shared" si="55"/>
        <v>0</v>
      </c>
      <c r="V869" s="9">
        <f t="shared" si="56"/>
        <v>0</v>
      </c>
      <c r="W869" s="3">
        <f t="shared" si="57"/>
        <v>0</v>
      </c>
    </row>
    <row r="870" spans="17:23">
      <c r="Q870" s="46">
        <f t="shared" si="54"/>
        <v>0</v>
      </c>
      <c r="U870" s="9">
        <f t="shared" si="55"/>
        <v>0</v>
      </c>
      <c r="V870" s="9">
        <f t="shared" si="56"/>
        <v>0</v>
      </c>
      <c r="W870" s="3">
        <f t="shared" si="57"/>
        <v>0</v>
      </c>
    </row>
    <row r="871" spans="17:23">
      <c r="Q871" s="46">
        <f t="shared" si="54"/>
        <v>0</v>
      </c>
      <c r="U871" s="9">
        <f t="shared" si="55"/>
        <v>0</v>
      </c>
      <c r="V871" s="9">
        <f t="shared" si="56"/>
        <v>0</v>
      </c>
      <c r="W871" s="3">
        <f t="shared" si="57"/>
        <v>0</v>
      </c>
    </row>
    <row r="872" spans="17:23">
      <c r="Q872" s="46">
        <f t="shared" si="54"/>
        <v>0</v>
      </c>
      <c r="U872" s="9">
        <f t="shared" si="55"/>
        <v>0</v>
      </c>
      <c r="V872" s="9">
        <f t="shared" si="56"/>
        <v>0</v>
      </c>
      <c r="W872" s="3">
        <f t="shared" si="57"/>
        <v>0</v>
      </c>
    </row>
    <row r="873" spans="17:23">
      <c r="Q873" s="46">
        <f t="shared" si="54"/>
        <v>0</v>
      </c>
      <c r="U873" s="9">
        <f t="shared" si="55"/>
        <v>0</v>
      </c>
      <c r="V873" s="9">
        <f t="shared" si="56"/>
        <v>0</v>
      </c>
      <c r="W873" s="3">
        <f t="shared" si="57"/>
        <v>0</v>
      </c>
    </row>
    <row r="874" spans="17:23">
      <c r="Q874" s="46">
        <f t="shared" si="54"/>
        <v>0</v>
      </c>
      <c r="U874" s="9">
        <f t="shared" si="55"/>
        <v>0</v>
      </c>
      <c r="V874" s="9">
        <f t="shared" si="56"/>
        <v>0</v>
      </c>
      <c r="W874" s="3">
        <f t="shared" si="57"/>
        <v>0</v>
      </c>
    </row>
    <row r="875" spans="17:23">
      <c r="Q875" s="46">
        <f t="shared" si="54"/>
        <v>0</v>
      </c>
      <c r="U875" s="9">
        <f t="shared" si="55"/>
        <v>0</v>
      </c>
      <c r="V875" s="9">
        <f t="shared" si="56"/>
        <v>0</v>
      </c>
      <c r="W875" s="3">
        <f t="shared" si="57"/>
        <v>0</v>
      </c>
    </row>
    <row r="876" spans="17:23">
      <c r="Q876" s="46">
        <f t="shared" si="54"/>
        <v>0</v>
      </c>
      <c r="U876" s="9">
        <f t="shared" si="55"/>
        <v>0</v>
      </c>
      <c r="V876" s="9">
        <f t="shared" si="56"/>
        <v>0</v>
      </c>
      <c r="W876" s="3">
        <f t="shared" si="57"/>
        <v>0</v>
      </c>
    </row>
    <row r="877" spans="17:23">
      <c r="Q877" s="46">
        <f t="shared" si="54"/>
        <v>0</v>
      </c>
      <c r="U877" s="9">
        <f t="shared" si="55"/>
        <v>0</v>
      </c>
      <c r="V877" s="9">
        <f t="shared" si="56"/>
        <v>0</v>
      </c>
      <c r="W877" s="3">
        <f t="shared" si="57"/>
        <v>0</v>
      </c>
    </row>
    <row r="878" spans="17:23">
      <c r="Q878" s="46">
        <f t="shared" si="54"/>
        <v>0</v>
      </c>
      <c r="U878" s="9">
        <f t="shared" si="55"/>
        <v>0</v>
      </c>
      <c r="V878" s="9">
        <f t="shared" si="56"/>
        <v>0</v>
      </c>
      <c r="W878" s="3">
        <f t="shared" si="57"/>
        <v>0</v>
      </c>
    </row>
    <row r="879" spans="17:23">
      <c r="Q879" s="46">
        <f t="shared" si="54"/>
        <v>0</v>
      </c>
      <c r="U879" s="9">
        <f t="shared" si="55"/>
        <v>0</v>
      </c>
      <c r="V879" s="9">
        <f t="shared" si="56"/>
        <v>0</v>
      </c>
      <c r="W879" s="3">
        <f t="shared" si="57"/>
        <v>0</v>
      </c>
    </row>
    <row r="880" spans="17:23">
      <c r="Q880" s="46">
        <f t="shared" si="54"/>
        <v>0</v>
      </c>
      <c r="U880" s="9">
        <f t="shared" si="55"/>
        <v>0</v>
      </c>
      <c r="V880" s="9">
        <f t="shared" si="56"/>
        <v>0</v>
      </c>
      <c r="W880" s="3">
        <f t="shared" si="57"/>
        <v>0</v>
      </c>
    </row>
    <row r="881" spans="17:23">
      <c r="Q881" s="46">
        <f t="shared" si="54"/>
        <v>0</v>
      </c>
      <c r="U881" s="9">
        <f t="shared" si="55"/>
        <v>0</v>
      </c>
      <c r="V881" s="9">
        <f t="shared" si="56"/>
        <v>0</v>
      </c>
      <c r="W881" s="3">
        <f t="shared" si="57"/>
        <v>0</v>
      </c>
    </row>
    <row r="882" spans="17:23">
      <c r="Q882" s="46">
        <f t="shared" si="54"/>
        <v>0</v>
      </c>
      <c r="U882" s="9">
        <f t="shared" si="55"/>
        <v>0</v>
      </c>
      <c r="V882" s="9">
        <f t="shared" si="56"/>
        <v>0</v>
      </c>
      <c r="W882" s="3">
        <f t="shared" si="57"/>
        <v>0</v>
      </c>
    </row>
    <row r="883" spans="17:23">
      <c r="Q883" s="46">
        <f t="shared" si="54"/>
        <v>0</v>
      </c>
      <c r="U883" s="9">
        <f t="shared" si="55"/>
        <v>0</v>
      </c>
      <c r="V883" s="9">
        <f t="shared" si="56"/>
        <v>0</v>
      </c>
      <c r="W883" s="3">
        <f t="shared" si="57"/>
        <v>0</v>
      </c>
    </row>
    <row r="884" spans="17:23">
      <c r="Q884" s="46">
        <f t="shared" si="54"/>
        <v>0</v>
      </c>
      <c r="U884" s="9">
        <f t="shared" si="55"/>
        <v>0</v>
      </c>
      <c r="V884" s="9">
        <f t="shared" si="56"/>
        <v>0</v>
      </c>
      <c r="W884" s="3">
        <f t="shared" si="57"/>
        <v>0</v>
      </c>
    </row>
    <row r="885" spans="17:23">
      <c r="Q885" s="46">
        <f t="shared" si="54"/>
        <v>0</v>
      </c>
      <c r="U885" s="9">
        <f t="shared" si="55"/>
        <v>0</v>
      </c>
      <c r="V885" s="9">
        <f t="shared" si="56"/>
        <v>0</v>
      </c>
      <c r="W885" s="3">
        <f t="shared" si="57"/>
        <v>0</v>
      </c>
    </row>
    <row r="886" spans="17:23">
      <c r="Q886" s="46">
        <f t="shared" si="54"/>
        <v>0</v>
      </c>
      <c r="U886" s="9">
        <f t="shared" si="55"/>
        <v>0</v>
      </c>
      <c r="V886" s="9">
        <f t="shared" si="56"/>
        <v>0</v>
      </c>
      <c r="W886" s="3">
        <f t="shared" si="57"/>
        <v>0</v>
      </c>
    </row>
    <row r="887" spans="17:23">
      <c r="Q887" s="46">
        <f t="shared" si="54"/>
        <v>0</v>
      </c>
      <c r="U887" s="9">
        <f t="shared" si="55"/>
        <v>0</v>
      </c>
      <c r="V887" s="9">
        <f t="shared" si="56"/>
        <v>0</v>
      </c>
      <c r="W887" s="3">
        <f t="shared" si="57"/>
        <v>0</v>
      </c>
    </row>
    <row r="888" spans="17:23">
      <c r="Q888" s="46">
        <f t="shared" si="54"/>
        <v>0</v>
      </c>
      <c r="U888" s="9">
        <f t="shared" si="55"/>
        <v>0</v>
      </c>
      <c r="V888" s="9">
        <f t="shared" si="56"/>
        <v>0</v>
      </c>
      <c r="W888" s="3">
        <f t="shared" si="57"/>
        <v>0</v>
      </c>
    </row>
    <row r="889" spans="17:23">
      <c r="Q889" s="46">
        <f t="shared" si="54"/>
        <v>0</v>
      </c>
      <c r="U889" s="9">
        <f t="shared" si="55"/>
        <v>0</v>
      </c>
      <c r="V889" s="9">
        <f t="shared" si="56"/>
        <v>0</v>
      </c>
      <c r="W889" s="3">
        <f t="shared" si="57"/>
        <v>0</v>
      </c>
    </row>
    <row r="890" spans="17:23">
      <c r="Q890" s="46">
        <f t="shared" si="54"/>
        <v>0</v>
      </c>
      <c r="U890" s="9">
        <f t="shared" si="55"/>
        <v>0</v>
      </c>
      <c r="V890" s="9">
        <f t="shared" si="56"/>
        <v>0</v>
      </c>
      <c r="W890" s="3">
        <f t="shared" si="57"/>
        <v>0</v>
      </c>
    </row>
    <row r="891" spans="17:23">
      <c r="Q891" s="46">
        <f t="shared" si="54"/>
        <v>0</v>
      </c>
      <c r="U891" s="9">
        <f t="shared" si="55"/>
        <v>0</v>
      </c>
      <c r="V891" s="9">
        <f t="shared" si="56"/>
        <v>0</v>
      </c>
      <c r="W891" s="3">
        <f t="shared" si="57"/>
        <v>0</v>
      </c>
    </row>
    <row r="892" spans="17:23">
      <c r="Q892" s="46">
        <f t="shared" si="54"/>
        <v>0</v>
      </c>
      <c r="U892" s="9">
        <f t="shared" si="55"/>
        <v>0</v>
      </c>
      <c r="V892" s="9">
        <f t="shared" si="56"/>
        <v>0</v>
      </c>
      <c r="W892" s="3">
        <f t="shared" si="57"/>
        <v>0</v>
      </c>
    </row>
    <row r="893" spans="17:23">
      <c r="Q893" s="46">
        <f t="shared" si="54"/>
        <v>0</v>
      </c>
      <c r="U893" s="9">
        <f t="shared" si="55"/>
        <v>0</v>
      </c>
      <c r="V893" s="9">
        <f t="shared" si="56"/>
        <v>0</v>
      </c>
      <c r="W893" s="3">
        <f t="shared" si="57"/>
        <v>0</v>
      </c>
    </row>
    <row r="894" spans="17:23">
      <c r="Q894" s="46">
        <f t="shared" si="54"/>
        <v>0</v>
      </c>
      <c r="U894" s="9">
        <f t="shared" si="55"/>
        <v>0</v>
      </c>
      <c r="V894" s="9">
        <f t="shared" si="56"/>
        <v>0</v>
      </c>
      <c r="W894" s="3">
        <f t="shared" si="57"/>
        <v>0</v>
      </c>
    </row>
    <row r="895" spans="17:23">
      <c r="Q895" s="46">
        <f t="shared" si="54"/>
        <v>0</v>
      </c>
      <c r="U895" s="9">
        <f t="shared" si="55"/>
        <v>0</v>
      </c>
      <c r="V895" s="9">
        <f t="shared" si="56"/>
        <v>0</v>
      </c>
      <c r="W895" s="3">
        <f t="shared" si="57"/>
        <v>0</v>
      </c>
    </row>
    <row r="896" spans="17:23">
      <c r="Q896" s="46">
        <f t="shared" si="54"/>
        <v>0</v>
      </c>
      <c r="U896" s="9">
        <f t="shared" si="55"/>
        <v>0</v>
      </c>
      <c r="V896" s="9">
        <f t="shared" si="56"/>
        <v>0</v>
      </c>
      <c r="W896" s="3">
        <f t="shared" si="57"/>
        <v>0</v>
      </c>
    </row>
    <row r="897" spans="17:23">
      <c r="Q897" s="46">
        <f t="shared" si="54"/>
        <v>0</v>
      </c>
      <c r="U897" s="9">
        <f t="shared" si="55"/>
        <v>0</v>
      </c>
      <c r="V897" s="9">
        <f t="shared" si="56"/>
        <v>0</v>
      </c>
      <c r="W897" s="3">
        <f t="shared" si="57"/>
        <v>0</v>
      </c>
    </row>
    <row r="898" spans="17:23">
      <c r="Q898" s="46">
        <f t="shared" si="54"/>
        <v>0</v>
      </c>
      <c r="U898" s="9">
        <f t="shared" si="55"/>
        <v>0</v>
      </c>
      <c r="V898" s="9">
        <f t="shared" si="56"/>
        <v>0</v>
      </c>
      <c r="W898" s="3">
        <f t="shared" si="57"/>
        <v>0</v>
      </c>
    </row>
    <row r="899" spans="17:23">
      <c r="Q899" s="46">
        <f t="shared" si="54"/>
        <v>0</v>
      </c>
      <c r="U899" s="9">
        <f t="shared" si="55"/>
        <v>0</v>
      </c>
      <c r="V899" s="9">
        <f t="shared" si="56"/>
        <v>0</v>
      </c>
      <c r="W899" s="3">
        <f t="shared" si="57"/>
        <v>0</v>
      </c>
    </row>
    <row r="900" spans="17:23">
      <c r="Q900" s="46">
        <f t="shared" si="54"/>
        <v>0</v>
      </c>
      <c r="U900" s="9">
        <f t="shared" si="55"/>
        <v>0</v>
      </c>
      <c r="V900" s="9">
        <f t="shared" si="56"/>
        <v>0</v>
      </c>
      <c r="W900" s="3">
        <f t="shared" si="57"/>
        <v>0</v>
      </c>
    </row>
    <row r="901" spans="17:23">
      <c r="Q901" s="46">
        <f t="shared" si="54"/>
        <v>0</v>
      </c>
      <c r="U901" s="9">
        <f t="shared" si="55"/>
        <v>0</v>
      </c>
      <c r="V901" s="9">
        <f t="shared" si="56"/>
        <v>0</v>
      </c>
      <c r="W901" s="3">
        <f t="shared" si="57"/>
        <v>0</v>
      </c>
    </row>
    <row r="902" spans="17:23">
      <c r="Q902" s="46">
        <f t="shared" si="54"/>
        <v>0</v>
      </c>
      <c r="U902" s="9">
        <f t="shared" si="55"/>
        <v>0</v>
      </c>
      <c r="V902" s="9">
        <f t="shared" si="56"/>
        <v>0</v>
      </c>
      <c r="W902" s="3">
        <f t="shared" si="57"/>
        <v>0</v>
      </c>
    </row>
  </sheetData>
  <conditionalFormatting sqref="W1:W902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2016-07-18T15:18:44Z</dcterms:modified>
</cp:coreProperties>
</file>