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aint Valery" sheetId="1" state="visible" r:id="rId2"/>
    <sheet name="Boulogne" sheetId="2" state="visible" r:id="rId3"/>
    <sheet name="Cala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<sst xmlns="http://schemas.openxmlformats.org/spreadsheetml/2006/main" count="1580" uniqueCount="238">
  <si>
    <t>numéro de ligne</t>
  </si>
  <si>
    <t>Entré par</t>
  </si>
  <si>
    <t>Source</t>
  </si>
  <si>
    <t>Année</t>
  </si>
  <si>
    <t>Exportations (Sorties)/Importations (Entrées)</t>
  </si>
  <si>
    <t>Direction</t>
  </si>
  <si>
    <t>Bureau Principal</t>
  </si>
  <si>
    <t>Page</t>
  </si>
  <si>
    <t>Nom Marchandise</t>
  </si>
  <si>
    <t>Pays ou Région</t>
  </si>
  <si>
    <t>Valeur</t>
  </si>
  <si>
    <t>Quantité</t>
  </si>
  <si>
    <t>Origine des marchandises</t>
  </si>
  <si>
    <t>Unité de poids ou quantité</t>
  </si>
  <si>
    <t>Prix unitaire en décimale de Lt</t>
  </si>
  <si>
    <t>Valeur en livres tournois</t>
  </si>
  <si>
    <t>Problèmes</t>
  </si>
  <si>
    <t>Remarques</t>
  </si>
  <si>
    <t>Jérémy Hervelin</t>
  </si>
  <si>
    <t>F12 1666</t>
  </si>
  <si>
    <t>Exportations</t>
  </si>
  <si>
    <t>Amiens</t>
  </si>
  <si>
    <t>Saint Valery</t>
  </si>
  <si>
    <t>Bonneterie ; de laine ; bas</t>
  </si>
  <si>
    <t>Portugal</t>
  </si>
  <si>
    <t>Normandie</t>
  </si>
  <si>
    <t>?</t>
  </si>
  <si>
    <t>Largeur en lignes (pour tissu) : 6870 </t>
  </si>
  <si>
    <t>Bonneterie ; de laine ; bonets</t>
  </si>
  <si>
    <t>Largeur en lignes (pour tissu) : 1950 </t>
  </si>
  <si>
    <t>Bois ; de Santal</t>
  </si>
  <si>
    <t>Etranger</t>
  </si>
  <si>
    <t>Largeur en lignes (pour tissu) :  </t>
  </si>
  <si>
    <t>Eau ; de vie ; simple</t>
  </si>
  <si>
    <t>Espagne</t>
  </si>
  <si>
    <t>veltes</t>
  </si>
  <si>
    <t>Largeur en lignes (pour tissu) :  unité d'origine : pinte</t>
  </si>
  <si>
    <t>Angleterre</t>
  </si>
  <si>
    <t>Largeur en lignes (pour tissu) :  unité d'origine : muid</t>
  </si>
  <si>
    <t>Amérique</t>
  </si>
  <si>
    <t>Largeur en lignes (pour tissu) :  unités d'origine : muid et pintes</t>
  </si>
  <si>
    <t>Prusse</t>
  </si>
  <si>
    <t>Etoffes ; de laine ; Camelot</t>
  </si>
  <si>
    <t>Amiénois</t>
  </si>
  <si>
    <t>aunes</t>
  </si>
  <si>
    <t>Largeur en lignes (pour tissu) : 925 </t>
  </si>
  <si>
    <t>Etoffes ; de laine ; Etamine ; burail</t>
  </si>
  <si>
    <t>Largeur en lignes (pour tissu) : 740 </t>
  </si>
  <si>
    <t>Etoffes ; de laine ; Etamine</t>
  </si>
  <si>
    <t>Le Maine</t>
  </si>
  <si>
    <t>Largeur en lignes (pour tissu) : 1651 </t>
  </si>
  <si>
    <t>Etoffes ; de laine ; Flanelle</t>
  </si>
  <si>
    <t>Champagne</t>
  </si>
  <si>
    <t>Largeur en lignes (pour tissu) : 390 </t>
  </si>
  <si>
    <t>Etoffes ; de laine ; Maroc</t>
  </si>
  <si>
    <t>Largeur en lignes (pour tissu) : 20550 </t>
  </si>
  <si>
    <t>Largeur en lignes (pour tissu) : 10093 </t>
  </si>
  <si>
    <t>Etoffes ; de laine ; Panne</t>
  </si>
  <si>
    <t>Largeur en lignes (pour tissu) : 40 </t>
  </si>
  <si>
    <t>Etoffes ; de laine ; Lampareille</t>
  </si>
  <si>
    <t>Flandre</t>
  </si>
  <si>
    <t>Largeur en lignes (pour tissu) : 60 </t>
  </si>
  <si>
    <t>Etoffes ; Poil ; Camelot</t>
  </si>
  <si>
    <t>Largeur en lignes (pour tissu) : 96 </t>
  </si>
  <si>
    <t>Etoffes ; Poil ; Panne</t>
  </si>
  <si>
    <t>Largeur en lignes (pour tissu) : 16765 </t>
  </si>
  <si>
    <t>Poisson ; harengs pecs</t>
  </si>
  <si>
    <t>Marseille</t>
  </si>
  <si>
    <t>barils</t>
  </si>
  <si>
    <t>Peaux ; de veau ; en poil</t>
  </si>
  <si>
    <t>douzaine</t>
  </si>
  <si>
    <t>Quincaillerie ; de fer ; clouds</t>
  </si>
  <si>
    <t>quintal</t>
  </si>
  <si>
    <t>Largeur en lignes (pour tissu) :  unité d'origine : livre</t>
  </si>
  <si>
    <t>Quincaillerie ; de fer ; socle</t>
  </si>
  <si>
    <t>livre</t>
  </si>
  <si>
    <t>Ruban ; de soye</t>
  </si>
  <si>
    <t>Forez</t>
  </si>
  <si>
    <t>Savon</t>
  </si>
  <si>
    <t>Hollande</t>
  </si>
  <si>
    <t>Toile ; de chanvre</t>
  </si>
  <si>
    <t>Largeur en lignes (pour tissu) : 100 </t>
  </si>
  <si>
    <t>Largeur en lignes (pour tissu) : 8000 </t>
  </si>
  <si>
    <t>Toile ; de lin</t>
  </si>
  <si>
    <t>Largeur en lignes (pour tissu) : 250 </t>
  </si>
  <si>
    <r>
      <rPr>
        <sz val="12"/>
        <color rgb="FFFF0000"/>
        <rFont val="Calibri"/>
        <family val="2"/>
        <charset val="1"/>
      </rPr>
      <t>Toile ; de lin ; </t>
    </r>
    <r>
      <rPr>
        <sz val="12"/>
        <color rgb="FFFF0000"/>
        <rFont val="Calibri"/>
        <family val="2"/>
        <charset val="1"/>
      </rPr>
      <t>à matelas</t>
    </r>
  </si>
  <si>
    <t>Verrerie</t>
  </si>
  <si>
    <t>Dunkerque</t>
  </si>
  <si>
    <t>Les 4 villes anséatiques</t>
  </si>
  <si>
    <t>Les Etats de l'Empereur</t>
  </si>
  <si>
    <t>Noms des Ports et Pays de France</t>
  </si>
  <si>
    <t>Prix unitaire / unité de compte Lt</t>
  </si>
  <si>
    <t>Prix unitaire / unité de compte Sous</t>
  </si>
  <si>
    <t>Prix unitaire / unité de compte Deniers</t>
  </si>
  <si>
    <t>valeur en sous</t>
  </si>
  <si>
    <t>valeur en denier</t>
  </si>
  <si>
    <t>Valeur (Prix unitaire </t>
  </si>
  <si>
    <t>Valeur en décimales de livress tournois</t>
  </si>
  <si>
    <t>Différence</t>
  </si>
  <si>
    <t>Largeur en lignes (pour tissu)</t>
  </si>
  <si>
    <t>Boulogne sur Mer</t>
  </si>
  <si>
    <t>Isle de France</t>
  </si>
  <si>
    <t>Armes ; à feu ; fusils</t>
  </si>
  <si>
    <t>en nombre</t>
  </si>
  <si>
    <t>Bêtes ; de somme ; chevaux</t>
  </si>
  <si>
    <t>Boulonais</t>
  </si>
  <si>
    <t>Beurre</t>
  </si>
  <si>
    <t>France</t>
  </si>
  <si>
    <t>unité d'origine : livre</t>
  </si>
  <si>
    <t>Bierre</t>
  </si>
  <si>
    <t>muid</t>
  </si>
  <si>
    <t>unités d'origine : muids et pintes</t>
  </si>
  <si>
    <t>Bijouterie</t>
  </si>
  <si>
    <t>Lyonnais</t>
  </si>
  <si>
    <t>Bonneterie ; de soye ; bas</t>
  </si>
  <si>
    <t>Caffé</t>
  </si>
  <si>
    <t>Chair ; salée ; jambon</t>
  </si>
  <si>
    <t>Cheveux</t>
  </si>
  <si>
    <t>Cidre</t>
  </si>
  <si>
    <t>Cordages ; neufs</t>
  </si>
  <si>
    <t>Cuivre ; en batterie ; de fuine</t>
  </si>
  <si>
    <t>livres</t>
  </si>
  <si>
    <t>Dentelle ; de fil</t>
  </si>
  <si>
    <t>Dentelle ; de soye</t>
  </si>
  <si>
    <t>Sedan</t>
  </si>
  <si>
    <t>Draperie ; drap</t>
  </si>
  <si>
    <t>Draperie ; petite</t>
  </si>
  <si>
    <t>aune</t>
  </si>
  <si>
    <t>Eau ; de vie ; de genievre</t>
  </si>
  <si>
    <t>pinte</t>
  </si>
  <si>
    <t>Eau ; de vie ; double</t>
  </si>
  <si>
    <t>velte</t>
  </si>
  <si>
    <t>unités d'origine : muids</t>
  </si>
  <si>
    <t>Anger...</t>
  </si>
  <si>
    <t>Languedoc</t>
  </si>
  <si>
    <t>Etoffes ; de coton</t>
  </si>
  <si>
    <t>Etoffes ; de soye</t>
  </si>
  <si>
    <t>Fayance</t>
  </si>
  <si>
    <t>Fleurs ; artificielles</t>
  </si>
  <si>
    <t>Fruits ; confits ; en confitures</t>
  </si>
  <si>
    <t>Fruits ; secs ; raisins</t>
  </si>
  <si>
    <r>
      <rPr>
        <sz val="12"/>
        <color rgb="FFFF0000"/>
        <rFont val="Calibri"/>
        <family val="2"/>
        <charset val="1"/>
      </rPr>
      <t>Gaze ; </t>
    </r>
    <r>
      <rPr>
        <sz val="12"/>
        <color rgb="FFFF0000"/>
        <rFont val="Calibri"/>
        <family val="2"/>
        <charset val="1"/>
      </rPr>
      <t>crêpe</t>
    </r>
  </si>
  <si>
    <t>Gibier</t>
  </si>
  <si>
    <t>Glaces</t>
  </si>
  <si>
    <t>Graine ; de jardin</t>
  </si>
  <si>
    <t>Habillements</t>
  </si>
  <si>
    <t>Horlogerie</t>
  </si>
  <si>
    <t>Houblon</t>
  </si>
  <si>
    <t>Instruments ; de musique</t>
  </si>
  <si>
    <t>Librairie</t>
  </si>
  <si>
    <t>Liqueur</t>
  </si>
  <si>
    <t>Liqueur ; sirop ; melasse</t>
  </si>
  <si>
    <t>Marbre ; ouvré</t>
  </si>
  <si>
    <t>Marchandises ; à la valeur</t>
  </si>
  <si>
    <t>Danemark</t>
  </si>
  <si>
    <t>Meubles ; vieux</t>
  </si>
  <si>
    <t>Mercerie</t>
  </si>
  <si>
    <t>Miel</t>
  </si>
  <si>
    <t>Orphevrerie</t>
  </si>
  <si>
    <t>marc</t>
  </si>
  <si>
    <t>Ouvrages ; divers</t>
  </si>
  <si>
    <t>Ouvrages ; dorés</t>
  </si>
  <si>
    <t>Ouvrages ; des Sellies</t>
  </si>
  <si>
    <t>Parfumerie ; diverse</t>
  </si>
  <si>
    <t>Peaux ; ?</t>
  </si>
  <si>
    <t>Pierres ; à chaux</t>
  </si>
  <si>
    <t>Pumes</t>
  </si>
  <si>
    <t>Porcelaine</t>
  </si>
  <si>
    <t>Suif</t>
  </si>
  <si>
    <t>Amienois</t>
  </si>
  <si>
    <t>Toile ; hivre</t>
  </si>
  <si>
    <t>Toile ; siamoise</t>
  </si>
  <si>
    <t>Ustenciles ; de pêche</t>
  </si>
  <si>
    <r>
      <rPr>
        <sz val="12"/>
        <color rgb="FFFF0000"/>
        <rFont val="Calibri"/>
        <family val="2"/>
        <charset val="1"/>
      </rPr>
      <t>Ustenciles ; </t>
    </r>
    <r>
      <rPr>
        <sz val="12"/>
        <color rgb="FFFF0000"/>
        <rFont val="Calibri"/>
        <family val="2"/>
        <charset val="1"/>
      </rPr>
      <t>Retz</t>
    </r>
  </si>
  <si>
    <t>Verre ; à vitre</t>
  </si>
  <si>
    <t>Voitures</t>
  </si>
  <si>
    <t>Bordeaux</t>
  </si>
  <si>
    <t>Vin</t>
  </si>
  <si>
    <t>unités d'origine : muid et pintes</t>
  </si>
  <si>
    <t>unités d'origine : muid et pintes + chiffre coupé (feuillée arachée)</t>
  </si>
  <si>
    <t>Bourgogne</t>
  </si>
  <si>
    <t>F12 1665</t>
  </si>
  <si>
    <t>unités d'origine : muid et pintes + valeur totale = 3437 - conforme à la source</t>
  </si>
  <si>
    <t>bouteille</t>
  </si>
  <si>
    <t>valeur totale = 3437 - conforme à la source</t>
  </si>
  <si>
    <t>Vinaigre</t>
  </si>
  <si>
    <t>Largeur en ligne (pour tissus)</t>
  </si>
  <si>
    <t>Calais</t>
  </si>
  <si>
    <t>Arbustes</t>
  </si>
  <si>
    <t>Aux Voyageurs</t>
  </si>
  <si>
    <t>Coton ; en ?</t>
  </si>
  <si>
    <t>Cuivre ; en feuilles</t>
  </si>
  <si>
    <t>Artois</t>
  </si>
  <si>
    <t>unité d'origine : livres et onces</t>
  </si>
  <si>
    <t>Drap ; de laine</t>
  </si>
  <si>
    <t>unité d'origine : muids et pintes</t>
  </si>
  <si>
    <t>Eau ; de vie ; de Genievre</t>
  </si>
  <si>
    <t>Etoffe ; de soye</t>
  </si>
  <si>
    <t>Fourage ; sou</t>
  </si>
  <si>
    <t>Fruits ; confitures</t>
  </si>
  <si>
    <t>Fruits ; secs ; noisettes</t>
  </si>
  <si>
    <t>Fromage</t>
  </si>
  <si>
    <t>Gants ; de peau</t>
  </si>
  <si>
    <t>Gants ; de poil</t>
  </si>
  <si>
    <t>Gaze ; de fil</t>
  </si>
  <si>
    <t>Gaze ; de soye</t>
  </si>
  <si>
    <t>Huile ; d'olive</t>
  </si>
  <si>
    <t>Légumes ; truffes</t>
  </si>
  <si>
    <t>Librairie ; cartes ; géographiques</t>
  </si>
  <si>
    <t>Librairie ; estampes</t>
  </si>
  <si>
    <t>Marchandises diverses</t>
  </si>
  <si>
    <t>Mercerie ; melés</t>
  </si>
  <si>
    <t>Meubles</t>
  </si>
  <si>
    <t>Ouvrages ; devant</t>
  </si>
  <si>
    <t>Ouvrages ; de bronze</t>
  </si>
  <si>
    <t>Papier ; blanc</t>
  </si>
  <si>
    <t>Papier ; de marquies</t>
  </si>
  <si>
    <t>Parfumerie</t>
  </si>
  <si>
    <t>Pommade</t>
  </si>
  <si>
    <t>Peaux ; d'agneaux</t>
  </si>
  <si>
    <t>Peaux ; de chevreaux</t>
  </si>
  <si>
    <t>Peaux ; de moutons</t>
  </si>
  <si>
    <t>Peaux ; de veaux ; tanés</t>
  </si>
  <si>
    <t>Petrification</t>
  </si>
  <si>
    <t>Plumes ; d'autruches</t>
  </si>
  <si>
    <t>Plumes ; de coqs</t>
  </si>
  <si>
    <t>Poterie ; de gres</t>
  </si>
  <si>
    <t>Quincaillerie</t>
  </si>
  <si>
    <t>Suif ; en chandelle</t>
  </si>
  <si>
    <t>Tableaux</t>
  </si>
  <si>
    <t>Hairault</t>
  </si>
  <si>
    <t>Toile ; batiste</t>
  </si>
  <si>
    <t>Toile ; linen</t>
  </si>
  <si>
    <t>Toile ; diverses</t>
  </si>
  <si>
    <t>Ustensiles ; de peche</t>
  </si>
  <si>
    <t>bouteilles</t>
  </si>
  <si>
    <t>Valeur totale : 1090 au lieu de 1088 sur le document</t>
  </si>
  <si>
    <t>muids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</si>
</sst>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#,##0"/>
    <numFmt numFmtId="168" formatCode="#,##0.000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rebuchet MS"/>
      <family val="2"/>
      <charset val="1"/>
    </font>
    <font>
      <b val="true"/>
      <sz val="12"/>
      <color rgb="FF000000"/>
      <name val="Calibri"/>
      <family val="2"/>
      <charset val="1"/>
    </font>
    <font>
      <sz val="11"/>
      <name val="Trebuchet MS"/>
      <family val="2"/>
      <charset val="1"/>
    </font>
    <font>
      <sz val="11"/>
      <color rgb="FFFF0000"/>
      <name val="Trebuchet MS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2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65" zoomScaleNormal="65" zoomScalePageLayoutView="100" workbookViewId="0">
      <selection pane="topLeft" activeCell="M42" activeCellId="0" sqref="K4:M42"/>
    </sheetView>
  </sheetViews>
  <sheetFormatPr defaultRowHeight="15"/>
  <cols>
    <col collapsed="false" hidden="false" max="2" min="1" style="0" width="14.924882629108"/>
    <col collapsed="false" hidden="false" max="3" min="3" style="0" width="8.6056338028169"/>
    <col collapsed="false" hidden="false" max="5" min="4" style="0" width="19.6244131455399"/>
    <col collapsed="false" hidden="false" max="6" min="6" style="0" width="6.73239436619718"/>
    <col collapsed="false" hidden="false" max="7" min="7" style="0" width="19.6244131455399"/>
    <col collapsed="false" hidden="false" max="8" min="8" style="0" width="9.32394366197183"/>
    <col collapsed="false" hidden="false" max="9" min="9" style="0" width="11.1971830985916"/>
    <col collapsed="false" hidden="false" max="10" min="10" style="0" width="5.1924882629108"/>
    <col collapsed="false" hidden="false" max="11" min="11" style="1" width="29.5305164319249"/>
    <col collapsed="false" hidden="false" max="12" min="12" style="0" width="21.0093896713615"/>
    <col collapsed="false" hidden="false" max="13" min="13" style="0" width="10.3004694835681"/>
    <col collapsed="false" hidden="false" max="14" min="14" style="0" width="9.32394366197183"/>
    <col collapsed="false" hidden="false" max="15" min="15" style="0" width="12.3286384976526"/>
    <col collapsed="false" hidden="false" max="16" min="16" style="0" width="13.8732394366197"/>
    <col collapsed="false" hidden="false" max="17" min="17" style="2" width="10.5399061032864"/>
    <col collapsed="false" hidden="false" max="18" min="18" style="0" width="10.3004694835681"/>
    <col collapsed="false" hidden="false" max="19" min="19" style="0" width="14.924882629108"/>
    <col collapsed="false" hidden="false" max="20" min="20" style="0" width="30.0093896713615"/>
    <col collapsed="false" hidden="false" max="1025" min="21" style="0" width="10.5399061032864"/>
  </cols>
  <sheetData>
    <row r="1" customFormat="false" ht="52.9" hidden="false" customHeight="false" outlineLevel="0" collapsed="false">
      <c r="A1" s="0" t="s">
        <v>0</v>
      </c>
      <c r="B1" s="3" t="s">
        <v>1</v>
      </c>
      <c r="C1" s="4" t="s">
        <v>2</v>
      </c>
      <c r="D1" s="4"/>
      <c r="E1" s="4"/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6" t="s">
        <v>9</v>
      </c>
      <c r="M1" s="7" t="s">
        <v>10</v>
      </c>
      <c r="N1" s="7" t="s">
        <v>11</v>
      </c>
      <c r="O1" s="4" t="s">
        <v>12</v>
      </c>
      <c r="P1" s="8" t="s">
        <v>13</v>
      </c>
      <c r="Q1" s="9" t="s">
        <v>14</v>
      </c>
      <c r="R1" s="7" t="s">
        <v>15</v>
      </c>
      <c r="S1" s="10" t="s">
        <v>16</v>
      </c>
      <c r="T1" s="11" t="s">
        <v>17</v>
      </c>
    </row>
    <row r="2" customFormat="false" ht="15" hidden="false" customHeight="false" outlineLevel="0" collapsed="false">
      <c r="A2" s="0" t="n">
        <v>1</v>
      </c>
      <c r="B2" s="12" t="s">
        <v>18</v>
      </c>
      <c r="C2" s="13" t="s">
        <v>19</v>
      </c>
      <c r="D2" s="13"/>
      <c r="E2" s="13"/>
      <c r="F2" s="14" t="n">
        <v>1789</v>
      </c>
      <c r="G2" s="13" t="s">
        <v>20</v>
      </c>
      <c r="H2" s="13" t="s">
        <v>21</v>
      </c>
      <c r="I2" s="13" t="s">
        <v>22</v>
      </c>
      <c r="J2" s="13" t="n">
        <v>3</v>
      </c>
      <c r="K2" s="15" t="s">
        <v>23</v>
      </c>
      <c r="L2" s="16" t="s">
        <v>24</v>
      </c>
      <c r="M2" s="17" t="n">
        <v>34500</v>
      </c>
      <c r="N2" s="17" t="n">
        <v>21242</v>
      </c>
      <c r="O2" s="13" t="s">
        <v>25</v>
      </c>
      <c r="P2" s="18" t="s">
        <v>26</v>
      </c>
      <c r="Q2" s="19" t="n">
        <v>0</v>
      </c>
      <c r="R2" s="17" t="n">
        <v>34500</v>
      </c>
      <c r="S2" s="20" t="n">
        <v>34500</v>
      </c>
      <c r="T2" s="21" t="s">
        <v>27</v>
      </c>
    </row>
    <row r="3" customFormat="false" ht="15" hidden="false" customHeight="false" outlineLevel="0" collapsed="false">
      <c r="A3" s="0" t="n">
        <v>2</v>
      </c>
      <c r="B3" s="12" t="s">
        <v>18</v>
      </c>
      <c r="C3" s="13" t="s">
        <v>19</v>
      </c>
      <c r="D3" s="13"/>
      <c r="E3" s="13"/>
      <c r="F3" s="14" t="n">
        <v>1789</v>
      </c>
      <c r="G3" s="13" t="s">
        <v>20</v>
      </c>
      <c r="H3" s="13" t="s">
        <v>21</v>
      </c>
      <c r="I3" s="13" t="s">
        <v>22</v>
      </c>
      <c r="J3" s="13" t="n">
        <v>3</v>
      </c>
      <c r="K3" s="15" t="s">
        <v>28</v>
      </c>
      <c r="L3" s="16" t="s">
        <v>24</v>
      </c>
      <c r="M3" s="17" t="n">
        <v>5150</v>
      </c>
      <c r="N3" s="17" t="n">
        <v>7008</v>
      </c>
      <c r="O3" s="13" t="s">
        <v>25</v>
      </c>
      <c r="P3" s="18" t="s">
        <v>26</v>
      </c>
      <c r="Q3" s="19" t="n">
        <v>0</v>
      </c>
      <c r="R3" s="17" t="n">
        <v>5150</v>
      </c>
      <c r="S3" s="20" t="n">
        <v>5150</v>
      </c>
      <c r="T3" s="21" t="s">
        <v>29</v>
      </c>
    </row>
    <row r="4" customFormat="false" ht="15" hidden="false" customHeight="false" outlineLevel="0" collapsed="false">
      <c r="A4" s="0" t="n">
        <v>3</v>
      </c>
      <c r="B4" s="12" t="s">
        <v>18</v>
      </c>
      <c r="C4" s="13" t="s">
        <v>19</v>
      </c>
      <c r="D4" s="13"/>
      <c r="E4" s="13"/>
      <c r="F4" s="14" t="n">
        <v>1789</v>
      </c>
      <c r="G4" s="13" t="s">
        <v>20</v>
      </c>
      <c r="H4" s="13" t="s">
        <v>21</v>
      </c>
      <c r="I4" s="13" t="s">
        <v>22</v>
      </c>
      <c r="J4" s="13" t="n">
        <v>3</v>
      </c>
      <c r="K4" s="15" t="s">
        <v>30</v>
      </c>
      <c r="L4" s="16" t="s">
        <v>24</v>
      </c>
      <c r="M4" s="17" t="n">
        <v>900</v>
      </c>
      <c r="N4" s="17" t="n">
        <v>1500</v>
      </c>
      <c r="O4" s="13" t="s">
        <v>31</v>
      </c>
      <c r="P4" s="22"/>
      <c r="Q4" s="19" t="n">
        <v>0.6</v>
      </c>
      <c r="R4" s="17" t="n">
        <v>900</v>
      </c>
      <c r="S4" s="20" t="n">
        <v>0</v>
      </c>
      <c r="T4" s="21" t="s">
        <v>32</v>
      </c>
    </row>
    <row r="5" customFormat="false" ht="15" hidden="false" customHeight="false" outlineLevel="0" collapsed="false">
      <c r="A5" s="0" t="n">
        <v>4</v>
      </c>
      <c r="B5" s="12" t="s">
        <v>18</v>
      </c>
      <c r="C5" s="13" t="s">
        <v>19</v>
      </c>
      <c r="D5" s="13"/>
      <c r="E5" s="13"/>
      <c r="F5" s="14" t="n">
        <v>1789</v>
      </c>
      <c r="G5" s="13" t="s">
        <v>20</v>
      </c>
      <c r="H5" s="13" t="s">
        <v>21</v>
      </c>
      <c r="I5" s="13" t="s">
        <v>22</v>
      </c>
      <c r="J5" s="13" t="n">
        <v>3</v>
      </c>
      <c r="K5" s="15" t="s">
        <v>33</v>
      </c>
      <c r="L5" s="16" t="s">
        <v>34</v>
      </c>
      <c r="M5" s="17" t="n">
        <v>113</v>
      </c>
      <c r="N5" s="17" t="n">
        <v>25</v>
      </c>
      <c r="O5" s="13" t="s">
        <v>21</v>
      </c>
      <c r="P5" s="22" t="s">
        <v>35</v>
      </c>
      <c r="Q5" s="19" t="n">
        <v>2.25</v>
      </c>
      <c r="R5" s="17" t="n">
        <v>113</v>
      </c>
      <c r="S5" s="20" t="n">
        <v>56.75</v>
      </c>
      <c r="T5" s="21" t="s">
        <v>36</v>
      </c>
    </row>
    <row r="6" customFormat="false" ht="15" hidden="false" customHeight="false" outlineLevel="0" collapsed="false">
      <c r="A6" s="0" t="n">
        <v>4</v>
      </c>
      <c r="B6" s="12" t="s">
        <v>18</v>
      </c>
      <c r="C6" s="13" t="s">
        <v>19</v>
      </c>
      <c r="D6" s="13"/>
      <c r="E6" s="13"/>
      <c r="F6" s="14" t="n">
        <v>1789</v>
      </c>
      <c r="G6" s="13" t="s">
        <v>20</v>
      </c>
      <c r="H6" s="13" t="s">
        <v>21</v>
      </c>
      <c r="I6" s="13" t="s">
        <v>22</v>
      </c>
      <c r="J6" s="13" t="n">
        <v>3</v>
      </c>
      <c r="K6" s="15" t="s">
        <v>33</v>
      </c>
      <c r="L6" s="16" t="s">
        <v>37</v>
      </c>
      <c r="M6" s="17" t="n">
        <v>5940</v>
      </c>
      <c r="N6" s="17" t="n">
        <f aca="false">(18+(1/3))*36</f>
        <v>660</v>
      </c>
      <c r="O6" s="13" t="s">
        <v>21</v>
      </c>
      <c r="P6" s="22" t="s">
        <v>35</v>
      </c>
      <c r="Q6" s="19" t="n">
        <v>2.25</v>
      </c>
      <c r="R6" s="17" t="n">
        <v>5940</v>
      </c>
      <c r="S6" s="20" t="n">
        <v>4455</v>
      </c>
      <c r="T6" s="21" t="s">
        <v>38</v>
      </c>
    </row>
    <row r="7" customFormat="false" ht="15" hidden="false" customHeight="false" outlineLevel="0" collapsed="false">
      <c r="A7" s="0" t="n">
        <v>4</v>
      </c>
      <c r="B7" s="12" t="s">
        <v>18</v>
      </c>
      <c r="C7" s="13" t="s">
        <v>19</v>
      </c>
      <c r="D7" s="13"/>
      <c r="E7" s="13"/>
      <c r="F7" s="14" t="n">
        <v>1789</v>
      </c>
      <c r="G7" s="13" t="s">
        <v>20</v>
      </c>
      <c r="H7" s="13" t="s">
        <v>21</v>
      </c>
      <c r="I7" s="13" t="s">
        <v>22</v>
      </c>
      <c r="J7" s="13" t="n">
        <v>3</v>
      </c>
      <c r="K7" s="15" t="s">
        <v>33</v>
      </c>
      <c r="L7" s="16" t="s">
        <v>39</v>
      </c>
      <c r="M7" s="17" t="n">
        <v>1160</v>
      </c>
      <c r="N7" s="17" t="n">
        <f aca="false">(3+(1/2))*36+(24/8)</f>
        <v>129</v>
      </c>
      <c r="O7" s="13" t="s">
        <v>21</v>
      </c>
      <c r="P7" s="22" t="s">
        <v>35</v>
      </c>
      <c r="Q7" s="19" t="n">
        <v>2.25</v>
      </c>
      <c r="R7" s="17" t="n">
        <v>1160</v>
      </c>
      <c r="S7" s="20" t="n">
        <v>869.75</v>
      </c>
      <c r="T7" s="21" t="s">
        <v>40</v>
      </c>
    </row>
    <row r="8" customFormat="false" ht="15" hidden="false" customHeight="false" outlineLevel="0" collapsed="false">
      <c r="A8" s="0" t="n">
        <v>4</v>
      </c>
      <c r="B8" s="12" t="s">
        <v>18</v>
      </c>
      <c r="C8" s="13" t="s">
        <v>19</v>
      </c>
      <c r="D8" s="13"/>
      <c r="E8" s="13"/>
      <c r="F8" s="14" t="n">
        <v>1789</v>
      </c>
      <c r="G8" s="13" t="s">
        <v>20</v>
      </c>
      <c r="H8" s="13" t="s">
        <v>21</v>
      </c>
      <c r="I8" s="13" t="s">
        <v>22</v>
      </c>
      <c r="J8" s="13" t="n">
        <v>3</v>
      </c>
      <c r="K8" s="15" t="s">
        <v>33</v>
      </c>
      <c r="L8" s="16" t="s">
        <v>41</v>
      </c>
      <c r="M8" s="17" t="n">
        <v>252</v>
      </c>
      <c r="N8" s="17" t="n">
        <f aca="false">224/8</f>
        <v>28</v>
      </c>
      <c r="O8" s="13" t="s">
        <v>21</v>
      </c>
      <c r="P8" s="22" t="s">
        <v>35</v>
      </c>
      <c r="Q8" s="19" t="n">
        <v>2.25</v>
      </c>
      <c r="R8" s="17" t="n">
        <v>252</v>
      </c>
      <c r="S8" s="20" t="n">
        <v>189</v>
      </c>
      <c r="T8" s="21" t="s">
        <v>36</v>
      </c>
    </row>
    <row r="9" customFormat="false" ht="15" hidden="false" customHeight="false" outlineLevel="0" collapsed="false">
      <c r="A9" s="0" t="n">
        <v>5</v>
      </c>
      <c r="B9" s="12" t="s">
        <v>18</v>
      </c>
      <c r="C9" s="13" t="s">
        <v>19</v>
      </c>
      <c r="D9" s="13"/>
      <c r="E9" s="13"/>
      <c r="F9" s="14" t="n">
        <v>1789</v>
      </c>
      <c r="G9" s="13" t="s">
        <v>20</v>
      </c>
      <c r="H9" s="13" t="s">
        <v>21</v>
      </c>
      <c r="I9" s="13" t="s">
        <v>22</v>
      </c>
      <c r="J9" s="13" t="n">
        <v>3</v>
      </c>
      <c r="K9" s="15" t="s">
        <v>42</v>
      </c>
      <c r="L9" s="16" t="s">
        <v>34</v>
      </c>
      <c r="M9" s="17" t="n">
        <v>4724</v>
      </c>
      <c r="N9" s="17" t="n">
        <v>2362</v>
      </c>
      <c r="O9" s="13" t="s">
        <v>43</v>
      </c>
      <c r="P9" s="22" t="s">
        <v>44</v>
      </c>
      <c r="Q9" s="19" t="n">
        <v>2</v>
      </c>
      <c r="R9" s="17" t="n">
        <v>4724</v>
      </c>
      <c r="S9" s="20" t="n">
        <v>0</v>
      </c>
      <c r="T9" s="21" t="s">
        <v>45</v>
      </c>
    </row>
    <row r="10" customFormat="false" ht="15" hidden="false" customHeight="false" outlineLevel="0" collapsed="false">
      <c r="A10" s="0" t="n">
        <v>6</v>
      </c>
      <c r="B10" s="12" t="s">
        <v>18</v>
      </c>
      <c r="C10" s="13" t="s">
        <v>19</v>
      </c>
      <c r="D10" s="13"/>
      <c r="E10" s="13"/>
      <c r="F10" s="14" t="n">
        <v>1789</v>
      </c>
      <c r="G10" s="13" t="s">
        <v>20</v>
      </c>
      <c r="H10" s="13" t="s">
        <v>21</v>
      </c>
      <c r="I10" s="13" t="s">
        <v>22</v>
      </c>
      <c r="J10" s="13" t="n">
        <v>3</v>
      </c>
      <c r="K10" s="15" t="s">
        <v>46</v>
      </c>
      <c r="L10" s="16" t="s">
        <v>24</v>
      </c>
      <c r="M10" s="17" t="n">
        <v>3680</v>
      </c>
      <c r="N10" s="17" t="n">
        <v>1840</v>
      </c>
      <c r="O10" s="13" t="s">
        <v>43</v>
      </c>
      <c r="P10" s="22" t="s">
        <v>44</v>
      </c>
      <c r="Q10" s="19" t="n">
        <v>2</v>
      </c>
      <c r="R10" s="17" t="n">
        <v>3680</v>
      </c>
      <c r="S10" s="20" t="n">
        <v>0</v>
      </c>
      <c r="T10" s="21" t="s">
        <v>47</v>
      </c>
    </row>
    <row r="11" customFormat="false" ht="15" hidden="false" customHeight="false" outlineLevel="0" collapsed="false">
      <c r="A11" s="0" t="n">
        <v>7</v>
      </c>
      <c r="B11" s="12" t="s">
        <v>18</v>
      </c>
      <c r="C11" s="13" t="s">
        <v>19</v>
      </c>
      <c r="D11" s="13"/>
      <c r="E11" s="13"/>
      <c r="F11" s="14" t="n">
        <v>1789</v>
      </c>
      <c r="G11" s="13" t="s">
        <v>20</v>
      </c>
      <c r="H11" s="13" t="s">
        <v>21</v>
      </c>
      <c r="I11" s="13" t="s">
        <v>22</v>
      </c>
      <c r="J11" s="13" t="n">
        <v>3</v>
      </c>
      <c r="K11" s="15" t="s">
        <v>48</v>
      </c>
      <c r="L11" s="16" t="s">
        <v>34</v>
      </c>
      <c r="M11" s="17" t="n">
        <v>6804</v>
      </c>
      <c r="N11" s="17" t="n">
        <v>3402</v>
      </c>
      <c r="O11" s="13" t="s">
        <v>49</v>
      </c>
      <c r="P11" s="22" t="s">
        <v>44</v>
      </c>
      <c r="Q11" s="19" t="n">
        <v>2</v>
      </c>
      <c r="R11" s="17" t="n">
        <v>6804</v>
      </c>
      <c r="S11" s="20" t="n">
        <v>0</v>
      </c>
      <c r="T11" s="21" t="s">
        <v>50</v>
      </c>
    </row>
    <row r="12" customFormat="false" ht="15" hidden="false" customHeight="false" outlineLevel="0" collapsed="false">
      <c r="A12" s="0" t="n">
        <v>8</v>
      </c>
      <c r="B12" s="12" t="s">
        <v>18</v>
      </c>
      <c r="C12" s="13" t="s">
        <v>19</v>
      </c>
      <c r="D12" s="13"/>
      <c r="E12" s="13"/>
      <c r="F12" s="14" t="n">
        <v>1789</v>
      </c>
      <c r="G12" s="13" t="s">
        <v>20</v>
      </c>
      <c r="H12" s="13" t="s">
        <v>21</v>
      </c>
      <c r="I12" s="13" t="s">
        <v>22</v>
      </c>
      <c r="J12" s="13" t="n">
        <v>3</v>
      </c>
      <c r="K12" s="15" t="s">
        <v>51</v>
      </c>
      <c r="L12" s="16" t="s">
        <v>34</v>
      </c>
      <c r="M12" s="17" t="n">
        <v>6630</v>
      </c>
      <c r="N12" s="17" t="n">
        <v>1326</v>
      </c>
      <c r="O12" s="13" t="s">
        <v>52</v>
      </c>
      <c r="P12" s="22" t="s">
        <v>44</v>
      </c>
      <c r="Q12" s="19" t="n">
        <v>5</v>
      </c>
      <c r="R12" s="17" t="n">
        <v>6630</v>
      </c>
      <c r="S12" s="20" t="n">
        <v>0</v>
      </c>
      <c r="T12" s="21" t="s">
        <v>53</v>
      </c>
    </row>
    <row r="13" customFormat="false" ht="15" hidden="false" customHeight="false" outlineLevel="0" collapsed="false">
      <c r="A13" s="0" t="n">
        <v>8</v>
      </c>
      <c r="B13" s="12" t="s">
        <v>18</v>
      </c>
      <c r="C13" s="13" t="s">
        <v>19</v>
      </c>
      <c r="D13" s="13"/>
      <c r="E13" s="13"/>
      <c r="F13" s="14" t="n">
        <v>1789</v>
      </c>
      <c r="G13" s="13" t="s">
        <v>20</v>
      </c>
      <c r="H13" s="13" t="s">
        <v>21</v>
      </c>
      <c r="I13" s="13" t="s">
        <v>22</v>
      </c>
      <c r="J13" s="13" t="n">
        <v>3</v>
      </c>
      <c r="K13" s="15" t="s">
        <v>54</v>
      </c>
      <c r="L13" s="16" t="s">
        <v>34</v>
      </c>
      <c r="M13" s="17" t="n">
        <v>142333</v>
      </c>
      <c r="N13" s="17" t="n">
        <v>47447</v>
      </c>
      <c r="O13" s="13" t="s">
        <v>52</v>
      </c>
      <c r="P13" s="22" t="s">
        <v>44</v>
      </c>
      <c r="Q13" s="19" t="n">
        <v>3</v>
      </c>
      <c r="R13" s="17" t="n">
        <v>142333</v>
      </c>
      <c r="S13" s="20" t="n">
        <v>-8</v>
      </c>
      <c r="T13" s="21" t="s">
        <v>55</v>
      </c>
    </row>
    <row r="14" customFormat="false" ht="15" hidden="false" customHeight="false" outlineLevel="0" collapsed="false">
      <c r="A14" s="0" t="n">
        <v>9</v>
      </c>
      <c r="B14" s="12" t="s">
        <v>18</v>
      </c>
      <c r="C14" s="13" t="s">
        <v>19</v>
      </c>
      <c r="D14" s="13"/>
      <c r="E14" s="13"/>
      <c r="F14" s="14" t="n">
        <v>1789</v>
      </c>
      <c r="G14" s="13" t="s">
        <v>20</v>
      </c>
      <c r="H14" s="13" t="s">
        <v>21</v>
      </c>
      <c r="I14" s="13" t="s">
        <v>22</v>
      </c>
      <c r="J14" s="13" t="n">
        <v>3</v>
      </c>
      <c r="K14" s="15" t="s">
        <v>54</v>
      </c>
      <c r="L14" s="16" t="s">
        <v>24</v>
      </c>
      <c r="M14" s="17" t="n">
        <v>116850</v>
      </c>
      <c r="N14" s="17" t="n">
        <v>38950</v>
      </c>
      <c r="O14" s="13" t="s">
        <v>52</v>
      </c>
      <c r="P14" s="22" t="s">
        <v>44</v>
      </c>
      <c r="Q14" s="19" t="n">
        <v>3</v>
      </c>
      <c r="R14" s="17" t="n">
        <v>116850</v>
      </c>
      <c r="S14" s="20" t="n">
        <v>0</v>
      </c>
      <c r="T14" s="21" t="s">
        <v>56</v>
      </c>
    </row>
    <row r="15" customFormat="false" ht="15" hidden="false" customHeight="false" outlineLevel="0" collapsed="false">
      <c r="A15" s="0" t="n">
        <v>10</v>
      </c>
      <c r="B15" s="12" t="s">
        <v>18</v>
      </c>
      <c r="C15" s="13" t="s">
        <v>19</v>
      </c>
      <c r="D15" s="13"/>
      <c r="E15" s="13"/>
      <c r="F15" s="14" t="n">
        <v>1789</v>
      </c>
      <c r="G15" s="13" t="s">
        <v>20</v>
      </c>
      <c r="H15" s="13" t="s">
        <v>21</v>
      </c>
      <c r="I15" s="13" t="s">
        <v>22</v>
      </c>
      <c r="J15" s="13" t="n">
        <v>3</v>
      </c>
      <c r="K15" s="15" t="s">
        <v>57</v>
      </c>
      <c r="L15" s="16" t="s">
        <v>39</v>
      </c>
      <c r="M15" s="17" t="n">
        <v>135</v>
      </c>
      <c r="N15" s="17" t="n">
        <v>45</v>
      </c>
      <c r="O15" s="13" t="s">
        <v>43</v>
      </c>
      <c r="P15" s="22" t="s">
        <v>44</v>
      </c>
      <c r="Q15" s="19" t="n">
        <v>3</v>
      </c>
      <c r="R15" s="17" t="n">
        <v>135</v>
      </c>
      <c r="S15" s="20" t="n">
        <v>0</v>
      </c>
      <c r="T15" s="21" t="s">
        <v>58</v>
      </c>
    </row>
    <row r="16" customFormat="false" ht="15" hidden="false" customHeight="false" outlineLevel="0" collapsed="false">
      <c r="A16" s="0" t="n">
        <v>11</v>
      </c>
      <c r="B16" s="12" t="s">
        <v>18</v>
      </c>
      <c r="C16" s="13" t="s">
        <v>19</v>
      </c>
      <c r="D16" s="13"/>
      <c r="E16" s="13"/>
      <c r="F16" s="14" t="n">
        <v>1789</v>
      </c>
      <c r="G16" s="13" t="s">
        <v>20</v>
      </c>
      <c r="H16" s="13" t="s">
        <v>21</v>
      </c>
      <c r="I16" s="13" t="s">
        <v>22</v>
      </c>
      <c r="J16" s="13" t="n">
        <v>3</v>
      </c>
      <c r="K16" s="15" t="s">
        <v>59</v>
      </c>
      <c r="L16" s="16" t="s">
        <v>34</v>
      </c>
      <c r="M16" s="17" t="n">
        <v>396</v>
      </c>
      <c r="N16" s="17" t="n">
        <v>132</v>
      </c>
      <c r="O16" s="13" t="s">
        <v>60</v>
      </c>
      <c r="P16" s="22" t="s">
        <v>44</v>
      </c>
      <c r="Q16" s="19" t="n">
        <v>3</v>
      </c>
      <c r="R16" s="17" t="n">
        <v>396</v>
      </c>
      <c r="S16" s="20" t="n">
        <v>0</v>
      </c>
      <c r="T16" s="21" t="s">
        <v>61</v>
      </c>
    </row>
    <row r="17" customFormat="false" ht="15" hidden="false" customHeight="false" outlineLevel="0" collapsed="false">
      <c r="A17" s="0" t="n">
        <v>12</v>
      </c>
      <c r="B17" s="12" t="s">
        <v>18</v>
      </c>
      <c r="C17" s="13" t="s">
        <v>19</v>
      </c>
      <c r="D17" s="13"/>
      <c r="E17" s="13"/>
      <c r="F17" s="14" t="n">
        <v>1789</v>
      </c>
      <c r="G17" s="13" t="s">
        <v>20</v>
      </c>
      <c r="H17" s="13" t="s">
        <v>21</v>
      </c>
      <c r="I17" s="13" t="s">
        <v>22</v>
      </c>
      <c r="J17" s="13" t="n">
        <v>3</v>
      </c>
      <c r="K17" s="15" t="s">
        <v>62</v>
      </c>
      <c r="L17" s="16" t="s">
        <v>34</v>
      </c>
      <c r="M17" s="17" t="n">
        <v>1908</v>
      </c>
      <c r="N17" s="17" t="n">
        <v>212</v>
      </c>
      <c r="O17" s="13" t="s">
        <v>43</v>
      </c>
      <c r="P17" s="22" t="s">
        <v>44</v>
      </c>
      <c r="Q17" s="19" t="n">
        <v>9</v>
      </c>
      <c r="R17" s="17" t="n">
        <v>1908</v>
      </c>
      <c r="S17" s="20" t="n">
        <v>0</v>
      </c>
      <c r="T17" s="21" t="s">
        <v>63</v>
      </c>
    </row>
    <row r="18" customFormat="false" ht="15" hidden="false" customHeight="false" outlineLevel="0" collapsed="false">
      <c r="A18" s="0" t="n">
        <v>13</v>
      </c>
      <c r="B18" s="12" t="s">
        <v>18</v>
      </c>
      <c r="C18" s="13" t="s">
        <v>19</v>
      </c>
      <c r="D18" s="13"/>
      <c r="E18" s="13"/>
      <c r="F18" s="14" t="n">
        <v>1789</v>
      </c>
      <c r="G18" s="13" t="s">
        <v>20</v>
      </c>
      <c r="H18" s="13" t="s">
        <v>21</v>
      </c>
      <c r="I18" s="13" t="s">
        <v>22</v>
      </c>
      <c r="J18" s="13" t="n">
        <v>3</v>
      </c>
      <c r="K18" s="15" t="s">
        <v>64</v>
      </c>
      <c r="L18" s="16" t="s">
        <v>34</v>
      </c>
      <c r="M18" s="17" t="n">
        <v>188568</v>
      </c>
      <c r="N18" s="17" t="n">
        <v>23571</v>
      </c>
      <c r="O18" s="13" t="s">
        <v>43</v>
      </c>
      <c r="P18" s="22" t="s">
        <v>44</v>
      </c>
      <c r="Q18" s="19" t="n">
        <v>8</v>
      </c>
      <c r="R18" s="17" t="n">
        <v>188568</v>
      </c>
      <c r="S18" s="20" t="n">
        <v>0</v>
      </c>
      <c r="T18" s="21" t="s">
        <v>65</v>
      </c>
    </row>
    <row r="19" customFormat="false" ht="15" hidden="false" customHeight="false" outlineLevel="0" collapsed="false">
      <c r="A19" s="0" t="n">
        <v>14</v>
      </c>
      <c r="B19" s="12" t="s">
        <v>18</v>
      </c>
      <c r="C19" s="13" t="s">
        <v>19</v>
      </c>
      <c r="D19" s="13"/>
      <c r="E19" s="13"/>
      <c r="F19" s="14" t="n">
        <v>1789</v>
      </c>
      <c r="G19" s="13" t="s">
        <v>20</v>
      </c>
      <c r="H19" s="13" t="s">
        <v>21</v>
      </c>
      <c r="I19" s="13" t="s">
        <v>22</v>
      </c>
      <c r="J19" s="13" t="n">
        <v>3</v>
      </c>
      <c r="K19" s="15" t="s">
        <v>66</v>
      </c>
      <c r="L19" s="16" t="s">
        <v>67</v>
      </c>
      <c r="M19" s="17" t="n">
        <v>1500</v>
      </c>
      <c r="N19" s="17" t="n">
        <v>20</v>
      </c>
      <c r="O19" s="13" t="s">
        <v>25</v>
      </c>
      <c r="P19" s="22" t="s">
        <v>68</v>
      </c>
      <c r="Q19" s="19" t="n">
        <v>75</v>
      </c>
      <c r="R19" s="17" t="n">
        <v>1500</v>
      </c>
      <c r="S19" s="20" t="n">
        <v>0</v>
      </c>
      <c r="T19" s="21" t="s">
        <v>32</v>
      </c>
    </row>
    <row r="20" customFormat="false" ht="15" hidden="false" customHeight="false" outlineLevel="0" collapsed="false">
      <c r="A20" s="0" t="n">
        <v>15</v>
      </c>
      <c r="B20" s="12" t="s">
        <v>18</v>
      </c>
      <c r="C20" s="13" t="s">
        <v>19</v>
      </c>
      <c r="D20" s="13"/>
      <c r="E20" s="13"/>
      <c r="F20" s="14" t="n">
        <v>1789</v>
      </c>
      <c r="G20" s="13" t="s">
        <v>20</v>
      </c>
      <c r="H20" s="13" t="s">
        <v>21</v>
      </c>
      <c r="I20" s="13" t="s">
        <v>22</v>
      </c>
      <c r="J20" s="13" t="n">
        <v>3</v>
      </c>
      <c r="K20" s="15" t="s">
        <v>69</v>
      </c>
      <c r="L20" s="16" t="s">
        <v>34</v>
      </c>
      <c r="M20" s="17" t="n">
        <v>1125</v>
      </c>
      <c r="N20" s="17" t="n">
        <v>62.5</v>
      </c>
      <c r="O20" s="13" t="s">
        <v>43</v>
      </c>
      <c r="P20" s="22" t="s">
        <v>70</v>
      </c>
      <c r="Q20" s="19" t="n">
        <v>18</v>
      </c>
      <c r="R20" s="17" t="n">
        <v>1125</v>
      </c>
      <c r="S20" s="20" t="n">
        <v>0</v>
      </c>
      <c r="T20" s="21" t="s">
        <v>32</v>
      </c>
    </row>
    <row r="21" customFormat="false" ht="15" hidden="false" customHeight="false" outlineLevel="0" collapsed="false">
      <c r="A21" s="0" t="n">
        <v>16</v>
      </c>
      <c r="B21" s="12" t="s">
        <v>18</v>
      </c>
      <c r="C21" s="13" t="s">
        <v>19</v>
      </c>
      <c r="D21" s="13"/>
      <c r="E21" s="13"/>
      <c r="F21" s="14" t="n">
        <v>1789</v>
      </c>
      <c r="G21" s="13" t="s">
        <v>20</v>
      </c>
      <c r="H21" s="13" t="s">
        <v>21</v>
      </c>
      <c r="I21" s="13" t="s">
        <v>22</v>
      </c>
      <c r="J21" s="13" t="n">
        <v>3</v>
      </c>
      <c r="K21" s="15" t="s">
        <v>71</v>
      </c>
      <c r="L21" s="16" t="s">
        <v>67</v>
      </c>
      <c r="M21" s="17" t="n">
        <v>30970</v>
      </c>
      <c r="N21" s="17" t="n">
        <f aca="false">77425/100</f>
        <v>774.25</v>
      </c>
      <c r="O21" s="13" t="s">
        <v>43</v>
      </c>
      <c r="P21" s="22" t="s">
        <v>72</v>
      </c>
      <c r="Q21" s="19" t="n">
        <v>40</v>
      </c>
      <c r="R21" s="17" t="n">
        <v>30970</v>
      </c>
      <c r="S21" s="20" t="n">
        <v>0</v>
      </c>
      <c r="T21" s="21" t="s">
        <v>73</v>
      </c>
    </row>
    <row r="22" customFormat="false" ht="15" hidden="false" customHeight="false" outlineLevel="0" collapsed="false">
      <c r="A22" s="0" t="n">
        <v>17</v>
      </c>
      <c r="B22" s="12" t="s">
        <v>18</v>
      </c>
      <c r="C22" s="13" t="s">
        <v>19</v>
      </c>
      <c r="D22" s="13"/>
      <c r="E22" s="13"/>
      <c r="F22" s="14" t="n">
        <v>1789</v>
      </c>
      <c r="G22" s="13" t="s">
        <v>20</v>
      </c>
      <c r="H22" s="13" t="s">
        <v>21</v>
      </c>
      <c r="I22" s="13" t="s">
        <v>22</v>
      </c>
      <c r="J22" s="13" t="n">
        <v>3</v>
      </c>
      <c r="K22" s="15" t="s">
        <v>74</v>
      </c>
      <c r="L22" s="16" t="s">
        <v>67</v>
      </c>
      <c r="M22" s="17" t="n">
        <v>285</v>
      </c>
      <c r="N22" s="17" t="n">
        <v>285</v>
      </c>
      <c r="O22" s="13" t="s">
        <v>43</v>
      </c>
      <c r="P22" s="22" t="s">
        <v>75</v>
      </c>
      <c r="Q22" s="19" t="n">
        <v>1</v>
      </c>
      <c r="R22" s="17" t="n">
        <v>285</v>
      </c>
      <c r="S22" s="20" t="n">
        <v>0</v>
      </c>
      <c r="T22" s="21" t="s">
        <v>32</v>
      </c>
    </row>
    <row r="23" customFormat="false" ht="15" hidden="false" customHeight="false" outlineLevel="0" collapsed="false">
      <c r="A23" s="0" t="n">
        <v>18</v>
      </c>
      <c r="B23" s="12" t="s">
        <v>18</v>
      </c>
      <c r="C23" s="13" t="s">
        <v>19</v>
      </c>
      <c r="D23" s="13"/>
      <c r="E23" s="13"/>
      <c r="F23" s="14" t="n">
        <v>1789</v>
      </c>
      <c r="G23" s="13" t="s">
        <v>20</v>
      </c>
      <c r="H23" s="13" t="s">
        <v>21</v>
      </c>
      <c r="I23" s="13" t="s">
        <v>22</v>
      </c>
      <c r="J23" s="13" t="n">
        <v>3</v>
      </c>
      <c r="K23" s="15" t="s">
        <v>76</v>
      </c>
      <c r="L23" s="16" t="s">
        <v>24</v>
      </c>
      <c r="M23" s="17" t="n">
        <v>1650</v>
      </c>
      <c r="N23" s="17" t="n">
        <v>53</v>
      </c>
      <c r="O23" s="13" t="s">
        <v>77</v>
      </c>
      <c r="P23" s="22"/>
      <c r="Q23" s="19" t="n">
        <v>0</v>
      </c>
      <c r="R23" s="17" t="n">
        <v>1650</v>
      </c>
      <c r="S23" s="20" t="n">
        <v>1650</v>
      </c>
      <c r="T23" s="21" t="s">
        <v>32</v>
      </c>
    </row>
    <row r="24" customFormat="false" ht="15" hidden="false" customHeight="false" outlineLevel="0" collapsed="false">
      <c r="A24" s="0" t="n">
        <v>19</v>
      </c>
      <c r="B24" s="12" t="s">
        <v>18</v>
      </c>
      <c r="C24" s="13" t="s">
        <v>19</v>
      </c>
      <c r="D24" s="13"/>
      <c r="E24" s="13"/>
      <c r="F24" s="14" t="n">
        <v>1789</v>
      </c>
      <c r="G24" s="13" t="s">
        <v>20</v>
      </c>
      <c r="H24" s="13" t="s">
        <v>21</v>
      </c>
      <c r="I24" s="13" t="s">
        <v>22</v>
      </c>
      <c r="J24" s="13" t="n">
        <v>3</v>
      </c>
      <c r="K24" s="15" t="s">
        <v>78</v>
      </c>
      <c r="L24" s="16" t="s">
        <v>79</v>
      </c>
      <c r="M24" s="17" t="n">
        <v>195</v>
      </c>
      <c r="N24" s="17" t="n">
        <v>300</v>
      </c>
      <c r="O24" s="13" t="s">
        <v>67</v>
      </c>
      <c r="P24" s="22"/>
      <c r="Q24" s="19" t="n">
        <v>0</v>
      </c>
      <c r="R24" s="17" t="n">
        <v>195</v>
      </c>
      <c r="S24" s="20" t="n">
        <v>195</v>
      </c>
      <c r="T24" s="21" t="s">
        <v>32</v>
      </c>
    </row>
    <row r="25" customFormat="false" ht="15" hidden="false" customHeight="false" outlineLevel="0" collapsed="false">
      <c r="A25" s="0" t="n">
        <v>20</v>
      </c>
      <c r="B25" s="12" t="s">
        <v>18</v>
      </c>
      <c r="C25" s="13" t="s">
        <v>19</v>
      </c>
      <c r="D25" s="13"/>
      <c r="E25" s="13"/>
      <c r="F25" s="14" t="n">
        <v>1789</v>
      </c>
      <c r="G25" s="13" t="s">
        <v>20</v>
      </c>
      <c r="H25" s="13" t="s">
        <v>21</v>
      </c>
      <c r="I25" s="13" t="s">
        <v>22</v>
      </c>
      <c r="J25" s="13" t="n">
        <v>3</v>
      </c>
      <c r="K25" s="15" t="s">
        <v>80</v>
      </c>
      <c r="L25" s="16" t="s">
        <v>37</v>
      </c>
      <c r="M25" s="17" t="n">
        <v>100</v>
      </c>
      <c r="N25" s="17" t="n">
        <v>100</v>
      </c>
      <c r="O25" s="13" t="s">
        <v>43</v>
      </c>
      <c r="P25" s="22" t="s">
        <v>44</v>
      </c>
      <c r="Q25" s="19" t="n">
        <v>1</v>
      </c>
      <c r="R25" s="17" t="n">
        <v>100</v>
      </c>
      <c r="S25" s="20" t="n">
        <v>0</v>
      </c>
      <c r="T25" s="21" t="s">
        <v>81</v>
      </c>
    </row>
    <row r="26" customFormat="false" ht="15" hidden="false" customHeight="false" outlineLevel="0" collapsed="false">
      <c r="A26" s="0" t="n">
        <v>20</v>
      </c>
      <c r="B26" s="12" t="s">
        <v>18</v>
      </c>
      <c r="C26" s="13" t="s">
        <v>19</v>
      </c>
      <c r="D26" s="13"/>
      <c r="E26" s="13"/>
      <c r="F26" s="14" t="n">
        <v>1789</v>
      </c>
      <c r="G26" s="13" t="s">
        <v>20</v>
      </c>
      <c r="H26" s="13" t="s">
        <v>21</v>
      </c>
      <c r="I26" s="13" t="s">
        <v>22</v>
      </c>
      <c r="J26" s="13" t="n">
        <v>3</v>
      </c>
      <c r="K26" s="15" t="s">
        <v>80</v>
      </c>
      <c r="L26" s="16" t="s">
        <v>39</v>
      </c>
      <c r="M26" s="17" t="n">
        <v>8000</v>
      </c>
      <c r="N26" s="17" t="n">
        <v>8000</v>
      </c>
      <c r="O26" s="13" t="s">
        <v>43</v>
      </c>
      <c r="P26" s="22" t="s">
        <v>44</v>
      </c>
      <c r="Q26" s="19" t="n">
        <v>1</v>
      </c>
      <c r="R26" s="17" t="n">
        <v>8000</v>
      </c>
      <c r="S26" s="20" t="n">
        <v>0</v>
      </c>
      <c r="T26" s="21" t="s">
        <v>82</v>
      </c>
    </row>
    <row r="27" customFormat="false" ht="15" hidden="false" customHeight="false" outlineLevel="0" collapsed="false">
      <c r="A27" s="0" t="n">
        <v>21</v>
      </c>
      <c r="B27" s="12" t="s">
        <v>18</v>
      </c>
      <c r="C27" s="13" t="s">
        <v>19</v>
      </c>
      <c r="D27" s="13"/>
      <c r="E27" s="13"/>
      <c r="F27" s="14" t="n">
        <v>1789</v>
      </c>
      <c r="G27" s="13" t="s">
        <v>20</v>
      </c>
      <c r="H27" s="13" t="s">
        <v>21</v>
      </c>
      <c r="I27" s="13" t="s">
        <v>22</v>
      </c>
      <c r="J27" s="13" t="n">
        <v>3</v>
      </c>
      <c r="K27" s="15" t="s">
        <v>83</v>
      </c>
      <c r="L27" s="16" t="s">
        <v>34</v>
      </c>
      <c r="M27" s="17" t="n">
        <v>963</v>
      </c>
      <c r="N27" s="17" t="n">
        <v>321</v>
      </c>
      <c r="O27" s="13" t="s">
        <v>43</v>
      </c>
      <c r="P27" s="22" t="s">
        <v>44</v>
      </c>
      <c r="Q27" s="19" t="n">
        <v>3</v>
      </c>
      <c r="R27" s="17" t="n">
        <v>963</v>
      </c>
      <c r="S27" s="20" t="n">
        <v>0</v>
      </c>
      <c r="T27" s="21" t="s">
        <v>84</v>
      </c>
    </row>
    <row r="28" customFormat="false" ht="16.65" hidden="false" customHeight="false" outlineLevel="0" collapsed="false">
      <c r="A28" s="0" t="n">
        <v>22</v>
      </c>
      <c r="B28" s="12" t="s">
        <v>18</v>
      </c>
      <c r="C28" s="13" t="s">
        <v>19</v>
      </c>
      <c r="D28" s="13"/>
      <c r="E28" s="13"/>
      <c r="F28" s="14" t="n">
        <v>1789</v>
      </c>
      <c r="G28" s="13" t="s">
        <v>20</v>
      </c>
      <c r="H28" s="13" t="s">
        <v>21</v>
      </c>
      <c r="I28" s="13" t="s">
        <v>22</v>
      </c>
      <c r="J28" s="13" t="n">
        <v>3</v>
      </c>
      <c r="K28" s="15" t="s">
        <v>85</v>
      </c>
      <c r="L28" s="16" t="s">
        <v>34</v>
      </c>
      <c r="M28" s="17" t="n">
        <v>538</v>
      </c>
      <c r="N28" s="17" t="n">
        <v>359</v>
      </c>
      <c r="O28" s="13" t="s">
        <v>43</v>
      </c>
      <c r="P28" s="22" t="s">
        <v>44</v>
      </c>
      <c r="Q28" s="19" t="n">
        <v>1.5</v>
      </c>
      <c r="R28" s="17" t="n">
        <v>538</v>
      </c>
      <c r="S28" s="20" t="n">
        <v>-0.5</v>
      </c>
      <c r="T28" s="21" t="s">
        <v>84</v>
      </c>
    </row>
    <row r="29" customFormat="false" ht="15" hidden="false" customHeight="false" outlineLevel="0" collapsed="false">
      <c r="A29" s="0" t="n">
        <v>23</v>
      </c>
      <c r="B29" s="12" t="s">
        <v>18</v>
      </c>
      <c r="C29" s="13" t="s">
        <v>19</v>
      </c>
      <c r="D29" s="13"/>
      <c r="E29" s="13"/>
      <c r="F29" s="14" t="n">
        <v>1789</v>
      </c>
      <c r="G29" s="13" t="s">
        <v>20</v>
      </c>
      <c r="H29" s="13" t="s">
        <v>21</v>
      </c>
      <c r="I29" s="13" t="s">
        <v>22</v>
      </c>
      <c r="J29" s="13" t="n">
        <v>3</v>
      </c>
      <c r="K29" s="15" t="s">
        <v>86</v>
      </c>
      <c r="L29" s="16" t="s">
        <v>87</v>
      </c>
      <c r="M29" s="17" t="n">
        <v>144</v>
      </c>
      <c r="N29" s="17"/>
      <c r="O29" s="13" t="s">
        <v>25</v>
      </c>
      <c r="P29" s="22"/>
      <c r="Q29" s="19" t="n">
        <v>0</v>
      </c>
      <c r="R29" s="17" t="n">
        <v>144</v>
      </c>
      <c r="S29" s="20" t="n">
        <v>144</v>
      </c>
      <c r="T29" s="21" t="s">
        <v>32</v>
      </c>
    </row>
    <row r="30" customFormat="false" ht="15" hidden="false" customHeight="false" outlineLevel="0" collapsed="false">
      <c r="A30" s="0" t="n">
        <v>23</v>
      </c>
      <c r="B30" s="12" t="s">
        <v>18</v>
      </c>
      <c r="C30" s="13" t="s">
        <v>19</v>
      </c>
      <c r="D30" s="13"/>
      <c r="E30" s="13"/>
      <c r="F30" s="14" t="n">
        <v>1789</v>
      </c>
      <c r="G30" s="13" t="s">
        <v>20</v>
      </c>
      <c r="H30" s="13" t="s">
        <v>21</v>
      </c>
      <c r="I30" s="13" t="s">
        <v>22</v>
      </c>
      <c r="J30" s="13" t="n">
        <v>3</v>
      </c>
      <c r="K30" s="15" t="s">
        <v>86</v>
      </c>
      <c r="L30" s="16" t="s">
        <v>79</v>
      </c>
      <c r="M30" s="17" t="n">
        <v>17628</v>
      </c>
      <c r="N30" s="17"/>
      <c r="O30" s="13" t="s">
        <v>25</v>
      </c>
      <c r="P30" s="22"/>
      <c r="Q30" s="19" t="n">
        <v>0</v>
      </c>
      <c r="R30" s="17" t="n">
        <v>17628</v>
      </c>
      <c r="S30" s="20" t="n">
        <v>17628</v>
      </c>
      <c r="T30" s="21" t="s">
        <v>32</v>
      </c>
    </row>
    <row r="31" customFormat="false" ht="15" hidden="false" customHeight="false" outlineLevel="0" collapsed="false">
      <c r="A31" s="0" t="n">
        <v>23</v>
      </c>
      <c r="B31" s="12" t="s">
        <v>18</v>
      </c>
      <c r="C31" s="13" t="s">
        <v>19</v>
      </c>
      <c r="D31" s="13"/>
      <c r="E31" s="13"/>
      <c r="F31" s="14" t="n">
        <v>1789</v>
      </c>
      <c r="G31" s="13" t="s">
        <v>20</v>
      </c>
      <c r="H31" s="13" t="s">
        <v>21</v>
      </c>
      <c r="I31" s="13" t="s">
        <v>22</v>
      </c>
      <c r="J31" s="13" t="n">
        <v>3</v>
      </c>
      <c r="K31" s="15" t="s">
        <v>86</v>
      </c>
      <c r="L31" s="16" t="s">
        <v>88</v>
      </c>
      <c r="M31" s="17" t="n">
        <v>1440</v>
      </c>
      <c r="N31" s="17"/>
      <c r="O31" s="13" t="s">
        <v>25</v>
      </c>
      <c r="P31" s="22"/>
      <c r="Q31" s="19" t="n">
        <v>0</v>
      </c>
      <c r="R31" s="17" t="n">
        <v>1440</v>
      </c>
      <c r="S31" s="20" t="n">
        <v>1440</v>
      </c>
      <c r="T31" s="21" t="s">
        <v>32</v>
      </c>
    </row>
    <row r="32" customFormat="false" ht="15" hidden="false" customHeight="false" outlineLevel="0" collapsed="false">
      <c r="A32" s="0" t="n">
        <v>23</v>
      </c>
      <c r="B32" s="12" t="s">
        <v>18</v>
      </c>
      <c r="C32" s="13" t="s">
        <v>19</v>
      </c>
      <c r="D32" s="13"/>
      <c r="E32" s="13"/>
      <c r="F32" s="14" t="n">
        <v>1789</v>
      </c>
      <c r="G32" s="13" t="s">
        <v>20</v>
      </c>
      <c r="H32" s="13" t="s">
        <v>21</v>
      </c>
      <c r="I32" s="13" t="s">
        <v>22</v>
      </c>
      <c r="J32" s="13" t="n">
        <v>3</v>
      </c>
      <c r="K32" s="15" t="s">
        <v>86</v>
      </c>
      <c r="L32" s="16" t="s">
        <v>89</v>
      </c>
      <c r="M32" s="17" t="n">
        <v>2616</v>
      </c>
      <c r="N32" s="17"/>
      <c r="O32" s="13" t="s">
        <v>25</v>
      </c>
      <c r="P32" s="22"/>
      <c r="Q32" s="19" t="n">
        <v>0</v>
      </c>
      <c r="R32" s="17" t="n">
        <v>2616</v>
      </c>
      <c r="S32" s="20" t="n">
        <v>2616</v>
      </c>
      <c r="T32" s="21" t="s">
        <v>32</v>
      </c>
    </row>
  </sheetData>
  <conditionalFormatting sqref="S2:S32">
    <cfRule type="cellIs" priority="2" operator="greaterThan" aboveAverage="0" equalAverage="0" bottom="0" percent="0" rank="0" text="" dxfId="0">
      <formula>0</formula>
    </cfRule>
  </conditionalFormatting>
  <conditionalFormatting sqref="S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Y45" activeCellId="1" sqref="K4:M42 Y45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9.6244131455399"/>
    <col collapsed="false" hidden="false" max="4" min="4" style="0" width="6.73239436619718"/>
    <col collapsed="false" hidden="false" max="5" min="5" style="0" width="9.32394366197183"/>
    <col collapsed="false" hidden="false" max="6" min="6" style="0" width="15.5774647887324"/>
    <col collapsed="false" hidden="false" max="7" min="7" style="0" width="5.1924882629108"/>
    <col collapsed="false" hidden="false" max="8" min="8" style="0" width="13.2159624413146"/>
    <col collapsed="false" hidden="false" max="9" min="9" style="1" width="25.4741784037559"/>
    <col collapsed="false" hidden="false" max="10" min="10" style="0" width="20.849765258216"/>
    <col collapsed="false" hidden="false" max="11" min="11" style="0" width="10.1455399061033"/>
    <col collapsed="false" hidden="false" max="12" min="12" style="0" width="11.8403755868545"/>
    <col collapsed="false" hidden="false" max="13" min="13" style="0" width="13.8732394366197"/>
    <col collapsed="false" hidden="false" max="14" min="14" style="0" width="10.1455399061033"/>
    <col collapsed="false" hidden="false" max="16" min="15" style="0" width="8.11737089201878"/>
    <col collapsed="false" hidden="false" max="17" min="17" style="0" width="14.6009389671362"/>
    <col collapsed="false" hidden="false" max="18" min="18" style="0" width="11.8403755868545"/>
    <col collapsed="false" hidden="false" max="19" min="19" style="0" width="7.79342723004695"/>
    <col collapsed="false" hidden="false" max="20" min="20" style="0" width="9.48826291079812"/>
    <col collapsed="false" hidden="false" max="21" min="21" style="0" width="11.8403755868545"/>
    <col collapsed="false" hidden="false" max="22" min="22" style="0" width="12.7370892018779"/>
    <col collapsed="false" hidden="false" max="23" min="23" style="0" width="10.4694835680751"/>
    <col collapsed="false" hidden="false" max="24" min="24" style="0" width="11.3521126760563"/>
    <col collapsed="false" hidden="false" max="25" min="25" style="0" width="66.5211267605634"/>
    <col collapsed="false" hidden="false" max="1025" min="26" style="0" width="10.5399061032864"/>
  </cols>
  <sheetData>
    <row r="1" customFormat="false" ht="78" hidden="false" customHeight="false" outlineLevel="0" collapsed="false">
      <c r="A1" s="3" t="s">
        <v>1</v>
      </c>
      <c r="B1" s="4" t="s">
        <v>2</v>
      </c>
      <c r="C1" s="4" t="s">
        <v>4</v>
      </c>
      <c r="D1" s="4" t="s">
        <v>3</v>
      </c>
      <c r="E1" s="4" t="s">
        <v>5</v>
      </c>
      <c r="F1" s="4" t="s">
        <v>6</v>
      </c>
      <c r="G1" s="4" t="s">
        <v>7</v>
      </c>
      <c r="H1" s="4" t="s">
        <v>12</v>
      </c>
      <c r="I1" s="5" t="s">
        <v>8</v>
      </c>
      <c r="J1" s="6" t="s">
        <v>9</v>
      </c>
      <c r="K1" s="6" t="s">
        <v>90</v>
      </c>
      <c r="L1" s="7" t="s">
        <v>11</v>
      </c>
      <c r="M1" s="8" t="s">
        <v>13</v>
      </c>
      <c r="N1" s="7" t="s">
        <v>91</v>
      </c>
      <c r="O1" s="7" t="s">
        <v>92</v>
      </c>
      <c r="P1" s="7" t="s">
        <v>93</v>
      </c>
      <c r="Q1" s="23" t="s">
        <v>14</v>
      </c>
      <c r="R1" s="7" t="s">
        <v>15</v>
      </c>
      <c r="S1" s="7" t="s">
        <v>94</v>
      </c>
      <c r="T1" s="7" t="s">
        <v>95</v>
      </c>
      <c r="U1" s="7" t="s">
        <v>96</v>
      </c>
      <c r="V1" s="7" t="s">
        <v>97</v>
      </c>
      <c r="W1" s="10" t="s">
        <v>98</v>
      </c>
      <c r="X1" s="11" t="s">
        <v>99</v>
      </c>
      <c r="Y1" s="11" t="s">
        <v>17</v>
      </c>
    </row>
    <row r="2" customFormat="false" ht="15" hidden="false" customHeight="false" outlineLevel="0" collapsed="false">
      <c r="A2" s="12" t="s">
        <v>18</v>
      </c>
      <c r="B2" s="13" t="s">
        <v>19</v>
      </c>
      <c r="C2" s="13" t="s">
        <v>20</v>
      </c>
      <c r="D2" s="14" t="n">
        <v>1789</v>
      </c>
      <c r="E2" s="13" t="s">
        <v>21</v>
      </c>
      <c r="F2" s="13" t="s">
        <v>100</v>
      </c>
      <c r="G2" s="13" t="n">
        <v>5</v>
      </c>
      <c r="H2" s="13" t="s">
        <v>101</v>
      </c>
      <c r="I2" s="15" t="s">
        <v>102</v>
      </c>
      <c r="J2" s="16" t="s">
        <v>37</v>
      </c>
      <c r="K2" s="16"/>
      <c r="L2" s="17" t="n">
        <v>3</v>
      </c>
      <c r="M2" s="22" t="s">
        <v>103</v>
      </c>
      <c r="N2" s="17"/>
      <c r="O2" s="17"/>
      <c r="P2" s="24"/>
      <c r="Q2" s="25" t="n">
        <f aca="false">N2+(0.05*O2)+(P2/240)</f>
        <v>0</v>
      </c>
      <c r="R2" s="17" t="n">
        <v>148</v>
      </c>
      <c r="S2" s="17"/>
      <c r="T2" s="17"/>
      <c r="U2" s="17" t="n">
        <f aca="false">R2+(S2*0.05)+(T2/240)</f>
        <v>148</v>
      </c>
      <c r="V2" s="17" t="n">
        <f aca="false">L2*Q2</f>
        <v>0</v>
      </c>
      <c r="W2" s="20" t="n">
        <f aca="false">U2-V2</f>
        <v>148</v>
      </c>
      <c r="X2" s="21"/>
      <c r="Y2" s="21"/>
    </row>
    <row r="3" customFormat="false" ht="15" hidden="false" customHeight="false" outlineLevel="0" collapsed="false">
      <c r="A3" s="12" t="s">
        <v>18</v>
      </c>
      <c r="B3" s="13" t="s">
        <v>19</v>
      </c>
      <c r="C3" s="13" t="s">
        <v>20</v>
      </c>
      <c r="D3" s="14" t="n">
        <v>1789</v>
      </c>
      <c r="E3" s="13" t="s">
        <v>21</v>
      </c>
      <c r="F3" s="13" t="s">
        <v>100</v>
      </c>
      <c r="G3" s="13" t="n">
        <v>5</v>
      </c>
      <c r="H3" s="13" t="s">
        <v>31</v>
      </c>
      <c r="I3" s="15" t="s">
        <v>104</v>
      </c>
      <c r="J3" s="16" t="s">
        <v>37</v>
      </c>
      <c r="K3" s="16"/>
      <c r="L3" s="17" t="n">
        <v>87</v>
      </c>
      <c r="M3" s="22" t="s">
        <v>103</v>
      </c>
      <c r="N3" s="17" t="n">
        <v>360</v>
      </c>
      <c r="O3" s="17"/>
      <c r="P3" s="24"/>
      <c r="Q3" s="25" t="n">
        <f aca="false">N3+(0.05*O3)+(P3/240)</f>
        <v>360</v>
      </c>
      <c r="R3" s="17" t="n">
        <v>31320</v>
      </c>
      <c r="S3" s="17"/>
      <c r="T3" s="17"/>
      <c r="U3" s="17" t="n">
        <f aca="false">R3+(S3*0.05)+(T3/240)</f>
        <v>31320</v>
      </c>
      <c r="V3" s="17" t="n">
        <f aca="false">L3*Q3</f>
        <v>31320</v>
      </c>
      <c r="W3" s="20" t="n">
        <f aca="false">U3-V3</f>
        <v>0</v>
      </c>
      <c r="X3" s="21"/>
      <c r="Y3" s="21"/>
    </row>
    <row r="4" customFormat="false" ht="15" hidden="false" customHeight="false" outlineLevel="0" collapsed="false">
      <c r="A4" s="12" t="s">
        <v>18</v>
      </c>
      <c r="B4" s="13" t="s">
        <v>19</v>
      </c>
      <c r="C4" s="13" t="s">
        <v>20</v>
      </c>
      <c r="D4" s="14" t="n">
        <v>1789</v>
      </c>
      <c r="E4" s="13" t="s">
        <v>21</v>
      </c>
      <c r="F4" s="13" t="s">
        <v>100</v>
      </c>
      <c r="G4" s="13" t="n">
        <v>5</v>
      </c>
      <c r="H4" s="13" t="s">
        <v>105</v>
      </c>
      <c r="I4" s="15" t="s">
        <v>106</v>
      </c>
      <c r="J4" s="16" t="s">
        <v>107</v>
      </c>
      <c r="K4" s="16" t="s">
        <v>87</v>
      </c>
      <c r="L4" s="17" t="n">
        <f aca="false">175/100</f>
        <v>1.75</v>
      </c>
      <c r="M4" s="22" t="s">
        <v>72</v>
      </c>
      <c r="N4" s="17" t="n">
        <v>90</v>
      </c>
      <c r="O4" s="17"/>
      <c r="P4" s="24"/>
      <c r="Q4" s="25" t="n">
        <f aca="false">N4+(0.05*O4)+(P4/240)</f>
        <v>90</v>
      </c>
      <c r="R4" s="17" t="n">
        <v>155</v>
      </c>
      <c r="S4" s="17"/>
      <c r="T4" s="17"/>
      <c r="U4" s="17" t="n">
        <f aca="false">R4+(S4*0.05)+(T4/240)</f>
        <v>155</v>
      </c>
      <c r="V4" s="17" t="n">
        <f aca="false">L4*Q4</f>
        <v>157.5</v>
      </c>
      <c r="W4" s="20" t="n">
        <f aca="false">U4-V4</f>
        <v>-2.5</v>
      </c>
      <c r="X4" s="21"/>
      <c r="Y4" s="21" t="s">
        <v>108</v>
      </c>
    </row>
    <row r="5" customFormat="false" ht="15" hidden="false" customHeight="false" outlineLevel="0" collapsed="false">
      <c r="A5" s="12" t="s">
        <v>18</v>
      </c>
      <c r="B5" s="13" t="s">
        <v>19</v>
      </c>
      <c r="C5" s="13" t="s">
        <v>20</v>
      </c>
      <c r="D5" s="14" t="n">
        <v>1789</v>
      </c>
      <c r="E5" s="13" t="s">
        <v>21</v>
      </c>
      <c r="F5" s="13" t="s">
        <v>100</v>
      </c>
      <c r="G5" s="13" t="n">
        <v>5</v>
      </c>
      <c r="H5" s="13" t="s">
        <v>105</v>
      </c>
      <c r="I5" s="15" t="s">
        <v>106</v>
      </c>
      <c r="J5" s="16" t="s">
        <v>37</v>
      </c>
      <c r="K5" s="16"/>
      <c r="L5" s="17" t="n">
        <f aca="false">113/100</f>
        <v>1.13</v>
      </c>
      <c r="M5" s="22" t="s">
        <v>72</v>
      </c>
      <c r="N5" s="17" t="n">
        <v>90</v>
      </c>
      <c r="O5" s="17"/>
      <c r="P5" s="24"/>
      <c r="Q5" s="25" t="n">
        <f aca="false">N5+(0.05*O5)+(P5/240)</f>
        <v>90</v>
      </c>
      <c r="R5" s="17" t="n">
        <v>101</v>
      </c>
      <c r="S5" s="17"/>
      <c r="T5" s="17"/>
      <c r="U5" s="17" t="n">
        <f aca="false">R5+(S5*0.05)+(T5/240)</f>
        <v>101</v>
      </c>
      <c r="V5" s="17" t="n">
        <f aca="false">L5*Q5</f>
        <v>101.7</v>
      </c>
      <c r="W5" s="20" t="n">
        <f aca="false">U5-V5</f>
        <v>-0.699999999999989</v>
      </c>
      <c r="X5" s="21"/>
      <c r="Y5" s="21" t="s">
        <v>108</v>
      </c>
    </row>
    <row r="6" customFormat="false" ht="15" hidden="false" customHeight="false" outlineLevel="0" collapsed="false">
      <c r="A6" s="12" t="s">
        <v>18</v>
      </c>
      <c r="B6" s="13" t="s">
        <v>19</v>
      </c>
      <c r="C6" s="13" t="s">
        <v>20</v>
      </c>
      <c r="D6" s="14" t="n">
        <v>1789</v>
      </c>
      <c r="E6" s="13" t="s">
        <v>21</v>
      </c>
      <c r="F6" s="13" t="s">
        <v>100</v>
      </c>
      <c r="G6" s="13" t="n">
        <v>5</v>
      </c>
      <c r="H6" s="13" t="s">
        <v>105</v>
      </c>
      <c r="I6" s="15" t="s">
        <v>109</v>
      </c>
      <c r="J6" s="16" t="s">
        <v>37</v>
      </c>
      <c r="K6" s="16"/>
      <c r="L6" s="17" t="n">
        <f aca="false">8+(1/3)+(40/288)</f>
        <v>8.47222222222222</v>
      </c>
      <c r="M6" s="22" t="s">
        <v>110</v>
      </c>
      <c r="N6" s="17" t="n">
        <v>28</v>
      </c>
      <c r="O6" s="17" t="n">
        <v>16</v>
      </c>
      <c r="P6" s="24"/>
      <c r="Q6" s="25" t="n">
        <f aca="false">N6+(0.05*O6)+(P6/240)</f>
        <v>28.8</v>
      </c>
      <c r="R6" s="17" t="n">
        <v>243</v>
      </c>
      <c r="S6" s="17"/>
      <c r="T6" s="17"/>
      <c r="U6" s="17" t="n">
        <f aca="false">R6+(S6*0.05)+(T6/240)</f>
        <v>243</v>
      </c>
      <c r="V6" s="17" t="n">
        <f aca="false">L6*Q6</f>
        <v>244</v>
      </c>
      <c r="W6" s="20" t="n">
        <f aca="false">U6-V6</f>
        <v>-1.00000000000003</v>
      </c>
      <c r="X6" s="21"/>
      <c r="Y6" s="21" t="s">
        <v>111</v>
      </c>
    </row>
    <row r="7" customFormat="false" ht="15" hidden="false" customHeight="false" outlineLevel="0" collapsed="false">
      <c r="A7" s="12" t="s">
        <v>18</v>
      </c>
      <c r="B7" s="13" t="s">
        <v>19</v>
      </c>
      <c r="C7" s="13" t="s">
        <v>20</v>
      </c>
      <c r="D7" s="14" t="n">
        <v>1789</v>
      </c>
      <c r="E7" s="13" t="s">
        <v>21</v>
      </c>
      <c r="F7" s="13" t="s">
        <v>100</v>
      </c>
      <c r="G7" s="13" t="n">
        <v>5</v>
      </c>
      <c r="H7" s="13" t="s">
        <v>101</v>
      </c>
      <c r="I7" s="15" t="s">
        <v>112</v>
      </c>
      <c r="J7" s="16" t="s">
        <v>37</v>
      </c>
      <c r="K7" s="16"/>
      <c r="L7" s="17"/>
      <c r="M7" s="22"/>
      <c r="N7" s="17"/>
      <c r="O7" s="17"/>
      <c r="P7" s="24"/>
      <c r="Q7" s="25" t="n">
        <f aca="false">N7+(0.05*O7)+(P7/240)</f>
        <v>0</v>
      </c>
      <c r="R7" s="17" t="n">
        <v>1220</v>
      </c>
      <c r="S7" s="17"/>
      <c r="T7" s="17"/>
      <c r="U7" s="17" t="n">
        <f aca="false">R7+(S7*0.05)+(T7/240)</f>
        <v>1220</v>
      </c>
      <c r="V7" s="17" t="n">
        <f aca="false">L7*Q7</f>
        <v>0</v>
      </c>
      <c r="W7" s="20" t="n">
        <f aca="false">U7-V7</f>
        <v>1220</v>
      </c>
      <c r="X7" s="21"/>
      <c r="Y7" s="21"/>
    </row>
    <row r="8" customFormat="false" ht="15" hidden="false" customHeight="false" outlineLevel="0" collapsed="false">
      <c r="A8" s="12" t="s">
        <v>18</v>
      </c>
      <c r="B8" s="13" t="s">
        <v>19</v>
      </c>
      <c r="C8" s="13" t="s">
        <v>20</v>
      </c>
      <c r="D8" s="14" t="n">
        <v>1789</v>
      </c>
      <c r="E8" s="13" t="s">
        <v>21</v>
      </c>
      <c r="F8" s="13" t="s">
        <v>100</v>
      </c>
      <c r="G8" s="13" t="n">
        <v>5</v>
      </c>
      <c r="H8" s="13" t="s">
        <v>113</v>
      </c>
      <c r="I8" s="15" t="s">
        <v>114</v>
      </c>
      <c r="J8" s="16" t="s">
        <v>37</v>
      </c>
      <c r="K8" s="16"/>
      <c r="L8" s="17" t="n">
        <v>26.5</v>
      </c>
      <c r="M8" s="22" t="s">
        <v>70</v>
      </c>
      <c r="N8" s="17" t="n">
        <v>96</v>
      </c>
      <c r="O8" s="17"/>
      <c r="P8" s="24"/>
      <c r="Q8" s="25" t="n">
        <f aca="false">N8+(0.05*O8)+(P8/240)</f>
        <v>96</v>
      </c>
      <c r="R8" s="17" t="n">
        <v>2544</v>
      </c>
      <c r="S8" s="17"/>
      <c r="T8" s="17"/>
      <c r="U8" s="17" t="n">
        <f aca="false">R8+(S8*0.05)+(T8/240)</f>
        <v>2544</v>
      </c>
      <c r="V8" s="17" t="n">
        <f aca="false">L8*Q8</f>
        <v>2544</v>
      </c>
      <c r="W8" s="20" t="n">
        <f aca="false">U8-V8</f>
        <v>0</v>
      </c>
      <c r="X8" s="21"/>
      <c r="Y8" s="21"/>
    </row>
    <row r="9" customFormat="false" ht="15" hidden="false" customHeight="false" outlineLevel="0" collapsed="false">
      <c r="A9" s="12" t="s">
        <v>18</v>
      </c>
      <c r="B9" s="13" t="s">
        <v>19</v>
      </c>
      <c r="C9" s="13" t="s">
        <v>20</v>
      </c>
      <c r="D9" s="14" t="n">
        <v>1789</v>
      </c>
      <c r="E9" s="13" t="s">
        <v>21</v>
      </c>
      <c r="F9" s="13" t="s">
        <v>100</v>
      </c>
      <c r="G9" s="13" t="n">
        <v>5</v>
      </c>
      <c r="H9" s="13" t="s">
        <v>101</v>
      </c>
      <c r="I9" s="15" t="s">
        <v>115</v>
      </c>
      <c r="J9" s="16" t="s">
        <v>37</v>
      </c>
      <c r="K9" s="16"/>
      <c r="L9" s="17" t="n">
        <v>200</v>
      </c>
      <c r="M9" s="22" t="s">
        <v>75</v>
      </c>
      <c r="N9" s="17"/>
      <c r="O9" s="17" t="n">
        <v>25</v>
      </c>
      <c r="P9" s="24"/>
      <c r="Q9" s="25" t="n">
        <f aca="false">N9+(0.05*O9)+(P9/240)</f>
        <v>1.25</v>
      </c>
      <c r="R9" s="17" t="n">
        <v>250</v>
      </c>
      <c r="S9" s="17"/>
      <c r="T9" s="17"/>
      <c r="U9" s="17" t="n">
        <f aca="false">R9+(S9*0.05)+(T9/240)</f>
        <v>250</v>
      </c>
      <c r="V9" s="17" t="n">
        <f aca="false">L9*Q9</f>
        <v>250</v>
      </c>
      <c r="W9" s="20" t="n">
        <f aca="false">U9-V9</f>
        <v>0</v>
      </c>
      <c r="X9" s="21"/>
      <c r="Y9" s="21"/>
    </row>
    <row r="10" customFormat="false" ht="15" hidden="false" customHeight="false" outlineLevel="0" collapsed="false">
      <c r="A10" s="12" t="s">
        <v>18</v>
      </c>
      <c r="B10" s="13" t="s">
        <v>19</v>
      </c>
      <c r="C10" s="13" t="s">
        <v>20</v>
      </c>
      <c r="D10" s="14" t="n">
        <v>1789</v>
      </c>
      <c r="E10" s="13" t="s">
        <v>21</v>
      </c>
      <c r="F10" s="13" t="s">
        <v>100</v>
      </c>
      <c r="G10" s="13" t="n">
        <v>5</v>
      </c>
      <c r="H10" s="13" t="s">
        <v>31</v>
      </c>
      <c r="I10" s="15" t="s">
        <v>116</v>
      </c>
      <c r="J10" s="16" t="s">
        <v>37</v>
      </c>
      <c r="K10" s="16"/>
      <c r="L10" s="17" t="n">
        <f aca="false">200/100</f>
        <v>2</v>
      </c>
      <c r="M10" s="22" t="s">
        <v>72</v>
      </c>
      <c r="N10" s="17" t="n">
        <v>60</v>
      </c>
      <c r="O10" s="17"/>
      <c r="P10" s="24"/>
      <c r="Q10" s="25" t="n">
        <f aca="false">N10+(0.05*O10)+(P10/240)</f>
        <v>60</v>
      </c>
      <c r="R10" s="17" t="n">
        <v>120</v>
      </c>
      <c r="S10" s="17"/>
      <c r="T10" s="17"/>
      <c r="U10" s="17" t="n">
        <f aca="false">R10+(S10*0.05)+(T10/240)</f>
        <v>120</v>
      </c>
      <c r="V10" s="17" t="n">
        <f aca="false">L10*Q10</f>
        <v>120</v>
      </c>
      <c r="W10" s="20" t="n">
        <f aca="false">U10-V10</f>
        <v>0</v>
      </c>
      <c r="X10" s="21"/>
      <c r="Y10" s="21" t="s">
        <v>108</v>
      </c>
    </row>
    <row r="11" customFormat="false" ht="15" hidden="false" customHeight="false" outlineLevel="0" collapsed="false">
      <c r="A11" s="12" t="s">
        <v>18</v>
      </c>
      <c r="B11" s="13" t="s">
        <v>19</v>
      </c>
      <c r="C11" s="13" t="s">
        <v>20</v>
      </c>
      <c r="D11" s="14" t="n">
        <v>1789</v>
      </c>
      <c r="E11" s="13" t="s">
        <v>21</v>
      </c>
      <c r="F11" s="13" t="s">
        <v>100</v>
      </c>
      <c r="G11" s="13" t="n">
        <v>5</v>
      </c>
      <c r="H11" s="13" t="s">
        <v>101</v>
      </c>
      <c r="I11" s="15" t="s">
        <v>117</v>
      </c>
      <c r="J11" s="16" t="s">
        <v>37</v>
      </c>
      <c r="K11" s="16"/>
      <c r="L11" s="17"/>
      <c r="M11" s="22"/>
      <c r="N11" s="17"/>
      <c r="O11" s="17"/>
      <c r="P11" s="24"/>
      <c r="Q11" s="25" t="n">
        <f aca="false">N11+(0.05*O11)+(P11/240)</f>
        <v>0</v>
      </c>
      <c r="R11" s="17" t="n">
        <v>4155</v>
      </c>
      <c r="S11" s="17"/>
      <c r="T11" s="17"/>
      <c r="U11" s="17" t="n">
        <f aca="false">R11+(S11*0.05)+(T11/240)</f>
        <v>4155</v>
      </c>
      <c r="V11" s="17" t="n">
        <f aca="false">L11*Q11</f>
        <v>0</v>
      </c>
      <c r="W11" s="20" t="n">
        <f aca="false">U11-V11</f>
        <v>4155</v>
      </c>
      <c r="X11" s="21"/>
      <c r="Y11" s="21"/>
    </row>
    <row r="12" customFormat="false" ht="15" hidden="false" customHeight="false" outlineLevel="0" collapsed="false">
      <c r="A12" s="12" t="s">
        <v>18</v>
      </c>
      <c r="B12" s="13" t="s">
        <v>19</v>
      </c>
      <c r="C12" s="13" t="s">
        <v>20</v>
      </c>
      <c r="D12" s="14" t="n">
        <v>1789</v>
      </c>
      <c r="E12" s="13" t="s">
        <v>21</v>
      </c>
      <c r="F12" s="13" t="s">
        <v>100</v>
      </c>
      <c r="G12" s="13" t="n">
        <v>5</v>
      </c>
      <c r="H12" s="13" t="s">
        <v>25</v>
      </c>
      <c r="I12" s="15" t="s">
        <v>118</v>
      </c>
      <c r="J12" s="16" t="s">
        <v>107</v>
      </c>
      <c r="K12" s="16" t="s">
        <v>87</v>
      </c>
      <c r="L12" s="17" t="n">
        <v>5</v>
      </c>
      <c r="M12" s="22" t="s">
        <v>110</v>
      </c>
      <c r="N12" s="17"/>
      <c r="O12" s="17"/>
      <c r="P12" s="24"/>
      <c r="Q12" s="25" t="n">
        <f aca="false">N12+(0.05*O12)+(P12/240)</f>
        <v>0</v>
      </c>
      <c r="R12" s="17" t="n">
        <v>120</v>
      </c>
      <c r="S12" s="17"/>
      <c r="T12" s="17"/>
      <c r="U12" s="17" t="n">
        <f aca="false">R12+(S12*0.05)+(T12/240)</f>
        <v>120</v>
      </c>
      <c r="V12" s="17" t="n">
        <f aca="false">L12*Q12</f>
        <v>0</v>
      </c>
      <c r="W12" s="20" t="n">
        <f aca="false">U12-V12</f>
        <v>120</v>
      </c>
      <c r="X12" s="21"/>
      <c r="Y12" s="21"/>
    </row>
    <row r="13" customFormat="false" ht="15" hidden="false" customHeight="false" outlineLevel="0" collapsed="false">
      <c r="A13" s="12" t="s">
        <v>18</v>
      </c>
      <c r="B13" s="13" t="s">
        <v>19</v>
      </c>
      <c r="C13" s="13" t="s">
        <v>20</v>
      </c>
      <c r="D13" s="14" t="n">
        <v>1789</v>
      </c>
      <c r="E13" s="13" t="s">
        <v>21</v>
      </c>
      <c r="F13" s="13" t="s">
        <v>100</v>
      </c>
      <c r="G13" s="13" t="n">
        <v>5</v>
      </c>
      <c r="H13" s="13" t="s">
        <v>105</v>
      </c>
      <c r="I13" s="15" t="s">
        <v>119</v>
      </c>
      <c r="J13" s="16" t="s">
        <v>37</v>
      </c>
      <c r="K13" s="16"/>
      <c r="L13" s="17" t="n">
        <f aca="false">1706/100</f>
        <v>17.06</v>
      </c>
      <c r="M13" s="22" t="s">
        <v>72</v>
      </c>
      <c r="N13" s="17" t="n">
        <v>40</v>
      </c>
      <c r="O13" s="17"/>
      <c r="P13" s="24"/>
      <c r="Q13" s="25" t="n">
        <f aca="false">N13+(0.05*O13)+(P13/240)</f>
        <v>40</v>
      </c>
      <c r="R13" s="17" t="n">
        <v>682</v>
      </c>
      <c r="S13" s="17"/>
      <c r="T13" s="17"/>
      <c r="U13" s="17" t="n">
        <f aca="false">R13+(S13*0.05)+(T13/240)</f>
        <v>682</v>
      </c>
      <c r="V13" s="17" t="n">
        <f aca="false">L13*Q13</f>
        <v>682.4</v>
      </c>
      <c r="W13" s="20" t="n">
        <f aca="false">U13-V13</f>
        <v>-0.399999999999977</v>
      </c>
      <c r="X13" s="21"/>
      <c r="Y13" s="21" t="s">
        <v>108</v>
      </c>
    </row>
    <row r="14" customFormat="false" ht="15" hidden="false" customHeight="false" outlineLevel="0" collapsed="false">
      <c r="A14" s="12" t="s">
        <v>18</v>
      </c>
      <c r="B14" s="13" t="s">
        <v>19</v>
      </c>
      <c r="C14" s="13" t="s">
        <v>20</v>
      </c>
      <c r="D14" s="14" t="n">
        <v>1789</v>
      </c>
      <c r="E14" s="13" t="s">
        <v>21</v>
      </c>
      <c r="F14" s="13" t="s">
        <v>100</v>
      </c>
      <c r="G14" s="13" t="n">
        <v>5</v>
      </c>
      <c r="H14" s="13" t="s">
        <v>105</v>
      </c>
      <c r="I14" s="15" t="s">
        <v>120</v>
      </c>
      <c r="J14" s="16" t="s">
        <v>37</v>
      </c>
      <c r="K14" s="16"/>
      <c r="L14" s="17" t="n">
        <v>530</v>
      </c>
      <c r="M14" s="22" t="s">
        <v>121</v>
      </c>
      <c r="N14" s="17"/>
      <c r="O14" s="17"/>
      <c r="P14" s="24"/>
      <c r="Q14" s="25" t="n">
        <f aca="false">N14+(0.05*O14)+(P14/240)</f>
        <v>0</v>
      </c>
      <c r="R14" s="17" t="n">
        <v>758</v>
      </c>
      <c r="S14" s="17"/>
      <c r="T14" s="17"/>
      <c r="U14" s="17" t="n">
        <f aca="false">R14+(S14*0.05)+(T14/240)</f>
        <v>758</v>
      </c>
      <c r="V14" s="17" t="n">
        <f aca="false">L14*Q14</f>
        <v>0</v>
      </c>
      <c r="W14" s="20" t="n">
        <f aca="false">U14-V14</f>
        <v>758</v>
      </c>
      <c r="X14" s="21"/>
      <c r="Y14" s="21"/>
    </row>
    <row r="15" customFormat="false" ht="15" hidden="false" customHeight="false" outlineLevel="0" collapsed="false">
      <c r="A15" s="12" t="s">
        <v>18</v>
      </c>
      <c r="B15" s="13" t="s">
        <v>19</v>
      </c>
      <c r="C15" s="13" t="s">
        <v>20</v>
      </c>
      <c r="D15" s="14" t="n">
        <v>1789</v>
      </c>
      <c r="E15" s="13" t="s">
        <v>21</v>
      </c>
      <c r="F15" s="13" t="s">
        <v>100</v>
      </c>
      <c r="G15" s="13" t="n">
        <v>5</v>
      </c>
      <c r="H15" s="13" t="s">
        <v>60</v>
      </c>
      <c r="I15" s="15" t="s">
        <v>122</v>
      </c>
      <c r="J15" s="16" t="s">
        <v>37</v>
      </c>
      <c r="K15" s="16"/>
      <c r="L15" s="17" t="n">
        <v>2</v>
      </c>
      <c r="M15" s="22" t="s">
        <v>75</v>
      </c>
      <c r="N15" s="17" t="n">
        <v>1000</v>
      </c>
      <c r="O15" s="17"/>
      <c r="P15" s="24"/>
      <c r="Q15" s="25" t="n">
        <f aca="false">N15+(0.05*O15)+(P15/240)</f>
        <v>1000</v>
      </c>
      <c r="R15" s="17" t="n">
        <v>2000</v>
      </c>
      <c r="S15" s="17"/>
      <c r="T15" s="17"/>
      <c r="U15" s="17" t="n">
        <f aca="false">R15+(S15*0.05)+(T15/240)</f>
        <v>2000</v>
      </c>
      <c r="V15" s="17" t="n">
        <f aca="false">L15*Q15</f>
        <v>2000</v>
      </c>
      <c r="W15" s="20" t="n">
        <f aca="false">U15-V15</f>
        <v>0</v>
      </c>
      <c r="X15" s="21"/>
      <c r="Y15" s="21"/>
    </row>
    <row r="16" customFormat="false" ht="15" hidden="false" customHeight="false" outlineLevel="0" collapsed="false">
      <c r="A16" s="12" t="s">
        <v>18</v>
      </c>
      <c r="B16" s="13" t="s">
        <v>19</v>
      </c>
      <c r="C16" s="13" t="s">
        <v>20</v>
      </c>
      <c r="D16" s="14" t="n">
        <v>1789</v>
      </c>
      <c r="E16" s="13" t="s">
        <v>21</v>
      </c>
      <c r="F16" s="13" t="s">
        <v>100</v>
      </c>
      <c r="G16" s="13" t="n">
        <v>5</v>
      </c>
      <c r="H16" s="13" t="s">
        <v>113</v>
      </c>
      <c r="I16" s="15" t="s">
        <v>123</v>
      </c>
      <c r="J16" s="16" t="s">
        <v>37</v>
      </c>
      <c r="K16" s="16"/>
      <c r="L16" s="17" t="n">
        <f aca="false">98+(3/4)</f>
        <v>98.75</v>
      </c>
      <c r="M16" s="22" t="s">
        <v>75</v>
      </c>
      <c r="N16" s="17"/>
      <c r="O16" s="17"/>
      <c r="P16" s="24"/>
      <c r="Q16" s="25" t="n">
        <f aca="false">N16+(0.05*O16)+(P16/240)</f>
        <v>0</v>
      </c>
      <c r="R16" s="17" t="n">
        <v>19600</v>
      </c>
      <c r="S16" s="17"/>
      <c r="T16" s="17"/>
      <c r="U16" s="17" t="n">
        <f aca="false">R16+(S16*0.05)+(T16/240)</f>
        <v>19600</v>
      </c>
      <c r="V16" s="17" t="n">
        <f aca="false">L16*Q16</f>
        <v>0</v>
      </c>
      <c r="W16" s="20" t="n">
        <f aca="false">U16-V16</f>
        <v>19600</v>
      </c>
      <c r="X16" s="21"/>
      <c r="Y16" s="21"/>
    </row>
    <row r="17" customFormat="false" ht="15" hidden="false" customHeight="false" outlineLevel="0" collapsed="false">
      <c r="A17" s="12" t="s">
        <v>18</v>
      </c>
      <c r="B17" s="13" t="s">
        <v>19</v>
      </c>
      <c r="C17" s="13" t="s">
        <v>20</v>
      </c>
      <c r="D17" s="14" t="n">
        <v>1789</v>
      </c>
      <c r="E17" s="13" t="s">
        <v>21</v>
      </c>
      <c r="F17" s="13" t="s">
        <v>100</v>
      </c>
      <c r="G17" s="13" t="n">
        <v>5</v>
      </c>
      <c r="H17" s="13" t="s">
        <v>124</v>
      </c>
      <c r="I17" s="15" t="s">
        <v>125</v>
      </c>
      <c r="J17" s="16" t="s">
        <v>37</v>
      </c>
      <c r="K17" s="16"/>
      <c r="L17" s="17" t="n">
        <v>2011</v>
      </c>
      <c r="M17" s="22" t="s">
        <v>75</v>
      </c>
      <c r="N17" s="17"/>
      <c r="O17" s="17"/>
      <c r="P17" s="24"/>
      <c r="Q17" s="25" t="n">
        <f aca="false">N17+(0.05*O17)+(P17/240)</f>
        <v>0</v>
      </c>
      <c r="R17" s="17" t="n">
        <v>24475</v>
      </c>
      <c r="S17" s="17"/>
      <c r="T17" s="17"/>
      <c r="U17" s="17" t="n">
        <f aca="false">R17+(S17*0.05)+(T17/240)</f>
        <v>24475</v>
      </c>
      <c r="V17" s="17" t="n">
        <f aca="false">L17*Q17</f>
        <v>0</v>
      </c>
      <c r="W17" s="20" t="n">
        <f aca="false">U17-V17</f>
        <v>24475</v>
      </c>
      <c r="X17" s="21"/>
      <c r="Y17" s="21"/>
    </row>
    <row r="18" customFormat="false" ht="15" hidden="false" customHeight="false" outlineLevel="0" collapsed="false">
      <c r="A18" s="12" t="s">
        <v>18</v>
      </c>
      <c r="B18" s="13" t="s">
        <v>19</v>
      </c>
      <c r="C18" s="13" t="s">
        <v>20</v>
      </c>
      <c r="D18" s="14" t="n">
        <v>1789</v>
      </c>
      <c r="E18" s="13" t="s">
        <v>21</v>
      </c>
      <c r="F18" s="13" t="s">
        <v>100</v>
      </c>
      <c r="G18" s="13" t="n">
        <v>5</v>
      </c>
      <c r="H18" s="13" t="s">
        <v>31</v>
      </c>
      <c r="I18" s="15" t="s">
        <v>126</v>
      </c>
      <c r="J18" s="16" t="s">
        <v>37</v>
      </c>
      <c r="K18" s="16"/>
      <c r="L18" s="17" t="n">
        <v>180</v>
      </c>
      <c r="M18" s="22" t="s">
        <v>127</v>
      </c>
      <c r="N18" s="17" t="n">
        <v>12</v>
      </c>
      <c r="O18" s="17"/>
      <c r="P18" s="24"/>
      <c r="Q18" s="25" t="n">
        <f aca="false">N18+(0.05*O18)+(P18/240)</f>
        <v>12</v>
      </c>
      <c r="R18" s="17" t="n">
        <v>2160</v>
      </c>
      <c r="S18" s="17"/>
      <c r="T18" s="17"/>
      <c r="U18" s="17" t="n">
        <f aca="false">R18+(S18*0.05)+(T18/240)</f>
        <v>2160</v>
      </c>
      <c r="V18" s="17" t="n">
        <f aca="false">L18*Q18</f>
        <v>2160</v>
      </c>
      <c r="W18" s="20" t="n">
        <f aca="false">U18-V18</f>
        <v>0</v>
      </c>
      <c r="X18" s="21"/>
      <c r="Y18" s="21"/>
    </row>
    <row r="19" customFormat="false" ht="15" hidden="false" customHeight="false" outlineLevel="0" collapsed="false">
      <c r="A19" s="12" t="s">
        <v>18</v>
      </c>
      <c r="B19" s="13" t="s">
        <v>19</v>
      </c>
      <c r="C19" s="13" t="s">
        <v>20</v>
      </c>
      <c r="D19" s="14" t="n">
        <v>1789</v>
      </c>
      <c r="E19" s="13" t="s">
        <v>21</v>
      </c>
      <c r="F19" s="13" t="s">
        <v>100</v>
      </c>
      <c r="G19" s="13" t="n">
        <v>5</v>
      </c>
      <c r="H19" s="13" t="s">
        <v>31</v>
      </c>
      <c r="I19" s="15" t="s">
        <v>128</v>
      </c>
      <c r="J19" s="16" t="s">
        <v>37</v>
      </c>
      <c r="K19" s="16"/>
      <c r="L19" s="17" t="n">
        <f aca="false">7249*288+48</f>
        <v>2087760</v>
      </c>
      <c r="M19" s="22" t="s">
        <v>129</v>
      </c>
      <c r="N19" s="17"/>
      <c r="O19" s="17" t="n">
        <v>11</v>
      </c>
      <c r="P19" s="24" t="n">
        <v>3</v>
      </c>
      <c r="Q19" s="25" t="n">
        <f aca="false">N19+(0.05*O19)+(P19/240)</f>
        <v>0.5625</v>
      </c>
      <c r="R19" s="17" t="n">
        <v>1174365</v>
      </c>
      <c r="S19" s="17"/>
      <c r="T19" s="17"/>
      <c r="U19" s="17" t="n">
        <f aca="false">R19+(S19*0.05)+(T19/240)</f>
        <v>1174365</v>
      </c>
      <c r="V19" s="17" t="n">
        <f aca="false">L19*Q19</f>
        <v>1174365</v>
      </c>
      <c r="W19" s="20" t="n">
        <f aca="false">U19-V19</f>
        <v>0</v>
      </c>
      <c r="X19" s="21"/>
      <c r="Y19" s="21" t="s">
        <v>111</v>
      </c>
    </row>
    <row r="20" customFormat="false" ht="15" hidden="false" customHeight="false" outlineLevel="0" collapsed="false">
      <c r="A20" s="12" t="s">
        <v>18</v>
      </c>
      <c r="B20" s="13" t="s">
        <v>19</v>
      </c>
      <c r="C20" s="13" t="s">
        <v>20</v>
      </c>
      <c r="D20" s="14" t="n">
        <v>1789</v>
      </c>
      <c r="E20" s="13" t="s">
        <v>21</v>
      </c>
      <c r="F20" s="13" t="s">
        <v>100</v>
      </c>
      <c r="G20" s="13" t="n">
        <v>5</v>
      </c>
      <c r="H20" s="13" t="s">
        <v>21</v>
      </c>
      <c r="I20" s="15" t="s">
        <v>130</v>
      </c>
      <c r="J20" s="16" t="s">
        <v>37</v>
      </c>
      <c r="K20" s="16"/>
      <c r="L20" s="17" t="n">
        <f aca="false">170.5*36+44/8</f>
        <v>6143.5</v>
      </c>
      <c r="M20" s="22" t="s">
        <v>131</v>
      </c>
      <c r="N20" s="17" t="n">
        <v>6</v>
      </c>
      <c r="O20" s="17"/>
      <c r="P20" s="24"/>
      <c r="Q20" s="25" t="n">
        <f aca="false">N20+(0.05*O20)+(P20/240)</f>
        <v>6</v>
      </c>
      <c r="R20" s="17" t="n">
        <v>36858</v>
      </c>
      <c r="S20" s="17"/>
      <c r="T20" s="17"/>
      <c r="U20" s="17" t="n">
        <f aca="false">R20+(S20*0.05)+(T20/240)</f>
        <v>36858</v>
      </c>
      <c r="V20" s="17" t="n">
        <f aca="false">L20*Q20</f>
        <v>36861</v>
      </c>
      <c r="W20" s="20" t="n">
        <f aca="false">U20-V20</f>
        <v>-3</v>
      </c>
      <c r="X20" s="21"/>
      <c r="Y20" s="21" t="s">
        <v>111</v>
      </c>
    </row>
    <row r="21" customFormat="false" ht="15" hidden="false" customHeight="false" outlineLevel="0" collapsed="false">
      <c r="A21" s="12" t="s">
        <v>18</v>
      </c>
      <c r="B21" s="13" t="s">
        <v>19</v>
      </c>
      <c r="C21" s="13" t="s">
        <v>20</v>
      </c>
      <c r="D21" s="14" t="n">
        <v>1789</v>
      </c>
      <c r="E21" s="13" t="s">
        <v>21</v>
      </c>
      <c r="F21" s="13" t="s">
        <v>100</v>
      </c>
      <c r="G21" s="13" t="n">
        <v>5</v>
      </c>
      <c r="H21" s="13" t="s">
        <v>21</v>
      </c>
      <c r="I21" s="15" t="s">
        <v>33</v>
      </c>
      <c r="J21" s="16" t="s">
        <v>107</v>
      </c>
      <c r="K21" s="16" t="s">
        <v>87</v>
      </c>
      <c r="L21" s="17" t="n">
        <f aca="false">34*36+40/8</f>
        <v>1229</v>
      </c>
      <c r="M21" s="22" t="s">
        <v>131</v>
      </c>
      <c r="N21" s="17" t="n">
        <v>5</v>
      </c>
      <c r="O21" s="17"/>
      <c r="P21" s="24"/>
      <c r="Q21" s="25" t="n">
        <f aca="false">N21+(0.05*O21)+(P21/240)</f>
        <v>5</v>
      </c>
      <c r="R21" s="17" t="n">
        <v>6145</v>
      </c>
      <c r="S21" s="17"/>
      <c r="T21" s="17"/>
      <c r="U21" s="17" t="n">
        <f aca="false">R21+(S21*0.05)+(T21/240)</f>
        <v>6145</v>
      </c>
      <c r="V21" s="17" t="n">
        <f aca="false">L21*Q21</f>
        <v>6145</v>
      </c>
      <c r="W21" s="20" t="n">
        <f aca="false">U21-V21</f>
        <v>0</v>
      </c>
      <c r="X21" s="21"/>
      <c r="Y21" s="21" t="s">
        <v>111</v>
      </c>
    </row>
    <row r="22" customFormat="false" ht="15" hidden="false" customHeight="false" outlineLevel="0" collapsed="false">
      <c r="A22" s="12" t="s">
        <v>18</v>
      </c>
      <c r="B22" s="13" t="s">
        <v>19</v>
      </c>
      <c r="C22" s="13" t="s">
        <v>20</v>
      </c>
      <c r="D22" s="14" t="n">
        <v>1789</v>
      </c>
      <c r="E22" s="13" t="s">
        <v>21</v>
      </c>
      <c r="F22" s="13" t="s">
        <v>100</v>
      </c>
      <c r="G22" s="13" t="n">
        <v>5</v>
      </c>
      <c r="H22" s="13" t="s">
        <v>21</v>
      </c>
      <c r="I22" s="15" t="s">
        <v>33</v>
      </c>
      <c r="J22" s="16" t="s">
        <v>37</v>
      </c>
      <c r="K22" s="16"/>
      <c r="L22" s="17" t="n">
        <f aca="false">(2059+1/3)*36</f>
        <v>74136</v>
      </c>
      <c r="M22" s="22" t="s">
        <v>131</v>
      </c>
      <c r="N22" s="17" t="n">
        <v>5</v>
      </c>
      <c r="O22" s="17"/>
      <c r="P22" s="24"/>
      <c r="Q22" s="25" t="n">
        <f aca="false">N22+(0.05*O22)+(P22/240)</f>
        <v>5</v>
      </c>
      <c r="R22" s="17" t="n">
        <v>370663</v>
      </c>
      <c r="S22" s="17"/>
      <c r="T22" s="17"/>
      <c r="U22" s="17" t="n">
        <f aca="false">R22+(S22*0.05)+(T22/240)</f>
        <v>370663</v>
      </c>
      <c r="V22" s="17" t="n">
        <f aca="false">L22*Q22</f>
        <v>370680</v>
      </c>
      <c r="W22" s="20" t="n">
        <f aca="false">U22-V22</f>
        <v>-17</v>
      </c>
      <c r="X22" s="21"/>
      <c r="Y22" s="21" t="s">
        <v>132</v>
      </c>
    </row>
    <row r="23" customFormat="false" ht="15" hidden="false" customHeight="false" outlineLevel="0" collapsed="false">
      <c r="A23" s="12" t="s">
        <v>18</v>
      </c>
      <c r="B23" s="13" t="s">
        <v>19</v>
      </c>
      <c r="C23" s="13" t="s">
        <v>20</v>
      </c>
      <c r="D23" s="14" t="n">
        <v>1789</v>
      </c>
      <c r="E23" s="13" t="s">
        <v>21</v>
      </c>
      <c r="F23" s="13" t="s">
        <v>100</v>
      </c>
      <c r="G23" s="13" t="n">
        <v>5</v>
      </c>
      <c r="H23" s="26" t="s">
        <v>133</v>
      </c>
      <c r="I23" s="15" t="s">
        <v>33</v>
      </c>
      <c r="J23" s="16" t="s">
        <v>37</v>
      </c>
      <c r="K23" s="16"/>
      <c r="L23" s="17" t="n">
        <f aca="false">(42+2/3)*36+86/8</f>
        <v>1546.75</v>
      </c>
      <c r="M23" s="22" t="s">
        <v>131</v>
      </c>
      <c r="N23" s="17" t="n">
        <v>6</v>
      </c>
      <c r="O23" s="17"/>
      <c r="P23" s="24"/>
      <c r="Q23" s="25" t="n">
        <f aca="false">N23+(0.05*O23)+(P23/240)</f>
        <v>6</v>
      </c>
      <c r="R23" s="17" t="n">
        <v>9273</v>
      </c>
      <c r="S23" s="17"/>
      <c r="T23" s="17"/>
      <c r="U23" s="17" t="n">
        <f aca="false">R23+(S23*0.05)+(T23/240)</f>
        <v>9273</v>
      </c>
      <c r="V23" s="17" t="n">
        <f aca="false">L23*Q23</f>
        <v>9280.5</v>
      </c>
      <c r="W23" s="20" t="n">
        <f aca="false">U23-V23</f>
        <v>-7.5</v>
      </c>
      <c r="X23" s="21"/>
      <c r="Y23" s="21" t="s">
        <v>111</v>
      </c>
    </row>
    <row r="24" customFormat="false" ht="15" hidden="false" customHeight="false" outlineLevel="0" collapsed="false">
      <c r="A24" s="12" t="s">
        <v>18</v>
      </c>
      <c r="B24" s="13" t="s">
        <v>19</v>
      </c>
      <c r="C24" s="13" t="s">
        <v>20</v>
      </c>
      <c r="D24" s="14" t="n">
        <v>1789</v>
      </c>
      <c r="E24" s="13" t="s">
        <v>21</v>
      </c>
      <c r="F24" s="13" t="s">
        <v>100</v>
      </c>
      <c r="G24" s="13" t="n">
        <v>5</v>
      </c>
      <c r="H24" s="13" t="s">
        <v>134</v>
      </c>
      <c r="I24" s="15" t="s">
        <v>33</v>
      </c>
      <c r="J24" s="16" t="s">
        <v>37</v>
      </c>
      <c r="K24" s="16"/>
      <c r="L24" s="17" t="n">
        <f aca="false">1*36+42/8</f>
        <v>41.25</v>
      </c>
      <c r="M24" s="22" t="s">
        <v>131</v>
      </c>
      <c r="N24" s="17" t="n">
        <v>5</v>
      </c>
      <c r="O24" s="17" t="n">
        <v>10</v>
      </c>
      <c r="P24" s="24"/>
      <c r="Q24" s="25" t="n">
        <f aca="false">N24+(0.05*O24)+(P24/240)</f>
        <v>5.5</v>
      </c>
      <c r="R24" s="17" t="n">
        <v>220</v>
      </c>
      <c r="S24" s="17"/>
      <c r="T24" s="17"/>
      <c r="U24" s="17" t="n">
        <f aca="false">R24+(S24*0.05)+(T24/240)</f>
        <v>220</v>
      </c>
      <c r="V24" s="17" t="n">
        <f aca="false">L24*Q24</f>
        <v>226.875</v>
      </c>
      <c r="W24" s="20" t="n">
        <f aca="false">U24-V24</f>
        <v>-6.875</v>
      </c>
      <c r="X24" s="21"/>
      <c r="Y24" s="21" t="s">
        <v>111</v>
      </c>
    </row>
    <row r="25" customFormat="false" ht="15" hidden="false" customHeight="false" outlineLevel="0" collapsed="false">
      <c r="A25" s="12" t="s">
        <v>18</v>
      </c>
      <c r="B25" s="13" t="s">
        <v>19</v>
      </c>
      <c r="C25" s="13" t="s">
        <v>20</v>
      </c>
      <c r="D25" s="14" t="n">
        <v>1789</v>
      </c>
      <c r="E25" s="13" t="s">
        <v>21</v>
      </c>
      <c r="F25" s="13" t="s">
        <v>100</v>
      </c>
      <c r="G25" s="13" t="n">
        <v>5</v>
      </c>
      <c r="H25" s="13" t="s">
        <v>101</v>
      </c>
      <c r="I25" s="15" t="s">
        <v>135</v>
      </c>
      <c r="J25" s="16" t="s">
        <v>37</v>
      </c>
      <c r="K25" s="16"/>
      <c r="L25" s="17"/>
      <c r="M25" s="22"/>
      <c r="N25" s="17"/>
      <c r="O25" s="17"/>
      <c r="P25" s="24"/>
      <c r="Q25" s="25" t="n">
        <f aca="false">N25+(0.05*O25)+(P25/240)</f>
        <v>0</v>
      </c>
      <c r="R25" s="17" t="n">
        <v>720</v>
      </c>
      <c r="S25" s="17"/>
      <c r="T25" s="17"/>
      <c r="U25" s="17" t="n">
        <f aca="false">R25+(S25*0.05)+(T25/240)</f>
        <v>720</v>
      </c>
      <c r="V25" s="17" t="n">
        <f aca="false">L25*Q25</f>
        <v>0</v>
      </c>
      <c r="W25" s="20" t="n">
        <f aca="false">U25-V25</f>
        <v>720</v>
      </c>
      <c r="X25" s="21"/>
      <c r="Y25" s="21"/>
    </row>
    <row r="26" customFormat="false" ht="15" hidden="false" customHeight="false" outlineLevel="0" collapsed="false">
      <c r="A26" s="12" t="s">
        <v>18</v>
      </c>
      <c r="B26" s="13" t="s">
        <v>19</v>
      </c>
      <c r="C26" s="13" t="s">
        <v>20</v>
      </c>
      <c r="D26" s="14" t="n">
        <v>1789</v>
      </c>
      <c r="E26" s="13" t="s">
        <v>21</v>
      </c>
      <c r="F26" s="13" t="s">
        <v>100</v>
      </c>
      <c r="G26" s="13" t="n">
        <v>5</v>
      </c>
      <c r="H26" s="13" t="s">
        <v>113</v>
      </c>
      <c r="I26" s="15" t="s">
        <v>136</v>
      </c>
      <c r="J26" s="16" t="s">
        <v>37</v>
      </c>
      <c r="K26" s="16"/>
      <c r="L26" s="17" t="n">
        <v>1578</v>
      </c>
      <c r="M26" s="22" t="s">
        <v>127</v>
      </c>
      <c r="N26" s="17"/>
      <c r="O26" s="17"/>
      <c r="P26" s="24"/>
      <c r="Q26" s="25" t="n">
        <f aca="false">N26+(0.05*O26)+(P26/240)</f>
        <v>0</v>
      </c>
      <c r="R26" s="17" t="n">
        <v>14585</v>
      </c>
      <c r="S26" s="17"/>
      <c r="T26" s="17"/>
      <c r="U26" s="17" t="n">
        <f aca="false">R26+(S26*0.05)+(T26/240)</f>
        <v>14585</v>
      </c>
      <c r="V26" s="17" t="n">
        <f aca="false">L26*Q26</f>
        <v>0</v>
      </c>
      <c r="W26" s="20" t="n">
        <f aca="false">U26-V26</f>
        <v>14585</v>
      </c>
      <c r="X26" s="21"/>
      <c r="Y26" s="21"/>
    </row>
    <row r="27" customFormat="false" ht="15" hidden="false" customHeight="false" outlineLevel="0" collapsed="false">
      <c r="A27" s="12" t="s">
        <v>18</v>
      </c>
      <c r="B27" s="13" t="s">
        <v>19</v>
      </c>
      <c r="C27" s="13" t="s">
        <v>20</v>
      </c>
      <c r="D27" s="14" t="n">
        <v>1789</v>
      </c>
      <c r="E27" s="13" t="s">
        <v>21</v>
      </c>
      <c r="F27" s="13" t="s">
        <v>100</v>
      </c>
      <c r="G27" s="13" t="n">
        <v>5</v>
      </c>
      <c r="H27" s="13" t="s">
        <v>31</v>
      </c>
      <c r="I27" s="15" t="s">
        <v>137</v>
      </c>
      <c r="J27" s="16" t="s">
        <v>37</v>
      </c>
      <c r="K27" s="16"/>
      <c r="L27" s="17"/>
      <c r="M27" s="22"/>
      <c r="N27" s="17"/>
      <c r="O27" s="17"/>
      <c r="P27" s="24"/>
      <c r="Q27" s="25" t="n">
        <f aca="false">N27+(0.05*O27)+(P27/240)</f>
        <v>0</v>
      </c>
      <c r="R27" s="17" t="n">
        <v>416</v>
      </c>
      <c r="S27" s="17"/>
      <c r="T27" s="17"/>
      <c r="U27" s="17" t="n">
        <f aca="false">R27+(S27*0.05)+(T27/240)</f>
        <v>416</v>
      </c>
      <c r="V27" s="17" t="n">
        <f aca="false">L27*Q27</f>
        <v>0</v>
      </c>
      <c r="W27" s="20" t="n">
        <f aca="false">U27-V27</f>
        <v>416</v>
      </c>
      <c r="X27" s="21"/>
      <c r="Y27" s="21"/>
    </row>
    <row r="28" customFormat="false" ht="15" hidden="false" customHeight="false" outlineLevel="0" collapsed="false">
      <c r="A28" s="12" t="s">
        <v>18</v>
      </c>
      <c r="B28" s="13" t="s">
        <v>19</v>
      </c>
      <c r="C28" s="13" t="s">
        <v>20</v>
      </c>
      <c r="D28" s="14" t="n">
        <v>1789</v>
      </c>
      <c r="E28" s="13" t="s">
        <v>21</v>
      </c>
      <c r="F28" s="13" t="s">
        <v>100</v>
      </c>
      <c r="G28" s="13" t="n">
        <v>5</v>
      </c>
      <c r="H28" s="13" t="s">
        <v>101</v>
      </c>
      <c r="I28" s="15" t="s">
        <v>138</v>
      </c>
      <c r="J28" s="16" t="s">
        <v>37</v>
      </c>
      <c r="K28" s="16"/>
      <c r="L28" s="17"/>
      <c r="M28" s="22"/>
      <c r="N28" s="17"/>
      <c r="O28" s="17"/>
      <c r="P28" s="24"/>
      <c r="Q28" s="25" t="n">
        <f aca="false">N28+(0.05*O28)+(P28/240)</f>
        <v>0</v>
      </c>
      <c r="R28" s="17" t="n">
        <v>3683</v>
      </c>
      <c r="S28" s="17"/>
      <c r="T28" s="17"/>
      <c r="U28" s="17" t="n">
        <f aca="false">R28+(S28*0.05)+(T28/240)</f>
        <v>3683</v>
      </c>
      <c r="V28" s="17" t="n">
        <f aca="false">L28*Q28</f>
        <v>0</v>
      </c>
      <c r="W28" s="20" t="n">
        <f aca="false">U28-V28</f>
        <v>3683</v>
      </c>
      <c r="X28" s="21"/>
      <c r="Y28" s="21"/>
    </row>
    <row r="29" customFormat="false" ht="15" hidden="false" customHeight="false" outlineLevel="0" collapsed="false">
      <c r="A29" s="12" t="s">
        <v>18</v>
      </c>
      <c r="B29" s="13" t="s">
        <v>19</v>
      </c>
      <c r="C29" s="13" t="s">
        <v>20</v>
      </c>
      <c r="D29" s="14" t="n">
        <v>1789</v>
      </c>
      <c r="E29" s="13" t="s">
        <v>21</v>
      </c>
      <c r="F29" s="13" t="s">
        <v>100</v>
      </c>
      <c r="G29" s="13" t="n">
        <v>5</v>
      </c>
      <c r="H29" s="13" t="s">
        <v>105</v>
      </c>
      <c r="I29" s="15" t="s">
        <v>139</v>
      </c>
      <c r="J29" s="16" t="s">
        <v>37</v>
      </c>
      <c r="K29" s="16"/>
      <c r="L29" s="17" t="n">
        <v>160</v>
      </c>
      <c r="M29" s="22" t="s">
        <v>75</v>
      </c>
      <c r="N29" s="17"/>
      <c r="O29" s="17"/>
      <c r="P29" s="24"/>
      <c r="Q29" s="25" t="n">
        <f aca="false">N29+(0.05*O29)+(P29/240)</f>
        <v>0</v>
      </c>
      <c r="R29" s="17" t="n">
        <v>320</v>
      </c>
      <c r="S29" s="17"/>
      <c r="T29" s="17"/>
      <c r="U29" s="17" t="n">
        <f aca="false">R29+(S29*0.05)+(T29/240)</f>
        <v>320</v>
      </c>
      <c r="V29" s="17" t="n">
        <f aca="false">L29*Q29</f>
        <v>0</v>
      </c>
      <c r="W29" s="20" t="n">
        <f aca="false">U29-V29</f>
        <v>320</v>
      </c>
      <c r="X29" s="21"/>
      <c r="Y29" s="21"/>
    </row>
    <row r="30" customFormat="false" ht="15" hidden="false" customHeight="false" outlineLevel="0" collapsed="false">
      <c r="A30" s="12" t="s">
        <v>18</v>
      </c>
      <c r="B30" s="13" t="s">
        <v>19</v>
      </c>
      <c r="C30" s="13" t="s">
        <v>20</v>
      </c>
      <c r="D30" s="14" t="n">
        <v>1789</v>
      </c>
      <c r="E30" s="13" t="s">
        <v>21</v>
      </c>
      <c r="F30" s="13" t="s">
        <v>100</v>
      </c>
      <c r="G30" s="13" t="n">
        <v>5</v>
      </c>
      <c r="H30" s="13"/>
      <c r="I30" s="15" t="s">
        <v>140</v>
      </c>
      <c r="J30" s="16" t="s">
        <v>37</v>
      </c>
      <c r="K30" s="16"/>
      <c r="L30" s="17" t="n">
        <v>1500</v>
      </c>
      <c r="M30" s="22" t="s">
        <v>75</v>
      </c>
      <c r="N30" s="17"/>
      <c r="O30" s="17"/>
      <c r="P30" s="24"/>
      <c r="Q30" s="25" t="n">
        <f aca="false">N30+(0.05*O30)+(P30/240)</f>
        <v>0</v>
      </c>
      <c r="R30" s="17" t="n">
        <v>690</v>
      </c>
      <c r="S30" s="17"/>
      <c r="T30" s="17"/>
      <c r="U30" s="17" t="n">
        <f aca="false">R30+(S30*0.05)+(T30/240)</f>
        <v>690</v>
      </c>
      <c r="V30" s="17" t="n">
        <f aca="false">L30*Q30</f>
        <v>0</v>
      </c>
      <c r="W30" s="20" t="n">
        <f aca="false">U30-V30</f>
        <v>690</v>
      </c>
      <c r="X30" s="21"/>
      <c r="Y30" s="21"/>
    </row>
    <row r="31" customFormat="false" ht="15" hidden="false" customHeight="false" outlineLevel="0" collapsed="false">
      <c r="A31" s="12" t="s">
        <v>18</v>
      </c>
      <c r="B31" s="13" t="s">
        <v>19</v>
      </c>
      <c r="C31" s="13" t="s">
        <v>20</v>
      </c>
      <c r="D31" s="14" t="n">
        <v>1789</v>
      </c>
      <c r="E31" s="13" t="s">
        <v>21</v>
      </c>
      <c r="F31" s="13" t="s">
        <v>100</v>
      </c>
      <c r="G31" s="13" t="n">
        <v>5</v>
      </c>
      <c r="H31" s="13" t="s">
        <v>101</v>
      </c>
      <c r="I31" s="15" t="s">
        <v>141</v>
      </c>
      <c r="J31" s="16" t="s">
        <v>37</v>
      </c>
      <c r="K31" s="16"/>
      <c r="L31" s="17" t="n">
        <v>640</v>
      </c>
      <c r="M31" s="22" t="s">
        <v>127</v>
      </c>
      <c r="N31" s="17"/>
      <c r="O31" s="17"/>
      <c r="P31" s="24"/>
      <c r="Q31" s="25" t="n">
        <f aca="false">N31+(0.05*O31)+(P31/240)</f>
        <v>0</v>
      </c>
      <c r="R31" s="17" t="n">
        <v>1440</v>
      </c>
      <c r="S31" s="17"/>
      <c r="T31" s="17"/>
      <c r="U31" s="17" t="n">
        <f aca="false">R31+(S31*0.05)+(T31/240)</f>
        <v>1440</v>
      </c>
      <c r="V31" s="17" t="n">
        <f aca="false">L31*Q31</f>
        <v>0</v>
      </c>
      <c r="W31" s="20" t="n">
        <f aca="false">U31-V31</f>
        <v>1440</v>
      </c>
      <c r="X31" s="21"/>
      <c r="Y31" s="21"/>
    </row>
    <row r="32" customFormat="false" ht="15" hidden="false" customHeight="false" outlineLevel="0" collapsed="false">
      <c r="A32" s="12" t="s">
        <v>18</v>
      </c>
      <c r="B32" s="13" t="s">
        <v>19</v>
      </c>
      <c r="C32" s="13" t="s">
        <v>20</v>
      </c>
      <c r="D32" s="14" t="n">
        <v>1789</v>
      </c>
      <c r="E32" s="13" t="s">
        <v>21</v>
      </c>
      <c r="F32" s="13" t="s">
        <v>100</v>
      </c>
      <c r="G32" s="13" t="n">
        <v>5</v>
      </c>
      <c r="H32" s="13" t="s">
        <v>101</v>
      </c>
      <c r="I32" s="15" t="s">
        <v>142</v>
      </c>
      <c r="J32" s="16" t="s">
        <v>37</v>
      </c>
      <c r="K32" s="16"/>
      <c r="L32" s="17"/>
      <c r="M32" s="22"/>
      <c r="N32" s="17"/>
      <c r="O32" s="17"/>
      <c r="P32" s="24"/>
      <c r="Q32" s="25" t="n">
        <f aca="false">N32+(0.05*O32)+(P32/240)</f>
        <v>0</v>
      </c>
      <c r="R32" s="17" t="n">
        <v>156</v>
      </c>
      <c r="S32" s="17"/>
      <c r="T32" s="17"/>
      <c r="U32" s="17" t="n">
        <f aca="false">R32+(S32*0.05)+(T32/240)</f>
        <v>156</v>
      </c>
      <c r="V32" s="17" t="n">
        <f aca="false">L32*Q32</f>
        <v>0</v>
      </c>
      <c r="W32" s="20" t="n">
        <f aca="false">U32-V32</f>
        <v>156</v>
      </c>
      <c r="X32" s="21"/>
      <c r="Y32" s="21"/>
    </row>
    <row r="33" customFormat="false" ht="15" hidden="false" customHeight="false" outlineLevel="0" collapsed="false">
      <c r="A33" s="12" t="s">
        <v>18</v>
      </c>
      <c r="B33" s="13" t="s">
        <v>19</v>
      </c>
      <c r="C33" s="13" t="s">
        <v>20</v>
      </c>
      <c r="D33" s="14" t="n">
        <v>1789</v>
      </c>
      <c r="E33" s="13" t="s">
        <v>21</v>
      </c>
      <c r="F33" s="13" t="s">
        <v>100</v>
      </c>
      <c r="G33" s="13" t="n">
        <v>5</v>
      </c>
      <c r="H33" s="13" t="s">
        <v>101</v>
      </c>
      <c r="I33" s="15" t="s">
        <v>143</v>
      </c>
      <c r="J33" s="16" t="s">
        <v>37</v>
      </c>
      <c r="K33" s="16"/>
      <c r="L33" s="17"/>
      <c r="M33" s="22"/>
      <c r="N33" s="17"/>
      <c r="O33" s="17"/>
      <c r="P33" s="24"/>
      <c r="Q33" s="25" t="n">
        <f aca="false">N33+(0.05*O33)+(P33/240)</f>
        <v>0</v>
      </c>
      <c r="R33" s="17" t="n">
        <v>54834</v>
      </c>
      <c r="S33" s="17"/>
      <c r="T33" s="17"/>
      <c r="U33" s="17" t="n">
        <f aca="false">R33+(S33*0.05)+(T33/240)</f>
        <v>54834</v>
      </c>
      <c r="V33" s="17" t="n">
        <f aca="false">L33*Q33</f>
        <v>0</v>
      </c>
      <c r="W33" s="20" t="n">
        <f aca="false">U33-V33</f>
        <v>54834</v>
      </c>
      <c r="X33" s="21"/>
      <c r="Y33" s="21"/>
    </row>
    <row r="34" customFormat="false" ht="15" hidden="false" customHeight="false" outlineLevel="0" collapsed="false">
      <c r="A34" s="12" t="s">
        <v>18</v>
      </c>
      <c r="B34" s="13" t="s">
        <v>19</v>
      </c>
      <c r="C34" s="13" t="s">
        <v>20</v>
      </c>
      <c r="D34" s="14" t="n">
        <v>1789</v>
      </c>
      <c r="E34" s="13" t="s">
        <v>21</v>
      </c>
      <c r="F34" s="13" t="s">
        <v>100</v>
      </c>
      <c r="G34" s="13" t="n">
        <v>5</v>
      </c>
      <c r="H34" s="13" t="s">
        <v>105</v>
      </c>
      <c r="I34" s="15" t="s">
        <v>144</v>
      </c>
      <c r="J34" s="16" t="s">
        <v>37</v>
      </c>
      <c r="K34" s="16"/>
      <c r="L34" s="17" t="n">
        <v>342</v>
      </c>
      <c r="M34" s="22" t="s">
        <v>75</v>
      </c>
      <c r="N34" s="17" t="n">
        <v>6</v>
      </c>
      <c r="O34" s="17"/>
      <c r="P34" s="24"/>
      <c r="Q34" s="25" t="n">
        <f aca="false">N34+(0.05*O34)+(P34/240)</f>
        <v>6</v>
      </c>
      <c r="R34" s="17" t="n">
        <v>2052</v>
      </c>
      <c r="S34" s="17"/>
      <c r="T34" s="17"/>
      <c r="U34" s="17" t="n">
        <f aca="false">R34+(S34*0.05)+(T34/240)</f>
        <v>2052</v>
      </c>
      <c r="V34" s="17" t="n">
        <f aca="false">L34*Q34</f>
        <v>2052</v>
      </c>
      <c r="W34" s="20" t="n">
        <f aca="false">U34-V34</f>
        <v>0</v>
      </c>
      <c r="X34" s="21"/>
      <c r="Y34" s="21"/>
    </row>
    <row r="35" customFormat="false" ht="15" hidden="false" customHeight="false" outlineLevel="0" collapsed="false">
      <c r="A35" s="12" t="s">
        <v>18</v>
      </c>
      <c r="B35" s="13" t="s">
        <v>19</v>
      </c>
      <c r="C35" s="13" t="s">
        <v>20</v>
      </c>
      <c r="D35" s="14" t="n">
        <v>1789</v>
      </c>
      <c r="E35" s="13" t="s">
        <v>21</v>
      </c>
      <c r="F35" s="13" t="s">
        <v>100</v>
      </c>
      <c r="G35" s="13" t="n">
        <v>6</v>
      </c>
      <c r="H35" s="13" t="s">
        <v>101</v>
      </c>
      <c r="I35" s="15" t="s">
        <v>145</v>
      </c>
      <c r="J35" s="16" t="s">
        <v>37</v>
      </c>
      <c r="K35" s="16"/>
      <c r="L35" s="17"/>
      <c r="M35" s="22"/>
      <c r="N35" s="17"/>
      <c r="O35" s="17"/>
      <c r="P35" s="24"/>
      <c r="Q35" s="25" t="n">
        <f aca="false">N35+(0.05*O35)+(P35/240)</f>
        <v>0</v>
      </c>
      <c r="R35" s="17" t="n">
        <v>6300</v>
      </c>
      <c r="S35" s="17"/>
      <c r="T35" s="17"/>
      <c r="U35" s="17" t="n">
        <f aca="false">R35+(S35*0.05)+(T35/240)</f>
        <v>6300</v>
      </c>
      <c r="V35" s="17" t="n">
        <f aca="false">L35*Q35</f>
        <v>0</v>
      </c>
      <c r="W35" s="20" t="n">
        <f aca="false">U35-V35</f>
        <v>6300</v>
      </c>
      <c r="X35" s="21"/>
      <c r="Y35" s="21"/>
    </row>
    <row r="36" customFormat="false" ht="15" hidden="false" customHeight="false" outlineLevel="0" collapsed="false">
      <c r="A36" s="12" t="s">
        <v>18</v>
      </c>
      <c r="B36" s="13" t="s">
        <v>19</v>
      </c>
      <c r="C36" s="13" t="s">
        <v>20</v>
      </c>
      <c r="D36" s="14" t="n">
        <v>1789</v>
      </c>
      <c r="E36" s="13" t="s">
        <v>21</v>
      </c>
      <c r="F36" s="13" t="s">
        <v>100</v>
      </c>
      <c r="G36" s="13" t="n">
        <v>6</v>
      </c>
      <c r="H36" s="13" t="s">
        <v>101</v>
      </c>
      <c r="I36" s="15" t="s">
        <v>146</v>
      </c>
      <c r="J36" s="16" t="s">
        <v>37</v>
      </c>
      <c r="K36" s="16"/>
      <c r="L36" s="17"/>
      <c r="M36" s="22"/>
      <c r="N36" s="17"/>
      <c r="O36" s="17"/>
      <c r="P36" s="24"/>
      <c r="Q36" s="25" t="n">
        <f aca="false">N36+(0.05*O36)+(P36/240)</f>
        <v>0</v>
      </c>
      <c r="R36" s="17" t="n">
        <v>2780</v>
      </c>
      <c r="S36" s="17"/>
      <c r="T36" s="17"/>
      <c r="U36" s="17" t="n">
        <f aca="false">R36+(S36*0.05)+(T36/240)</f>
        <v>2780</v>
      </c>
      <c r="V36" s="17" t="n">
        <f aca="false">L36*Q36</f>
        <v>0</v>
      </c>
      <c r="W36" s="20" t="n">
        <f aca="false">U36-V36</f>
        <v>2780</v>
      </c>
      <c r="X36" s="21"/>
      <c r="Y36" s="21"/>
    </row>
    <row r="37" customFormat="false" ht="15" hidden="false" customHeight="false" outlineLevel="0" collapsed="false">
      <c r="A37" s="12" t="s">
        <v>18</v>
      </c>
      <c r="B37" s="13" t="s">
        <v>19</v>
      </c>
      <c r="C37" s="13" t="s">
        <v>20</v>
      </c>
      <c r="D37" s="14" t="n">
        <v>1789</v>
      </c>
      <c r="E37" s="13" t="s">
        <v>21</v>
      </c>
      <c r="F37" s="13" t="s">
        <v>100</v>
      </c>
      <c r="G37" s="13" t="n">
        <v>6</v>
      </c>
      <c r="H37" s="13" t="s">
        <v>105</v>
      </c>
      <c r="I37" s="15" t="s">
        <v>147</v>
      </c>
      <c r="J37" s="16" t="s">
        <v>107</v>
      </c>
      <c r="K37" s="16" t="s">
        <v>87</v>
      </c>
      <c r="L37" s="17" t="n">
        <f aca="false">740/100</f>
        <v>7.4</v>
      </c>
      <c r="M37" s="22" t="s">
        <v>72</v>
      </c>
      <c r="N37" s="17" t="n">
        <v>100</v>
      </c>
      <c r="O37" s="17"/>
      <c r="P37" s="24"/>
      <c r="Q37" s="25" t="n">
        <f aca="false">N37+(0.05*O37)+(P37/240)</f>
        <v>100</v>
      </c>
      <c r="R37" s="17" t="n">
        <v>740</v>
      </c>
      <c r="S37" s="17"/>
      <c r="T37" s="17"/>
      <c r="U37" s="17" t="n">
        <f aca="false">R37+(S37*0.05)+(T37/240)</f>
        <v>740</v>
      </c>
      <c r="V37" s="17" t="n">
        <f aca="false">L37*Q37</f>
        <v>740</v>
      </c>
      <c r="W37" s="20" t="n">
        <f aca="false">U37-V37</f>
        <v>0</v>
      </c>
      <c r="X37" s="21"/>
      <c r="Y37" s="21" t="s">
        <v>108</v>
      </c>
    </row>
    <row r="38" customFormat="false" ht="15" hidden="false" customHeight="false" outlineLevel="0" collapsed="false">
      <c r="A38" s="12" t="s">
        <v>18</v>
      </c>
      <c r="B38" s="13" t="s">
        <v>19</v>
      </c>
      <c r="C38" s="13" t="s">
        <v>20</v>
      </c>
      <c r="D38" s="14" t="n">
        <v>1789</v>
      </c>
      <c r="E38" s="13" t="s">
        <v>21</v>
      </c>
      <c r="F38" s="13" t="s">
        <v>100</v>
      </c>
      <c r="G38" s="13" t="n">
        <v>6</v>
      </c>
      <c r="H38" s="13"/>
      <c r="I38" s="15" t="s">
        <v>148</v>
      </c>
      <c r="J38" s="16" t="s">
        <v>37</v>
      </c>
      <c r="K38" s="16"/>
      <c r="L38" s="17"/>
      <c r="M38" s="22"/>
      <c r="N38" s="17"/>
      <c r="O38" s="17"/>
      <c r="P38" s="24"/>
      <c r="Q38" s="25" t="n">
        <f aca="false">N38+(0.05*O38)+(P38/240)</f>
        <v>0</v>
      </c>
      <c r="R38" s="17" t="n">
        <v>1848</v>
      </c>
      <c r="S38" s="17"/>
      <c r="T38" s="17"/>
      <c r="U38" s="17" t="n">
        <f aca="false">R38+(S38*0.05)+(T38/240)</f>
        <v>1848</v>
      </c>
      <c r="V38" s="17" t="n">
        <f aca="false">L38*Q38</f>
        <v>0</v>
      </c>
      <c r="W38" s="20" t="n">
        <f aca="false">U38-V38</f>
        <v>1848</v>
      </c>
      <c r="X38" s="21"/>
      <c r="Y38" s="21"/>
    </row>
    <row r="39" customFormat="false" ht="15" hidden="false" customHeight="false" outlineLevel="0" collapsed="false">
      <c r="A39" s="12" t="s">
        <v>18</v>
      </c>
      <c r="B39" s="13" t="s">
        <v>19</v>
      </c>
      <c r="C39" s="13" t="s">
        <v>20</v>
      </c>
      <c r="D39" s="14" t="n">
        <v>1789</v>
      </c>
      <c r="E39" s="13" t="s">
        <v>21</v>
      </c>
      <c r="F39" s="13" t="s">
        <v>100</v>
      </c>
      <c r="G39" s="13" t="n">
        <v>6</v>
      </c>
      <c r="H39" s="13" t="s">
        <v>101</v>
      </c>
      <c r="I39" s="15" t="s">
        <v>149</v>
      </c>
      <c r="J39" s="16" t="s">
        <v>37</v>
      </c>
      <c r="K39" s="16"/>
      <c r="L39" s="17"/>
      <c r="M39" s="22"/>
      <c r="N39" s="17"/>
      <c r="O39" s="17"/>
      <c r="P39" s="24"/>
      <c r="Q39" s="25" t="n">
        <f aca="false">N39+(0.05*O39)+(P39/240)</f>
        <v>0</v>
      </c>
      <c r="R39" s="17" t="n">
        <v>1000</v>
      </c>
      <c r="S39" s="17"/>
      <c r="T39" s="17"/>
      <c r="U39" s="17" t="n">
        <f aca="false">R39+(S39*0.05)+(T39/240)</f>
        <v>1000</v>
      </c>
      <c r="V39" s="17" t="n">
        <f aca="false">L39*Q39</f>
        <v>0</v>
      </c>
      <c r="W39" s="20" t="n">
        <f aca="false">U39-V39</f>
        <v>1000</v>
      </c>
      <c r="X39" s="21"/>
      <c r="Y39" s="21"/>
    </row>
    <row r="40" customFormat="false" ht="15" hidden="false" customHeight="false" outlineLevel="0" collapsed="false">
      <c r="A40" s="12" t="s">
        <v>18</v>
      </c>
      <c r="B40" s="13" t="s">
        <v>19</v>
      </c>
      <c r="C40" s="13" t="s">
        <v>20</v>
      </c>
      <c r="D40" s="14" t="n">
        <v>1789</v>
      </c>
      <c r="E40" s="13" t="s">
        <v>21</v>
      </c>
      <c r="F40" s="13" t="s">
        <v>100</v>
      </c>
      <c r="G40" s="13" t="n">
        <v>6</v>
      </c>
      <c r="H40" s="13" t="s">
        <v>105</v>
      </c>
      <c r="I40" s="15" t="s">
        <v>150</v>
      </c>
      <c r="J40" s="16" t="s">
        <v>107</v>
      </c>
      <c r="K40" s="16" t="s">
        <v>87</v>
      </c>
      <c r="L40" s="17" t="n">
        <f aca="false">1/2+28/288</f>
        <v>0.597222222222222</v>
      </c>
      <c r="M40" s="22" t="s">
        <v>110</v>
      </c>
      <c r="N40" s="17"/>
      <c r="O40" s="17"/>
      <c r="P40" s="24"/>
      <c r="Q40" s="25" t="n">
        <f aca="false">N40+(0.05*O40)+(P40/240)</f>
        <v>0</v>
      </c>
      <c r="R40" s="17" t="n">
        <v>235</v>
      </c>
      <c r="S40" s="17"/>
      <c r="T40" s="17"/>
      <c r="U40" s="17" t="n">
        <f aca="false">R40+(S40*0.05)+(T40/240)</f>
        <v>235</v>
      </c>
      <c r="V40" s="17" t="n">
        <f aca="false">L40*Q40</f>
        <v>0</v>
      </c>
      <c r="W40" s="20" t="n">
        <f aca="false">U40-V40</f>
        <v>235</v>
      </c>
      <c r="X40" s="21"/>
      <c r="Y40" s="21"/>
    </row>
    <row r="41" customFormat="false" ht="15" hidden="false" customHeight="false" outlineLevel="0" collapsed="false">
      <c r="A41" s="12" t="s">
        <v>18</v>
      </c>
      <c r="B41" s="13" t="s">
        <v>19</v>
      </c>
      <c r="C41" s="13" t="s">
        <v>20</v>
      </c>
      <c r="D41" s="14" t="n">
        <v>1789</v>
      </c>
      <c r="E41" s="13" t="s">
        <v>21</v>
      </c>
      <c r="F41" s="13" t="s">
        <v>100</v>
      </c>
      <c r="G41" s="13" t="n">
        <v>6</v>
      </c>
      <c r="H41" s="13" t="s">
        <v>105</v>
      </c>
      <c r="I41" s="15" t="s">
        <v>150</v>
      </c>
      <c r="J41" s="16" t="s">
        <v>37</v>
      </c>
      <c r="K41" s="16"/>
      <c r="L41" s="17" t="n">
        <f aca="false">6+20/288</f>
        <v>6.06944444444444</v>
      </c>
      <c r="M41" s="22" t="s">
        <v>110</v>
      </c>
      <c r="N41" s="17"/>
      <c r="O41" s="17"/>
      <c r="P41" s="24"/>
      <c r="Q41" s="25" t="n">
        <f aca="false">N41+(0.05*O41)+(P41/240)</f>
        <v>0</v>
      </c>
      <c r="R41" s="17" t="n">
        <v>2428</v>
      </c>
      <c r="S41" s="17"/>
      <c r="T41" s="17"/>
      <c r="U41" s="17" t="n">
        <f aca="false">R41+(S41*0.05)+(T41/240)</f>
        <v>2428</v>
      </c>
      <c r="V41" s="17" t="n">
        <f aca="false">L41*Q41</f>
        <v>0</v>
      </c>
      <c r="W41" s="20" t="n">
        <f aca="false">U41-V41</f>
        <v>2428</v>
      </c>
      <c r="X41" s="21"/>
      <c r="Y41" s="21"/>
    </row>
    <row r="42" customFormat="false" ht="15" hidden="false" customHeight="false" outlineLevel="0" collapsed="false">
      <c r="A42" s="12" t="s">
        <v>18</v>
      </c>
      <c r="B42" s="13" t="s">
        <v>19</v>
      </c>
      <c r="C42" s="13" t="s">
        <v>20</v>
      </c>
      <c r="D42" s="14" t="n">
        <v>1789</v>
      </c>
      <c r="E42" s="13" t="s">
        <v>21</v>
      </c>
      <c r="F42" s="13" t="s">
        <v>100</v>
      </c>
      <c r="G42" s="13" t="n">
        <v>6</v>
      </c>
      <c r="H42" s="13" t="s">
        <v>105</v>
      </c>
      <c r="I42" s="15" t="s">
        <v>150</v>
      </c>
      <c r="J42" s="16" t="s">
        <v>88</v>
      </c>
      <c r="K42" s="16"/>
      <c r="L42" s="17" t="n">
        <f aca="false">2+1/4+8/288</f>
        <v>2.27777777777778</v>
      </c>
      <c r="M42" s="22" t="s">
        <v>110</v>
      </c>
      <c r="N42" s="17"/>
      <c r="O42" s="17"/>
      <c r="P42" s="24"/>
      <c r="Q42" s="25" t="n">
        <f aca="false">N42+(0.05*O42)+(P42/240)</f>
        <v>0</v>
      </c>
      <c r="R42" s="17" t="n">
        <v>907</v>
      </c>
      <c r="S42" s="17"/>
      <c r="T42" s="17"/>
      <c r="U42" s="17" t="n">
        <f aca="false">R42+(S42*0.05)+(T42/240)</f>
        <v>907</v>
      </c>
      <c r="V42" s="17" t="n">
        <f aca="false">L42*Q42</f>
        <v>0</v>
      </c>
      <c r="W42" s="20" t="n">
        <f aca="false">U42-V42</f>
        <v>907</v>
      </c>
      <c r="X42" s="21"/>
      <c r="Y42" s="21"/>
    </row>
    <row r="43" customFormat="false" ht="15" hidden="false" customHeight="false" outlineLevel="0" collapsed="false">
      <c r="A43" s="12" t="s">
        <v>18</v>
      </c>
      <c r="B43" s="13" t="s">
        <v>19</v>
      </c>
      <c r="C43" s="13" t="s">
        <v>20</v>
      </c>
      <c r="D43" s="14" t="n">
        <v>1789</v>
      </c>
      <c r="E43" s="13" t="s">
        <v>21</v>
      </c>
      <c r="F43" s="13" t="s">
        <v>100</v>
      </c>
      <c r="G43" s="13" t="n">
        <v>6</v>
      </c>
      <c r="H43" s="13" t="s">
        <v>105</v>
      </c>
      <c r="I43" s="15" t="s">
        <v>151</v>
      </c>
      <c r="J43" s="16" t="s">
        <v>107</v>
      </c>
      <c r="K43" s="16" t="s">
        <v>87</v>
      </c>
      <c r="L43" s="17" t="n">
        <f aca="false">5200/100</f>
        <v>52</v>
      </c>
      <c r="M43" s="22" t="s">
        <v>72</v>
      </c>
      <c r="N43" s="17" t="n">
        <v>15</v>
      </c>
      <c r="O43" s="17"/>
      <c r="P43" s="24"/>
      <c r="Q43" s="25" t="n">
        <f aca="false">N43+(0.05*O43)+(P43/240)</f>
        <v>15</v>
      </c>
      <c r="R43" s="17" t="n">
        <v>780</v>
      </c>
      <c r="S43" s="17"/>
      <c r="T43" s="17"/>
      <c r="U43" s="17" t="n">
        <f aca="false">R43+(S43*0.05)+(T43/240)</f>
        <v>780</v>
      </c>
      <c r="V43" s="17" t="n">
        <f aca="false">L43*Q43</f>
        <v>780</v>
      </c>
      <c r="W43" s="20" t="n">
        <f aca="false">U43-V43</f>
        <v>0</v>
      </c>
      <c r="X43" s="21"/>
      <c r="Y43" s="21" t="s">
        <v>108</v>
      </c>
    </row>
    <row r="44" customFormat="false" ht="15" hidden="false" customHeight="false" outlineLevel="0" collapsed="false">
      <c r="A44" s="12" t="s">
        <v>18</v>
      </c>
      <c r="B44" s="13" t="s">
        <v>19</v>
      </c>
      <c r="C44" s="13" t="s">
        <v>20</v>
      </c>
      <c r="D44" s="14" t="n">
        <v>1789</v>
      </c>
      <c r="E44" s="13" t="s">
        <v>21</v>
      </c>
      <c r="F44" s="13" t="s">
        <v>100</v>
      </c>
      <c r="G44" s="13" t="n">
        <v>6</v>
      </c>
      <c r="H44" s="13" t="s">
        <v>101</v>
      </c>
      <c r="I44" s="15" t="s">
        <v>152</v>
      </c>
      <c r="J44" s="16" t="s">
        <v>37</v>
      </c>
      <c r="K44" s="16"/>
      <c r="L44" s="17"/>
      <c r="M44" s="22"/>
      <c r="N44" s="17"/>
      <c r="O44" s="17"/>
      <c r="P44" s="24"/>
      <c r="Q44" s="25" t="n">
        <f aca="false">N44+(0.05*O44)+(P44/240)</f>
        <v>0</v>
      </c>
      <c r="R44" s="17" t="n">
        <v>180</v>
      </c>
      <c r="S44" s="17"/>
      <c r="T44" s="17"/>
      <c r="U44" s="17" t="n">
        <f aca="false">R44+(S44*0.05)+(T44/240)</f>
        <v>180</v>
      </c>
      <c r="V44" s="17" t="n">
        <f aca="false">L44*Q44</f>
        <v>0</v>
      </c>
      <c r="W44" s="20" t="n">
        <f aca="false">U44-V44</f>
        <v>180</v>
      </c>
      <c r="X44" s="21"/>
      <c r="Y44" s="21"/>
    </row>
    <row r="45" customFormat="false" ht="15" hidden="false" customHeight="false" outlineLevel="0" collapsed="false">
      <c r="A45" s="12" t="s">
        <v>18</v>
      </c>
      <c r="B45" s="13" t="s">
        <v>19</v>
      </c>
      <c r="C45" s="13" t="s">
        <v>20</v>
      </c>
      <c r="D45" s="14" t="n">
        <v>1789</v>
      </c>
      <c r="E45" s="13" t="s">
        <v>21</v>
      </c>
      <c r="F45" s="13" t="s">
        <v>100</v>
      </c>
      <c r="G45" s="13" t="n">
        <v>6</v>
      </c>
      <c r="H45" s="13"/>
      <c r="I45" s="15" t="s">
        <v>153</v>
      </c>
      <c r="J45" s="16" t="s">
        <v>107</v>
      </c>
      <c r="K45" s="16" t="s">
        <v>87</v>
      </c>
      <c r="L45" s="17"/>
      <c r="M45" s="22"/>
      <c r="N45" s="17"/>
      <c r="O45" s="17"/>
      <c r="P45" s="24"/>
      <c r="Q45" s="25" t="n">
        <f aca="false">N45+(0.05*O45)+(P45/240)</f>
        <v>0</v>
      </c>
      <c r="R45" s="17" t="n">
        <v>270</v>
      </c>
      <c r="S45" s="17"/>
      <c r="T45" s="17"/>
      <c r="U45" s="17" t="n">
        <f aca="false">R45+(S45*0.05)+(T45/240)</f>
        <v>270</v>
      </c>
      <c r="V45" s="17" t="n">
        <f aca="false">L45*Q45</f>
        <v>0</v>
      </c>
      <c r="W45" s="20" t="n">
        <f aca="false">U45-V45</f>
        <v>270</v>
      </c>
      <c r="X45" s="21"/>
      <c r="Y45" s="21"/>
    </row>
    <row r="46" customFormat="false" ht="15" hidden="false" customHeight="false" outlineLevel="0" collapsed="false">
      <c r="A46" s="12" t="s">
        <v>18</v>
      </c>
      <c r="B46" s="13" t="s">
        <v>19</v>
      </c>
      <c r="C46" s="13" t="s">
        <v>20</v>
      </c>
      <c r="D46" s="14" t="n">
        <v>1789</v>
      </c>
      <c r="E46" s="13" t="s">
        <v>21</v>
      </c>
      <c r="F46" s="13" t="s">
        <v>100</v>
      </c>
      <c r="G46" s="13" t="n">
        <v>6</v>
      </c>
      <c r="H46" s="13"/>
      <c r="I46" s="15" t="s">
        <v>153</v>
      </c>
      <c r="J46" s="16" t="s">
        <v>37</v>
      </c>
      <c r="K46" s="16"/>
      <c r="L46" s="17"/>
      <c r="M46" s="22"/>
      <c r="N46" s="17"/>
      <c r="O46" s="17"/>
      <c r="P46" s="24"/>
      <c r="Q46" s="25" t="n">
        <f aca="false">N46+(0.05*O46)+(P46/240)</f>
        <v>0</v>
      </c>
      <c r="R46" s="17" t="n">
        <v>1276</v>
      </c>
      <c r="S46" s="17"/>
      <c r="T46" s="17"/>
      <c r="U46" s="17" t="n">
        <f aca="false">R46+(S46*0.05)+(T46/240)</f>
        <v>1276</v>
      </c>
      <c r="V46" s="17" t="n">
        <f aca="false">L46*Q46</f>
        <v>0</v>
      </c>
      <c r="W46" s="20" t="n">
        <f aca="false">U46-V46</f>
        <v>1276</v>
      </c>
      <c r="X46" s="21"/>
      <c r="Y46" s="21"/>
    </row>
    <row r="47" customFormat="false" ht="15" hidden="false" customHeight="false" outlineLevel="0" collapsed="false">
      <c r="A47" s="12" t="s">
        <v>18</v>
      </c>
      <c r="B47" s="13" t="s">
        <v>19</v>
      </c>
      <c r="C47" s="13" t="s">
        <v>20</v>
      </c>
      <c r="D47" s="14" t="n">
        <v>1789</v>
      </c>
      <c r="E47" s="13" t="s">
        <v>21</v>
      </c>
      <c r="F47" s="13" t="s">
        <v>100</v>
      </c>
      <c r="G47" s="13" t="n">
        <v>6</v>
      </c>
      <c r="H47" s="13"/>
      <c r="I47" s="15" t="s">
        <v>153</v>
      </c>
      <c r="J47" s="16" t="s">
        <v>79</v>
      </c>
      <c r="K47" s="16"/>
      <c r="L47" s="17"/>
      <c r="M47" s="22"/>
      <c r="N47" s="17"/>
      <c r="O47" s="17"/>
      <c r="P47" s="24"/>
      <c r="Q47" s="25" t="n">
        <f aca="false">N47+(0.05*O47)+(P47/240)</f>
        <v>0</v>
      </c>
      <c r="R47" s="17" t="n">
        <v>110</v>
      </c>
      <c r="S47" s="17"/>
      <c r="T47" s="17"/>
      <c r="U47" s="17" t="n">
        <f aca="false">R47+(S47*0.05)+(T47/240)</f>
        <v>110</v>
      </c>
      <c r="V47" s="17" t="n">
        <f aca="false">L47*Q47</f>
        <v>0</v>
      </c>
      <c r="W47" s="20" t="n">
        <f aca="false">U47-V47</f>
        <v>110</v>
      </c>
      <c r="X47" s="21"/>
      <c r="Y47" s="21"/>
    </row>
    <row r="48" customFormat="false" ht="15" hidden="false" customHeight="false" outlineLevel="0" collapsed="false">
      <c r="A48" s="12" t="s">
        <v>18</v>
      </c>
      <c r="B48" s="13" t="s">
        <v>19</v>
      </c>
      <c r="C48" s="13" t="s">
        <v>20</v>
      </c>
      <c r="D48" s="14" t="n">
        <v>1789</v>
      </c>
      <c r="E48" s="13" t="s">
        <v>21</v>
      </c>
      <c r="F48" s="13" t="s">
        <v>100</v>
      </c>
      <c r="G48" s="13" t="n">
        <v>6</v>
      </c>
      <c r="H48" s="13"/>
      <c r="I48" s="15" t="s">
        <v>153</v>
      </c>
      <c r="J48" s="16" t="s">
        <v>154</v>
      </c>
      <c r="K48" s="16"/>
      <c r="L48" s="17"/>
      <c r="M48" s="22"/>
      <c r="N48" s="17"/>
      <c r="O48" s="17"/>
      <c r="P48" s="24"/>
      <c r="Q48" s="25" t="n">
        <f aca="false">N48+(0.05*O48)+(P48/240)</f>
        <v>0</v>
      </c>
      <c r="R48" s="17" t="n">
        <v>164</v>
      </c>
      <c r="S48" s="17"/>
      <c r="T48" s="17"/>
      <c r="U48" s="17" t="n">
        <f aca="false">R48+(S48*0.05)+(T48/240)</f>
        <v>164</v>
      </c>
      <c r="V48" s="17" t="n">
        <f aca="false">L48*Q48</f>
        <v>0</v>
      </c>
      <c r="W48" s="20" t="n">
        <f aca="false">U48-V48</f>
        <v>164</v>
      </c>
      <c r="X48" s="21"/>
      <c r="Y48" s="21"/>
    </row>
    <row r="49" customFormat="false" ht="15" hidden="false" customHeight="false" outlineLevel="0" collapsed="false">
      <c r="A49" s="12" t="s">
        <v>18</v>
      </c>
      <c r="B49" s="13" t="s">
        <v>19</v>
      </c>
      <c r="C49" s="13" t="s">
        <v>20</v>
      </c>
      <c r="D49" s="14" t="n">
        <v>1789</v>
      </c>
      <c r="E49" s="13" t="s">
        <v>21</v>
      </c>
      <c r="F49" s="13" t="s">
        <v>100</v>
      </c>
      <c r="G49" s="13" t="n">
        <v>6</v>
      </c>
      <c r="H49" s="13" t="s">
        <v>105</v>
      </c>
      <c r="I49" s="15" t="s">
        <v>155</v>
      </c>
      <c r="J49" s="16" t="s">
        <v>37</v>
      </c>
      <c r="K49" s="16"/>
      <c r="L49" s="17"/>
      <c r="M49" s="22"/>
      <c r="N49" s="17"/>
      <c r="O49" s="17"/>
      <c r="P49" s="24"/>
      <c r="Q49" s="25" t="n">
        <f aca="false">N49+(0.05*O49)+(P49/240)</f>
        <v>0</v>
      </c>
      <c r="R49" s="17" t="n">
        <v>3432</v>
      </c>
      <c r="S49" s="17"/>
      <c r="T49" s="17"/>
      <c r="U49" s="17" t="n">
        <f aca="false">R49+(S49*0.05)+(T49/240)</f>
        <v>3432</v>
      </c>
      <c r="V49" s="17" t="n">
        <f aca="false">L49*Q49</f>
        <v>0</v>
      </c>
      <c r="W49" s="20" t="n">
        <f aca="false">U49-V49</f>
        <v>3432</v>
      </c>
      <c r="X49" s="21"/>
      <c r="Y49" s="21"/>
    </row>
    <row r="50" customFormat="false" ht="15" hidden="false" customHeight="false" outlineLevel="0" collapsed="false">
      <c r="A50" s="12" t="s">
        <v>18</v>
      </c>
      <c r="B50" s="13" t="s">
        <v>19</v>
      </c>
      <c r="C50" s="13" t="s">
        <v>20</v>
      </c>
      <c r="D50" s="14" t="n">
        <v>1789</v>
      </c>
      <c r="E50" s="13" t="s">
        <v>21</v>
      </c>
      <c r="F50" s="13" t="s">
        <v>100</v>
      </c>
      <c r="G50" s="13" t="n">
        <v>6</v>
      </c>
      <c r="H50" s="13" t="s">
        <v>101</v>
      </c>
      <c r="I50" s="15" t="s">
        <v>156</v>
      </c>
      <c r="J50" s="16" t="s">
        <v>107</v>
      </c>
      <c r="K50" s="16" t="s">
        <v>87</v>
      </c>
      <c r="L50" s="17" t="n">
        <f aca="false">120/100</f>
        <v>1.2</v>
      </c>
      <c r="M50" s="22" t="s">
        <v>72</v>
      </c>
      <c r="N50" s="17" t="n">
        <v>200</v>
      </c>
      <c r="O50" s="17"/>
      <c r="P50" s="24"/>
      <c r="Q50" s="25" t="n">
        <f aca="false">N50+(0.05*O50)+(P50/240)</f>
        <v>200</v>
      </c>
      <c r="R50" s="17" t="n">
        <v>240</v>
      </c>
      <c r="S50" s="17"/>
      <c r="T50" s="17"/>
      <c r="U50" s="17" t="n">
        <f aca="false">R50+(S50*0.05)+(T50/240)</f>
        <v>240</v>
      </c>
      <c r="V50" s="17" t="n">
        <f aca="false">L50*Q50</f>
        <v>240</v>
      </c>
      <c r="W50" s="20" t="n">
        <f aca="false">U50-V50</f>
        <v>0</v>
      </c>
      <c r="X50" s="21"/>
      <c r="Y50" s="21" t="s">
        <v>108</v>
      </c>
    </row>
    <row r="51" customFormat="false" ht="15" hidden="false" customHeight="false" outlineLevel="0" collapsed="false">
      <c r="A51" s="12" t="s">
        <v>18</v>
      </c>
      <c r="B51" s="13" t="s">
        <v>19</v>
      </c>
      <c r="C51" s="13" t="s">
        <v>20</v>
      </c>
      <c r="D51" s="14" t="n">
        <v>1789</v>
      </c>
      <c r="E51" s="13" t="s">
        <v>21</v>
      </c>
      <c r="F51" s="13" t="s">
        <v>100</v>
      </c>
      <c r="G51" s="13" t="n">
        <v>6</v>
      </c>
      <c r="H51" s="13" t="s">
        <v>101</v>
      </c>
      <c r="I51" s="15" t="s">
        <v>156</v>
      </c>
      <c r="J51" s="16" t="s">
        <v>37</v>
      </c>
      <c r="K51" s="16"/>
      <c r="L51" s="17" t="n">
        <f aca="false">10578/100</f>
        <v>105.78</v>
      </c>
      <c r="M51" s="22" t="s">
        <v>72</v>
      </c>
      <c r="N51" s="17" t="n">
        <v>200</v>
      </c>
      <c r="O51" s="17"/>
      <c r="P51" s="24"/>
      <c r="Q51" s="25" t="n">
        <f aca="false">N51+(0.05*O51)+(P51/240)</f>
        <v>200</v>
      </c>
      <c r="R51" s="17" t="n">
        <v>21156</v>
      </c>
      <c r="S51" s="17"/>
      <c r="T51" s="17"/>
      <c r="U51" s="17" t="n">
        <f aca="false">R51+(S51*0.05)+(T51/240)</f>
        <v>21156</v>
      </c>
      <c r="V51" s="17" t="n">
        <f aca="false">L51*Q51</f>
        <v>21156</v>
      </c>
      <c r="W51" s="20" t="n">
        <f aca="false">U51-V51</f>
        <v>0</v>
      </c>
      <c r="X51" s="21"/>
      <c r="Y51" s="21" t="s">
        <v>108</v>
      </c>
    </row>
    <row r="52" customFormat="false" ht="15" hidden="false" customHeight="false" outlineLevel="0" collapsed="false">
      <c r="A52" s="12" t="s">
        <v>18</v>
      </c>
      <c r="B52" s="13" t="s">
        <v>19</v>
      </c>
      <c r="C52" s="13" t="s">
        <v>20</v>
      </c>
      <c r="D52" s="14" t="n">
        <v>1789</v>
      </c>
      <c r="E52" s="13" t="s">
        <v>21</v>
      </c>
      <c r="F52" s="13" t="s">
        <v>100</v>
      </c>
      <c r="G52" s="13" t="n">
        <v>6</v>
      </c>
      <c r="H52" s="13" t="s">
        <v>134</v>
      </c>
      <c r="I52" s="15" t="s">
        <v>157</v>
      </c>
      <c r="J52" s="16" t="s">
        <v>37</v>
      </c>
      <c r="K52" s="16"/>
      <c r="L52" s="17" t="n">
        <f aca="false">167/100</f>
        <v>1.67</v>
      </c>
      <c r="M52" s="22" t="s">
        <v>72</v>
      </c>
      <c r="N52" s="17" t="n">
        <v>125</v>
      </c>
      <c r="O52" s="17"/>
      <c r="P52" s="24"/>
      <c r="Q52" s="25" t="n">
        <f aca="false">N52+(0.05*O52)+(P52/240)</f>
        <v>125</v>
      </c>
      <c r="R52" s="17" t="n">
        <v>208</v>
      </c>
      <c r="S52" s="17"/>
      <c r="T52" s="17"/>
      <c r="U52" s="17" t="n">
        <f aca="false">R52+(S52*0.05)+(T52/240)</f>
        <v>208</v>
      </c>
      <c r="V52" s="17" t="n">
        <f aca="false">L52*Q52</f>
        <v>208.75</v>
      </c>
      <c r="W52" s="20" t="n">
        <f aca="false">U52-V52</f>
        <v>-0.75</v>
      </c>
      <c r="X52" s="21"/>
      <c r="Y52" s="21" t="s">
        <v>108</v>
      </c>
    </row>
    <row r="53" customFormat="false" ht="15" hidden="false" customHeight="false" outlineLevel="0" collapsed="false">
      <c r="A53" s="12" t="s">
        <v>18</v>
      </c>
      <c r="B53" s="13" t="s">
        <v>19</v>
      </c>
      <c r="C53" s="13" t="s">
        <v>20</v>
      </c>
      <c r="D53" s="14" t="n">
        <v>1789</v>
      </c>
      <c r="E53" s="13" t="s">
        <v>21</v>
      </c>
      <c r="F53" s="13" t="s">
        <v>100</v>
      </c>
      <c r="G53" s="13" t="n">
        <v>6</v>
      </c>
      <c r="H53" s="13" t="s">
        <v>105</v>
      </c>
      <c r="I53" s="15" t="s">
        <v>158</v>
      </c>
      <c r="J53" s="16" t="s">
        <v>37</v>
      </c>
      <c r="K53" s="16"/>
      <c r="L53" s="17" t="n">
        <v>9.25</v>
      </c>
      <c r="M53" s="22" t="s">
        <v>159</v>
      </c>
      <c r="N53" s="17" t="n">
        <v>47</v>
      </c>
      <c r="O53" s="17"/>
      <c r="P53" s="24"/>
      <c r="Q53" s="25" t="n">
        <f aca="false">N53+(0.05*O53)+(P53/240)</f>
        <v>47</v>
      </c>
      <c r="R53" s="17" t="n">
        <v>425</v>
      </c>
      <c r="S53" s="17"/>
      <c r="T53" s="17"/>
      <c r="U53" s="17" t="n">
        <f aca="false">R53+(S53*0.05)+(T53/240)</f>
        <v>425</v>
      </c>
      <c r="V53" s="17" t="n">
        <f aca="false">L53*Q53</f>
        <v>434.75</v>
      </c>
      <c r="W53" s="20" t="n">
        <f aca="false">U53-V53</f>
        <v>-9.75</v>
      </c>
      <c r="X53" s="21"/>
      <c r="Y53" s="21"/>
    </row>
    <row r="54" customFormat="false" ht="15" hidden="false" customHeight="false" outlineLevel="0" collapsed="false">
      <c r="A54" s="12" t="s">
        <v>18</v>
      </c>
      <c r="B54" s="13" t="s">
        <v>19</v>
      </c>
      <c r="C54" s="13" t="s">
        <v>20</v>
      </c>
      <c r="D54" s="14" t="n">
        <v>1789</v>
      </c>
      <c r="E54" s="13" t="s">
        <v>21</v>
      </c>
      <c r="F54" s="13" t="s">
        <v>100</v>
      </c>
      <c r="G54" s="13" t="n">
        <v>6</v>
      </c>
      <c r="H54" s="13" t="s">
        <v>105</v>
      </c>
      <c r="I54" s="15" t="s">
        <v>160</v>
      </c>
      <c r="J54" s="16" t="s">
        <v>37</v>
      </c>
      <c r="K54" s="16"/>
      <c r="L54" s="17"/>
      <c r="M54" s="22"/>
      <c r="N54" s="17"/>
      <c r="O54" s="17"/>
      <c r="P54" s="24"/>
      <c r="Q54" s="25" t="n">
        <f aca="false">N54+(0.05*O54)+(P54/240)</f>
        <v>0</v>
      </c>
      <c r="R54" s="17" t="n">
        <v>680</v>
      </c>
      <c r="S54" s="17"/>
      <c r="T54" s="17"/>
      <c r="U54" s="17" t="n">
        <f aca="false">R54+(S54*0.05)+(T54/240)</f>
        <v>680</v>
      </c>
      <c r="V54" s="17" t="n">
        <f aca="false">L54*Q54</f>
        <v>0</v>
      </c>
      <c r="W54" s="20" t="n">
        <f aca="false">U54-V54</f>
        <v>680</v>
      </c>
      <c r="X54" s="21"/>
      <c r="Y54" s="21"/>
    </row>
    <row r="55" customFormat="false" ht="15" hidden="false" customHeight="false" outlineLevel="0" collapsed="false">
      <c r="A55" s="12" t="s">
        <v>18</v>
      </c>
      <c r="B55" s="13" t="s">
        <v>19</v>
      </c>
      <c r="C55" s="13" t="s">
        <v>20</v>
      </c>
      <c r="D55" s="14" t="n">
        <v>1789</v>
      </c>
      <c r="E55" s="13" t="s">
        <v>21</v>
      </c>
      <c r="F55" s="13" t="s">
        <v>100</v>
      </c>
      <c r="G55" s="13" t="n">
        <v>6</v>
      </c>
      <c r="H55" s="13" t="s">
        <v>101</v>
      </c>
      <c r="I55" s="15" t="s">
        <v>161</v>
      </c>
      <c r="J55" s="16" t="s">
        <v>37</v>
      </c>
      <c r="K55" s="16"/>
      <c r="L55" s="17"/>
      <c r="M55" s="22"/>
      <c r="N55" s="17"/>
      <c r="O55" s="17"/>
      <c r="P55" s="24"/>
      <c r="Q55" s="25" t="n">
        <f aca="false">N55+(0.05*O55)+(P55/240)</f>
        <v>0</v>
      </c>
      <c r="R55" s="17" t="n">
        <v>2258</v>
      </c>
      <c r="S55" s="17"/>
      <c r="T55" s="17"/>
      <c r="U55" s="17" t="n">
        <f aca="false">R55+(S55*0.05)+(T55/240)</f>
        <v>2258</v>
      </c>
      <c r="V55" s="17" t="n">
        <f aca="false">L55*Q55</f>
        <v>0</v>
      </c>
      <c r="W55" s="20" t="n">
        <f aca="false">U55-V55</f>
        <v>2258</v>
      </c>
      <c r="X55" s="21"/>
      <c r="Y55" s="21"/>
    </row>
    <row r="56" customFormat="false" ht="15" hidden="false" customHeight="false" outlineLevel="0" collapsed="false">
      <c r="A56" s="12" t="s">
        <v>18</v>
      </c>
      <c r="B56" s="13" t="s">
        <v>19</v>
      </c>
      <c r="C56" s="13" t="s">
        <v>20</v>
      </c>
      <c r="D56" s="14" t="n">
        <v>1789</v>
      </c>
      <c r="E56" s="13" t="s">
        <v>21</v>
      </c>
      <c r="F56" s="13" t="s">
        <v>100</v>
      </c>
      <c r="G56" s="13" t="n">
        <v>6</v>
      </c>
      <c r="H56" s="13" t="s">
        <v>105</v>
      </c>
      <c r="I56" s="15" t="s">
        <v>162</v>
      </c>
      <c r="J56" s="16" t="s">
        <v>37</v>
      </c>
      <c r="K56" s="16"/>
      <c r="L56" s="17"/>
      <c r="M56" s="22"/>
      <c r="N56" s="17"/>
      <c r="O56" s="17"/>
      <c r="P56" s="24"/>
      <c r="Q56" s="25" t="n">
        <f aca="false">N56+(0.05*O56)+(P56/240)</f>
        <v>0</v>
      </c>
      <c r="R56" s="17" t="n">
        <v>880</v>
      </c>
      <c r="S56" s="17"/>
      <c r="T56" s="17"/>
      <c r="U56" s="17" t="n">
        <f aca="false">R56+(S56*0.05)+(T56/240)</f>
        <v>880</v>
      </c>
      <c r="V56" s="17" t="n">
        <f aca="false">L56*Q56</f>
        <v>0</v>
      </c>
      <c r="W56" s="20" t="n">
        <f aca="false">U56-V56</f>
        <v>880</v>
      </c>
      <c r="X56" s="21"/>
      <c r="Y56" s="21"/>
    </row>
    <row r="57" customFormat="false" ht="15" hidden="false" customHeight="false" outlineLevel="0" collapsed="false">
      <c r="A57" s="12" t="s">
        <v>18</v>
      </c>
      <c r="B57" s="13" t="s">
        <v>19</v>
      </c>
      <c r="C57" s="13" t="s">
        <v>20</v>
      </c>
      <c r="D57" s="14" t="n">
        <v>1789</v>
      </c>
      <c r="E57" s="13" t="s">
        <v>21</v>
      </c>
      <c r="F57" s="13" t="s">
        <v>100</v>
      </c>
      <c r="G57" s="13" t="n">
        <v>6</v>
      </c>
      <c r="H57" s="13" t="s">
        <v>105</v>
      </c>
      <c r="I57" s="15" t="s">
        <v>163</v>
      </c>
      <c r="J57" s="16" t="s">
        <v>37</v>
      </c>
      <c r="K57" s="16"/>
      <c r="L57" s="17"/>
      <c r="M57" s="22"/>
      <c r="N57" s="17"/>
      <c r="O57" s="17"/>
      <c r="P57" s="24"/>
      <c r="Q57" s="25" t="n">
        <f aca="false">N57+(0.05*O57)+(P57/240)</f>
        <v>0</v>
      </c>
      <c r="R57" s="17" t="n">
        <v>658</v>
      </c>
      <c r="S57" s="17"/>
      <c r="T57" s="17"/>
      <c r="U57" s="17" t="n">
        <f aca="false">R57+(S57*0.05)+(T57/240)</f>
        <v>658</v>
      </c>
      <c r="V57" s="17" t="n">
        <f aca="false">L57*Q57</f>
        <v>0</v>
      </c>
      <c r="W57" s="20" t="n">
        <f aca="false">U57-V57</f>
        <v>658</v>
      </c>
      <c r="X57" s="21"/>
      <c r="Y57" s="21"/>
    </row>
    <row r="58" customFormat="false" ht="15" hidden="false" customHeight="false" outlineLevel="0" collapsed="false">
      <c r="A58" s="12" t="s">
        <v>18</v>
      </c>
      <c r="B58" s="13" t="s">
        <v>19</v>
      </c>
      <c r="C58" s="13" t="s">
        <v>20</v>
      </c>
      <c r="D58" s="14" t="n">
        <v>1789</v>
      </c>
      <c r="E58" s="13" t="s">
        <v>21</v>
      </c>
      <c r="F58" s="13" t="s">
        <v>100</v>
      </c>
      <c r="G58" s="13" t="n">
        <v>6</v>
      </c>
      <c r="H58" s="13" t="s">
        <v>101</v>
      </c>
      <c r="I58" s="27" t="s">
        <v>164</v>
      </c>
      <c r="J58" s="16" t="s">
        <v>37</v>
      </c>
      <c r="K58" s="16"/>
      <c r="L58" s="17" t="n">
        <v>64</v>
      </c>
      <c r="M58" s="22" t="s">
        <v>70</v>
      </c>
      <c r="N58" s="17" t="n">
        <v>25</v>
      </c>
      <c r="O58" s="17"/>
      <c r="P58" s="24"/>
      <c r="Q58" s="25" t="n">
        <f aca="false">N58+(0.05*O58)+(P58/240)</f>
        <v>25</v>
      </c>
      <c r="R58" s="17" t="n">
        <v>1600</v>
      </c>
      <c r="S58" s="17"/>
      <c r="T58" s="17"/>
      <c r="U58" s="17" t="n">
        <f aca="false">R58+(S58*0.05)+(T58/240)</f>
        <v>1600</v>
      </c>
      <c r="V58" s="17" t="n">
        <f aca="false">L58*Q58</f>
        <v>1600</v>
      </c>
      <c r="W58" s="20" t="n">
        <f aca="false">U58-V58</f>
        <v>0</v>
      </c>
      <c r="X58" s="21"/>
      <c r="Y58" s="21"/>
    </row>
    <row r="59" customFormat="false" ht="15" hidden="false" customHeight="false" outlineLevel="0" collapsed="false">
      <c r="A59" s="12" t="s">
        <v>18</v>
      </c>
      <c r="B59" s="13" t="s">
        <v>19</v>
      </c>
      <c r="C59" s="13" t="s">
        <v>20</v>
      </c>
      <c r="D59" s="14" t="n">
        <v>1789</v>
      </c>
      <c r="E59" s="13" t="s">
        <v>21</v>
      </c>
      <c r="F59" s="13" t="s">
        <v>100</v>
      </c>
      <c r="G59" s="13" t="n">
        <v>6</v>
      </c>
      <c r="H59" s="13" t="s">
        <v>105</v>
      </c>
      <c r="I59" s="15" t="s">
        <v>165</v>
      </c>
      <c r="J59" s="16" t="s">
        <v>107</v>
      </c>
      <c r="K59" s="16" t="s">
        <v>87</v>
      </c>
      <c r="L59" s="17"/>
      <c r="M59" s="22"/>
      <c r="N59" s="17"/>
      <c r="O59" s="17"/>
      <c r="P59" s="24"/>
      <c r="Q59" s="25" t="n">
        <f aca="false">N59+(0.05*O59)+(P59/240)</f>
        <v>0</v>
      </c>
      <c r="R59" s="17" t="n">
        <v>320</v>
      </c>
      <c r="S59" s="17"/>
      <c r="T59" s="17"/>
      <c r="U59" s="17" t="n">
        <f aca="false">R59+(S59*0.05)+(T59/240)</f>
        <v>320</v>
      </c>
      <c r="V59" s="17" t="n">
        <f aca="false">L59*Q59</f>
        <v>0</v>
      </c>
      <c r="W59" s="20" t="n">
        <f aca="false">U59-V59</f>
        <v>320</v>
      </c>
      <c r="X59" s="21"/>
      <c r="Y59" s="21"/>
    </row>
    <row r="60" customFormat="false" ht="15" hidden="false" customHeight="false" outlineLevel="0" collapsed="false">
      <c r="A60" s="12" t="s">
        <v>18</v>
      </c>
      <c r="B60" s="13" t="s">
        <v>19</v>
      </c>
      <c r="C60" s="13" t="s">
        <v>20</v>
      </c>
      <c r="D60" s="14" t="n">
        <v>1789</v>
      </c>
      <c r="E60" s="13" t="s">
        <v>21</v>
      </c>
      <c r="F60" s="13" t="s">
        <v>100</v>
      </c>
      <c r="G60" s="13" t="n">
        <v>6</v>
      </c>
      <c r="H60" s="13" t="s">
        <v>101</v>
      </c>
      <c r="I60" s="15" t="s">
        <v>166</v>
      </c>
      <c r="J60" s="16" t="s">
        <v>37</v>
      </c>
      <c r="K60" s="16"/>
      <c r="L60" s="17"/>
      <c r="M60" s="22"/>
      <c r="N60" s="17"/>
      <c r="O60" s="17"/>
      <c r="P60" s="24"/>
      <c r="Q60" s="25" t="n">
        <f aca="false">N60+(0.05*O60)+(P60/240)</f>
        <v>0</v>
      </c>
      <c r="R60" s="17" t="n">
        <v>1410</v>
      </c>
      <c r="S60" s="17"/>
      <c r="T60" s="17"/>
      <c r="U60" s="17" t="n">
        <f aca="false">R60+(S60*0.05)+(T60/240)</f>
        <v>1410</v>
      </c>
      <c r="V60" s="17" t="n">
        <f aca="false">L60*Q60</f>
        <v>0</v>
      </c>
      <c r="W60" s="20" t="n">
        <f aca="false">U60-V60</f>
        <v>1410</v>
      </c>
      <c r="X60" s="21"/>
      <c r="Y60" s="21"/>
    </row>
    <row r="61" customFormat="false" ht="15" hidden="false" customHeight="false" outlineLevel="0" collapsed="false">
      <c r="A61" s="12" t="s">
        <v>18</v>
      </c>
      <c r="B61" s="13" t="s">
        <v>19</v>
      </c>
      <c r="C61" s="13" t="s">
        <v>20</v>
      </c>
      <c r="D61" s="14" t="n">
        <v>1789</v>
      </c>
      <c r="E61" s="13" t="s">
        <v>21</v>
      </c>
      <c r="F61" s="13" t="s">
        <v>100</v>
      </c>
      <c r="G61" s="13" t="n">
        <v>6</v>
      </c>
      <c r="H61" s="13" t="s">
        <v>101</v>
      </c>
      <c r="I61" s="15" t="s">
        <v>167</v>
      </c>
      <c r="J61" s="16" t="s">
        <v>37</v>
      </c>
      <c r="K61" s="16"/>
      <c r="L61" s="17" t="n">
        <v>12878</v>
      </c>
      <c r="M61" s="22" t="s">
        <v>75</v>
      </c>
      <c r="N61" s="17" t="n">
        <v>6</v>
      </c>
      <c r="O61" s="17"/>
      <c r="P61" s="24"/>
      <c r="Q61" s="25" t="n">
        <f aca="false">N61+(0.05*O61)+(P61/240)</f>
        <v>6</v>
      </c>
      <c r="R61" s="17" t="n">
        <v>77268</v>
      </c>
      <c r="S61" s="17"/>
      <c r="T61" s="17"/>
      <c r="U61" s="17" t="n">
        <f aca="false">R61+(S61*0.05)+(T61/240)</f>
        <v>77268</v>
      </c>
      <c r="V61" s="17" t="n">
        <f aca="false">L61*Q61</f>
        <v>77268</v>
      </c>
      <c r="W61" s="20" t="n">
        <f aca="false">U61-V61</f>
        <v>0</v>
      </c>
      <c r="X61" s="21"/>
      <c r="Y61" s="21"/>
    </row>
    <row r="62" customFormat="false" ht="15" hidden="false" customHeight="false" outlineLevel="0" collapsed="false">
      <c r="A62" s="12" t="s">
        <v>18</v>
      </c>
      <c r="B62" s="13" t="s">
        <v>19</v>
      </c>
      <c r="C62" s="13" t="s">
        <v>20</v>
      </c>
      <c r="D62" s="14" t="n">
        <v>1789</v>
      </c>
      <c r="E62" s="13" t="s">
        <v>21</v>
      </c>
      <c r="F62" s="13" t="s">
        <v>100</v>
      </c>
      <c r="G62" s="13" t="n">
        <v>6</v>
      </c>
      <c r="H62" s="13" t="s">
        <v>31</v>
      </c>
      <c r="I62" s="15" t="s">
        <v>168</v>
      </c>
      <c r="J62" s="16" t="s">
        <v>37</v>
      </c>
      <c r="K62" s="16"/>
      <c r="L62" s="17" t="n">
        <f aca="false">200/100</f>
        <v>2</v>
      </c>
      <c r="M62" s="22" t="s">
        <v>72</v>
      </c>
      <c r="N62" s="17" t="n">
        <v>60</v>
      </c>
      <c r="O62" s="17"/>
      <c r="P62" s="24"/>
      <c r="Q62" s="25" t="n">
        <f aca="false">N62+(0.05*O62)+(P62/240)</f>
        <v>60</v>
      </c>
      <c r="R62" s="17" t="n">
        <v>120</v>
      </c>
      <c r="S62" s="17"/>
      <c r="T62" s="17"/>
      <c r="U62" s="17" t="n">
        <f aca="false">R62+(S62*0.05)+(T62/240)</f>
        <v>120</v>
      </c>
      <c r="V62" s="17" t="n">
        <f aca="false">L62*Q62</f>
        <v>120</v>
      </c>
      <c r="W62" s="20" t="n">
        <f aca="false">U62-V62</f>
        <v>0</v>
      </c>
      <c r="X62" s="21"/>
      <c r="Y62" s="21" t="s">
        <v>108</v>
      </c>
    </row>
    <row r="63" customFormat="false" ht="15" hidden="false" customHeight="false" outlineLevel="0" collapsed="false">
      <c r="A63" s="12" t="s">
        <v>18</v>
      </c>
      <c r="B63" s="13" t="s">
        <v>19</v>
      </c>
      <c r="C63" s="13" t="s">
        <v>20</v>
      </c>
      <c r="D63" s="14" t="n">
        <v>1789</v>
      </c>
      <c r="E63" s="13" t="s">
        <v>21</v>
      </c>
      <c r="F63" s="13" t="s">
        <v>100</v>
      </c>
      <c r="G63" s="13" t="n">
        <v>6</v>
      </c>
      <c r="H63" s="13" t="s">
        <v>169</v>
      </c>
      <c r="I63" s="15" t="s">
        <v>170</v>
      </c>
      <c r="J63" s="16" t="s">
        <v>37</v>
      </c>
      <c r="K63" s="16"/>
      <c r="L63" s="17" t="n">
        <v>212</v>
      </c>
      <c r="M63" s="22" t="s">
        <v>127</v>
      </c>
      <c r="N63" s="17" t="n">
        <v>9</v>
      </c>
      <c r="O63" s="17"/>
      <c r="P63" s="24"/>
      <c r="Q63" s="25" t="n">
        <f aca="false">N63+(0.05*O63)+(P63/240)</f>
        <v>9</v>
      </c>
      <c r="R63" s="17" t="n">
        <v>1908</v>
      </c>
      <c r="S63" s="17"/>
      <c r="T63" s="17"/>
      <c r="U63" s="17" t="n">
        <f aca="false">R63+(S63*0.05)+(T63/240)</f>
        <v>1908</v>
      </c>
      <c r="V63" s="17" t="n">
        <f aca="false">L63*Q63</f>
        <v>1908</v>
      </c>
      <c r="W63" s="20" t="n">
        <f aca="false">U63-V63</f>
        <v>0</v>
      </c>
      <c r="X63" s="21"/>
      <c r="Y63" s="21"/>
    </row>
    <row r="64" customFormat="false" ht="15" hidden="false" customHeight="false" outlineLevel="0" collapsed="false">
      <c r="A64" s="12" t="s">
        <v>18</v>
      </c>
      <c r="B64" s="13" t="s">
        <v>19</v>
      </c>
      <c r="C64" s="13" t="s">
        <v>20</v>
      </c>
      <c r="D64" s="14" t="n">
        <v>1789</v>
      </c>
      <c r="E64" s="13" t="s">
        <v>21</v>
      </c>
      <c r="F64" s="13" t="s">
        <v>100</v>
      </c>
      <c r="G64" s="13" t="n">
        <v>6</v>
      </c>
      <c r="H64" s="13" t="s">
        <v>105</v>
      </c>
      <c r="I64" s="15" t="s">
        <v>83</v>
      </c>
      <c r="J64" s="16" t="s">
        <v>37</v>
      </c>
      <c r="K64" s="16"/>
      <c r="L64" s="17" t="n">
        <v>250</v>
      </c>
      <c r="M64" s="22" t="s">
        <v>127</v>
      </c>
      <c r="N64" s="17"/>
      <c r="O64" s="17" t="n">
        <v>30</v>
      </c>
      <c r="P64" s="24"/>
      <c r="Q64" s="25" t="n">
        <f aca="false">N64+(0.05*O64)+(P64/240)</f>
        <v>1.5</v>
      </c>
      <c r="R64" s="17" t="n">
        <v>375</v>
      </c>
      <c r="S64" s="17"/>
      <c r="T64" s="17"/>
      <c r="U64" s="17" t="n">
        <f aca="false">R64+(S64*0.05)+(T64/240)</f>
        <v>375</v>
      </c>
      <c r="V64" s="17" t="n">
        <f aca="false">L64*Q64</f>
        <v>375</v>
      </c>
      <c r="W64" s="20" t="n">
        <f aca="false">U64-V64</f>
        <v>0</v>
      </c>
      <c r="X64" s="21"/>
      <c r="Y64" s="21"/>
    </row>
    <row r="65" customFormat="false" ht="15" hidden="false" customHeight="false" outlineLevel="0" collapsed="false">
      <c r="A65" s="12" t="s">
        <v>18</v>
      </c>
      <c r="B65" s="13" t="s">
        <v>19</v>
      </c>
      <c r="C65" s="13" t="s">
        <v>20</v>
      </c>
      <c r="D65" s="14" t="n">
        <v>1789</v>
      </c>
      <c r="E65" s="13" t="s">
        <v>21</v>
      </c>
      <c r="F65" s="13" t="s">
        <v>100</v>
      </c>
      <c r="G65" s="13" t="n">
        <v>6</v>
      </c>
      <c r="H65" s="13" t="s">
        <v>25</v>
      </c>
      <c r="I65" s="15" t="s">
        <v>171</v>
      </c>
      <c r="J65" s="16" t="s">
        <v>37</v>
      </c>
      <c r="K65" s="16"/>
      <c r="L65" s="17" t="n">
        <v>225</v>
      </c>
      <c r="M65" s="22"/>
      <c r="N65" s="17"/>
      <c r="O65" s="17"/>
      <c r="P65" s="24"/>
      <c r="Q65" s="25" t="n">
        <f aca="false">N65+(0.05*O65)+(P65/240)</f>
        <v>0</v>
      </c>
      <c r="R65" s="17" t="n">
        <v>758</v>
      </c>
      <c r="S65" s="17"/>
      <c r="T65" s="17"/>
      <c r="U65" s="17" t="n">
        <f aca="false">R65+(S65*0.05)+(T65/240)</f>
        <v>758</v>
      </c>
      <c r="V65" s="17" t="n">
        <f aca="false">L65*Q65</f>
        <v>0</v>
      </c>
      <c r="W65" s="20" t="n">
        <f aca="false">U65-V65</f>
        <v>758</v>
      </c>
      <c r="X65" s="21"/>
      <c r="Y65" s="21"/>
    </row>
    <row r="66" customFormat="false" ht="15" hidden="false" customHeight="false" outlineLevel="0" collapsed="false">
      <c r="A66" s="12" t="s">
        <v>18</v>
      </c>
      <c r="B66" s="13" t="s">
        <v>19</v>
      </c>
      <c r="C66" s="13" t="s">
        <v>20</v>
      </c>
      <c r="D66" s="14" t="n">
        <v>1789</v>
      </c>
      <c r="E66" s="13" t="s">
        <v>21</v>
      </c>
      <c r="F66" s="13" t="s">
        <v>100</v>
      </c>
      <c r="G66" s="13" t="n">
        <v>6</v>
      </c>
      <c r="H66" s="13" t="s">
        <v>105</v>
      </c>
      <c r="I66" s="15" t="s">
        <v>172</v>
      </c>
      <c r="J66" s="16" t="s">
        <v>107</v>
      </c>
      <c r="K66" s="16" t="s">
        <v>87</v>
      </c>
      <c r="L66" s="17" t="n">
        <f aca="false">1470/100</f>
        <v>14.7</v>
      </c>
      <c r="M66" s="22" t="s">
        <v>72</v>
      </c>
      <c r="N66" s="17" t="n">
        <v>200</v>
      </c>
      <c r="O66" s="17"/>
      <c r="P66" s="24"/>
      <c r="Q66" s="25" t="n">
        <f aca="false">N66+(0.05*O66)+(P66/240)</f>
        <v>200</v>
      </c>
      <c r="R66" s="17" t="n">
        <v>2940</v>
      </c>
      <c r="S66" s="17"/>
      <c r="T66" s="17"/>
      <c r="U66" s="17" t="n">
        <f aca="false">R66+(S66*0.05)+(T66/240)</f>
        <v>2940</v>
      </c>
      <c r="V66" s="17" t="n">
        <f aca="false">L66*Q66</f>
        <v>2940</v>
      </c>
      <c r="W66" s="20" t="n">
        <f aca="false">U66-V66</f>
        <v>0</v>
      </c>
      <c r="X66" s="21"/>
      <c r="Y66" s="21" t="s">
        <v>108</v>
      </c>
    </row>
    <row r="67" customFormat="false" ht="15" hidden="false" customHeight="false" outlineLevel="0" collapsed="false">
      <c r="A67" s="12" t="s">
        <v>18</v>
      </c>
      <c r="B67" s="13" t="s">
        <v>19</v>
      </c>
      <c r="C67" s="13" t="s">
        <v>20</v>
      </c>
      <c r="D67" s="14" t="n">
        <v>1789</v>
      </c>
      <c r="E67" s="13" t="s">
        <v>21</v>
      </c>
      <c r="F67" s="13" t="s">
        <v>100</v>
      </c>
      <c r="G67" s="13" t="n">
        <v>6</v>
      </c>
      <c r="H67" s="13" t="s">
        <v>105</v>
      </c>
      <c r="I67" s="15" t="s">
        <v>173</v>
      </c>
      <c r="J67" s="16" t="s">
        <v>37</v>
      </c>
      <c r="K67" s="16"/>
      <c r="L67" s="17" t="n">
        <f aca="false">1040/100</f>
        <v>10.4</v>
      </c>
      <c r="M67" s="22" t="s">
        <v>72</v>
      </c>
      <c r="N67" s="17" t="n">
        <v>50</v>
      </c>
      <c r="O67" s="17"/>
      <c r="P67" s="24"/>
      <c r="Q67" s="25" t="n">
        <f aca="false">N67+(0.05*O67)+(P67/240)</f>
        <v>50</v>
      </c>
      <c r="R67" s="17" t="n">
        <v>500</v>
      </c>
      <c r="S67" s="17"/>
      <c r="T67" s="17"/>
      <c r="U67" s="17" t="n">
        <f aca="false">R67+(S67*0.05)+(T67/240)</f>
        <v>500</v>
      </c>
      <c r="V67" s="17" t="n">
        <f aca="false">L67*Q67</f>
        <v>520</v>
      </c>
      <c r="W67" s="20" t="n">
        <f aca="false">U67-V67</f>
        <v>-20</v>
      </c>
      <c r="X67" s="21"/>
      <c r="Y67" s="21"/>
    </row>
    <row r="68" customFormat="false" ht="15" hidden="false" customHeight="false" outlineLevel="0" collapsed="false">
      <c r="A68" s="12" t="s">
        <v>18</v>
      </c>
      <c r="B68" s="13" t="s">
        <v>19</v>
      </c>
      <c r="C68" s="13" t="s">
        <v>20</v>
      </c>
      <c r="D68" s="14" t="n">
        <v>1789</v>
      </c>
      <c r="E68" s="13" t="s">
        <v>21</v>
      </c>
      <c r="F68" s="13" t="s">
        <v>100</v>
      </c>
      <c r="G68" s="13" t="n">
        <v>6</v>
      </c>
      <c r="H68" s="13" t="s">
        <v>101</v>
      </c>
      <c r="I68" s="15" t="s">
        <v>174</v>
      </c>
      <c r="J68" s="16" t="s">
        <v>37</v>
      </c>
      <c r="K68" s="16"/>
      <c r="L68" s="17"/>
      <c r="M68" s="22"/>
      <c r="N68" s="17"/>
      <c r="O68" s="17"/>
      <c r="P68" s="24"/>
      <c r="Q68" s="25" t="n">
        <f aca="false">N68+(0.05*O68)+(P68/240)</f>
        <v>0</v>
      </c>
      <c r="R68" s="17" t="n">
        <v>240</v>
      </c>
      <c r="S68" s="17"/>
      <c r="T68" s="17"/>
      <c r="U68" s="17" t="n">
        <f aca="false">R68+(S68*0.05)+(T68/240)</f>
        <v>240</v>
      </c>
      <c r="V68" s="17" t="n">
        <f aca="false">L68*Q68</f>
        <v>0</v>
      </c>
      <c r="W68" s="20" t="n">
        <f aca="false">U68-V68</f>
        <v>240</v>
      </c>
      <c r="X68" s="21"/>
      <c r="Y68" s="21"/>
    </row>
    <row r="69" customFormat="false" ht="15" hidden="false" customHeight="false" outlineLevel="0" collapsed="false">
      <c r="A69" s="12" t="s">
        <v>18</v>
      </c>
      <c r="B69" s="13" t="s">
        <v>19</v>
      </c>
      <c r="C69" s="13" t="s">
        <v>20</v>
      </c>
      <c r="D69" s="14" t="n">
        <v>1789</v>
      </c>
      <c r="E69" s="13" t="s">
        <v>21</v>
      </c>
      <c r="F69" s="13" t="s">
        <v>100</v>
      </c>
      <c r="G69" s="13" t="n">
        <v>7</v>
      </c>
      <c r="H69" s="13" t="s">
        <v>101</v>
      </c>
      <c r="I69" s="15" t="s">
        <v>175</v>
      </c>
      <c r="J69" s="16" t="s">
        <v>37</v>
      </c>
      <c r="K69" s="16"/>
      <c r="L69" s="17" t="n">
        <v>7</v>
      </c>
      <c r="M69" s="22" t="s">
        <v>103</v>
      </c>
      <c r="N69" s="17" t="n">
        <v>1000</v>
      </c>
      <c r="O69" s="17"/>
      <c r="P69" s="24"/>
      <c r="Q69" s="25" t="n">
        <f aca="false">N69+(0.05*O69)+(P69/240)</f>
        <v>1000</v>
      </c>
      <c r="R69" s="17" t="n">
        <v>7000</v>
      </c>
      <c r="S69" s="17"/>
      <c r="T69" s="17"/>
      <c r="U69" s="17" t="n">
        <f aca="false">R69+(S69*0.05)+(T69/240)</f>
        <v>7000</v>
      </c>
      <c r="V69" s="17" t="n">
        <f aca="false">L69*Q69</f>
        <v>7000</v>
      </c>
      <c r="W69" s="20" t="n">
        <f aca="false">U69-V69</f>
        <v>0</v>
      </c>
      <c r="X69" s="21"/>
      <c r="Y69" s="21"/>
    </row>
    <row r="70" customFormat="false" ht="15" hidden="false" customHeight="false" outlineLevel="0" collapsed="false">
      <c r="A70" s="12" t="s">
        <v>18</v>
      </c>
      <c r="B70" s="13" t="s">
        <v>19</v>
      </c>
      <c r="C70" s="13" t="s">
        <v>20</v>
      </c>
      <c r="D70" s="14" t="n">
        <v>1789</v>
      </c>
      <c r="E70" s="13" t="s">
        <v>21</v>
      </c>
      <c r="F70" s="13" t="s">
        <v>100</v>
      </c>
      <c r="G70" s="13" t="n">
        <v>7</v>
      </c>
      <c r="H70" s="13" t="s">
        <v>176</v>
      </c>
      <c r="I70" s="15" t="s">
        <v>177</v>
      </c>
      <c r="J70" s="16" t="s">
        <v>107</v>
      </c>
      <c r="K70" s="16" t="s">
        <v>87</v>
      </c>
      <c r="L70" s="17" t="n">
        <f aca="false">1+(32/288)</f>
        <v>1.11111111111111</v>
      </c>
      <c r="M70" s="22" t="s">
        <v>110</v>
      </c>
      <c r="N70" s="17"/>
      <c r="O70" s="17"/>
      <c r="P70" s="24"/>
      <c r="Q70" s="25" t="n">
        <f aca="false">N70+(0.05*O70)+(P70/240)</f>
        <v>0</v>
      </c>
      <c r="R70" s="17" t="n">
        <v>160</v>
      </c>
      <c r="S70" s="17"/>
      <c r="T70" s="17"/>
      <c r="U70" s="17" t="n">
        <f aca="false">R70+(S70*0.05)+(T70/240)</f>
        <v>160</v>
      </c>
      <c r="V70" s="17" t="n">
        <f aca="false">L70*Q70</f>
        <v>0</v>
      </c>
      <c r="W70" s="20" t="n">
        <f aca="false">U70-V70</f>
        <v>160</v>
      </c>
      <c r="X70" s="21"/>
      <c r="Y70" s="21" t="s">
        <v>178</v>
      </c>
    </row>
    <row r="71" customFormat="false" ht="15" hidden="false" customHeight="false" outlineLevel="0" collapsed="false">
      <c r="A71" s="12" t="s">
        <v>18</v>
      </c>
      <c r="B71" s="13" t="s">
        <v>19</v>
      </c>
      <c r="C71" s="13" t="s">
        <v>20</v>
      </c>
      <c r="D71" s="14" t="n">
        <v>1789</v>
      </c>
      <c r="E71" s="13" t="s">
        <v>21</v>
      </c>
      <c r="F71" s="13" t="s">
        <v>100</v>
      </c>
      <c r="G71" s="13" t="n">
        <v>7</v>
      </c>
      <c r="H71" s="13" t="s">
        <v>176</v>
      </c>
      <c r="I71" s="15" t="s">
        <v>177</v>
      </c>
      <c r="J71" s="16" t="s">
        <v>37</v>
      </c>
      <c r="K71" s="16"/>
      <c r="L71" s="17"/>
      <c r="M71" s="22"/>
      <c r="N71" s="17"/>
      <c r="O71" s="17"/>
      <c r="P71" s="24"/>
      <c r="Q71" s="25" t="n">
        <f aca="false">N71+(0.05*O71)+(P71/240)</f>
        <v>0</v>
      </c>
      <c r="R71" s="17" t="n">
        <v>15476</v>
      </c>
      <c r="S71" s="17"/>
      <c r="T71" s="17"/>
      <c r="U71" s="17" t="n">
        <f aca="false">R71+(S71*0.05)+(T71/240)</f>
        <v>15476</v>
      </c>
      <c r="V71" s="17" t="n">
        <f aca="false">L71*Q71</f>
        <v>0</v>
      </c>
      <c r="W71" s="20" t="n">
        <f aca="false">U71-V71</f>
        <v>15476</v>
      </c>
      <c r="X71" s="21"/>
      <c r="Y71" s="21" t="s">
        <v>179</v>
      </c>
    </row>
    <row r="72" customFormat="false" ht="15" hidden="false" customHeight="false" outlineLevel="0" collapsed="false">
      <c r="A72" s="12" t="s">
        <v>18</v>
      </c>
      <c r="B72" s="13" t="s">
        <v>19</v>
      </c>
      <c r="C72" s="13" t="s">
        <v>20</v>
      </c>
      <c r="D72" s="14" t="n">
        <v>1789</v>
      </c>
      <c r="E72" s="13" t="s">
        <v>21</v>
      </c>
      <c r="F72" s="13" t="s">
        <v>100</v>
      </c>
      <c r="G72" s="13" t="n">
        <v>7</v>
      </c>
      <c r="H72" s="13" t="s">
        <v>176</v>
      </c>
      <c r="I72" s="15" t="s">
        <v>177</v>
      </c>
      <c r="J72" s="16" t="s">
        <v>154</v>
      </c>
      <c r="K72" s="16"/>
      <c r="L72" s="17" t="n">
        <v>239</v>
      </c>
      <c r="M72" s="22" t="s">
        <v>129</v>
      </c>
      <c r="N72" s="17"/>
      <c r="O72" s="17"/>
      <c r="P72" s="24"/>
      <c r="Q72" s="25" t="n">
        <f aca="false">N72+(0.05*O72)+(P72/240)</f>
        <v>0</v>
      </c>
      <c r="R72" s="17" t="n">
        <v>156</v>
      </c>
      <c r="S72" s="17"/>
      <c r="T72" s="17"/>
      <c r="U72" s="17" t="n">
        <f aca="false">R72+(S72*0.05)+(T72/240)</f>
        <v>156</v>
      </c>
      <c r="V72" s="17" t="n">
        <f aca="false">L72*Q72</f>
        <v>0</v>
      </c>
      <c r="W72" s="20" t="n">
        <f aca="false">U72-V72</f>
        <v>156</v>
      </c>
      <c r="X72" s="21"/>
      <c r="Y72" s="21"/>
    </row>
    <row r="73" customFormat="false" ht="15" hidden="false" customHeight="false" outlineLevel="0" collapsed="false">
      <c r="A73" s="12" t="s">
        <v>18</v>
      </c>
      <c r="B73" s="13" t="s">
        <v>19</v>
      </c>
      <c r="C73" s="13" t="s">
        <v>20</v>
      </c>
      <c r="D73" s="14" t="n">
        <v>1789</v>
      </c>
      <c r="E73" s="13" t="s">
        <v>21</v>
      </c>
      <c r="F73" s="13" t="s">
        <v>100</v>
      </c>
      <c r="G73" s="13" t="n">
        <v>7</v>
      </c>
      <c r="H73" s="13" t="s">
        <v>180</v>
      </c>
      <c r="I73" s="15" t="s">
        <v>177</v>
      </c>
      <c r="J73" s="16" t="s">
        <v>37</v>
      </c>
      <c r="K73" s="16"/>
      <c r="L73" s="17" t="n">
        <f aca="false">17+58/288</f>
        <v>17.2013888888889</v>
      </c>
      <c r="M73" s="22" t="s">
        <v>110</v>
      </c>
      <c r="N73" s="17"/>
      <c r="O73" s="17"/>
      <c r="P73" s="24"/>
      <c r="Q73" s="25" t="n">
        <f aca="false">N73+(0.05*O73)+(P73/240)</f>
        <v>0</v>
      </c>
      <c r="R73" s="17" t="n">
        <v>6193</v>
      </c>
      <c r="S73" s="17"/>
      <c r="T73" s="17"/>
      <c r="U73" s="17" t="n">
        <f aca="false">R73+(S73*0.05)+(T73/240)</f>
        <v>6193</v>
      </c>
      <c r="V73" s="17" t="n">
        <f aca="false">L73*Q73</f>
        <v>0</v>
      </c>
      <c r="W73" s="20" t="n">
        <f aca="false">U73-V73</f>
        <v>6193</v>
      </c>
      <c r="X73" s="21"/>
      <c r="Y73" s="21" t="s">
        <v>178</v>
      </c>
    </row>
    <row r="74" customFormat="false" ht="15" hidden="false" customHeight="false" outlineLevel="0" collapsed="false">
      <c r="A74" s="12" t="s">
        <v>18</v>
      </c>
      <c r="B74" s="13" t="s">
        <v>181</v>
      </c>
      <c r="C74" s="13" t="s">
        <v>20</v>
      </c>
      <c r="D74" s="14" t="n">
        <v>1789</v>
      </c>
      <c r="E74" s="13" t="s">
        <v>21</v>
      </c>
      <c r="F74" s="13" t="s">
        <v>100</v>
      </c>
      <c r="G74" s="13" t="n">
        <v>7</v>
      </c>
      <c r="H74" s="13" t="s">
        <v>52</v>
      </c>
      <c r="I74" s="15" t="s">
        <v>177</v>
      </c>
      <c r="J74" s="16" t="s">
        <v>37</v>
      </c>
      <c r="K74" s="16"/>
      <c r="L74" s="17" t="n">
        <f aca="false">(7*36)+(20/8)</f>
        <v>254.5</v>
      </c>
      <c r="M74" s="22" t="s">
        <v>131</v>
      </c>
      <c r="N74" s="17" t="n">
        <v>10</v>
      </c>
      <c r="O74" s="17"/>
      <c r="P74" s="24"/>
      <c r="Q74" s="25" t="n">
        <f aca="false">N74+(0.05*O74)+(P74/240)</f>
        <v>10</v>
      </c>
      <c r="R74" s="17" t="n">
        <v>2545</v>
      </c>
      <c r="S74" s="17"/>
      <c r="T74" s="17"/>
      <c r="U74" s="17" t="n">
        <f aca="false">R74+(S74*0.05)+(T74/240)</f>
        <v>2545</v>
      </c>
      <c r="V74" s="17" t="n">
        <f aca="false">L74*Q74</f>
        <v>2545</v>
      </c>
      <c r="W74" s="20" t="n">
        <f aca="false">U74-V74</f>
        <v>0</v>
      </c>
      <c r="X74" s="21"/>
      <c r="Y74" s="21" t="s">
        <v>182</v>
      </c>
    </row>
    <row r="75" customFormat="false" ht="15" hidden="false" customHeight="false" outlineLevel="0" collapsed="false">
      <c r="A75" s="12" t="s">
        <v>18</v>
      </c>
      <c r="B75" s="13" t="s">
        <v>19</v>
      </c>
      <c r="C75" s="13" t="s">
        <v>20</v>
      </c>
      <c r="D75" s="14" t="n">
        <v>1789</v>
      </c>
      <c r="E75" s="13" t="s">
        <v>21</v>
      </c>
      <c r="F75" s="13" t="s">
        <v>100</v>
      </c>
      <c r="G75" s="13" t="n">
        <v>7</v>
      </c>
      <c r="H75" s="13" t="s">
        <v>52</v>
      </c>
      <c r="I75" s="15" t="s">
        <v>177</v>
      </c>
      <c r="J75" s="16" t="s">
        <v>37</v>
      </c>
      <c r="K75" s="16"/>
      <c r="L75" s="17" t="n">
        <v>446</v>
      </c>
      <c r="M75" s="22" t="s">
        <v>183</v>
      </c>
      <c r="N75" s="17"/>
      <c r="O75" s="17" t="n">
        <v>40</v>
      </c>
      <c r="P75" s="24"/>
      <c r="Q75" s="25" t="n">
        <f aca="false">N75+(0.05*O75)+(P75/240)</f>
        <v>2</v>
      </c>
      <c r="R75" s="17" t="n">
        <v>892</v>
      </c>
      <c r="S75" s="17"/>
      <c r="T75" s="17"/>
      <c r="U75" s="17" t="n">
        <f aca="false">R75+(S75*0.05)+(T75/240)</f>
        <v>892</v>
      </c>
      <c r="V75" s="17" t="n">
        <f aca="false">L75*Q75</f>
        <v>892</v>
      </c>
      <c r="W75" s="20" t="n">
        <f aca="false">U75-V75</f>
        <v>0</v>
      </c>
      <c r="X75" s="21"/>
      <c r="Y75" s="21" t="s">
        <v>184</v>
      </c>
    </row>
    <row r="76" customFormat="false" ht="15" hidden="false" customHeight="false" outlineLevel="0" collapsed="false">
      <c r="A76" s="12" t="s">
        <v>18</v>
      </c>
      <c r="B76" s="13" t="s">
        <v>19</v>
      </c>
      <c r="C76" s="13" t="s">
        <v>20</v>
      </c>
      <c r="D76" s="14" t="n">
        <v>1789</v>
      </c>
      <c r="E76" s="13" t="s">
        <v>21</v>
      </c>
      <c r="F76" s="13" t="s">
        <v>100</v>
      </c>
      <c r="G76" s="13" t="n">
        <v>7</v>
      </c>
      <c r="H76" s="13" t="s">
        <v>21</v>
      </c>
      <c r="I76" s="15" t="s">
        <v>185</v>
      </c>
      <c r="J76" s="16" t="s">
        <v>107</v>
      </c>
      <c r="K76" s="16" t="s">
        <v>87</v>
      </c>
      <c r="L76" s="17" t="n">
        <v>3</v>
      </c>
      <c r="M76" s="22" t="s">
        <v>110</v>
      </c>
      <c r="N76" s="17"/>
      <c r="O76" s="17"/>
      <c r="P76" s="24"/>
      <c r="Q76" s="25" t="n">
        <f aca="false">N76+(0.05*O76)+(P76/240)</f>
        <v>0</v>
      </c>
      <c r="R76" s="17" t="n">
        <v>788</v>
      </c>
      <c r="S76" s="17"/>
      <c r="T76" s="17"/>
      <c r="U76" s="17" t="n">
        <f aca="false">R76+(S76*0.05)+(T76/240)</f>
        <v>788</v>
      </c>
      <c r="V76" s="17" t="n">
        <f aca="false">L76*Q76</f>
        <v>0</v>
      </c>
      <c r="W76" s="20" t="n">
        <f aca="false">U76-V76</f>
        <v>788</v>
      </c>
      <c r="X76" s="21"/>
      <c r="Y76" s="21"/>
    </row>
  </sheetData>
  <conditionalFormatting sqref="W2:W76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22" activeCellId="1" sqref="K4:M42 W22"/>
    </sheetView>
  </sheetViews>
  <sheetFormatPr defaultRowHeight="15"/>
  <cols>
    <col collapsed="false" hidden="false" max="1" min="1" style="0" width="14.924882629108"/>
    <col collapsed="false" hidden="false" max="2" min="2" style="0" width="8.6056338028169"/>
    <col collapsed="false" hidden="false" max="3" min="3" style="0" width="19.6244131455399"/>
    <col collapsed="false" hidden="false" max="4" min="4" style="0" width="5.1924882629108"/>
    <col collapsed="false" hidden="false" max="5" min="5" style="0" width="6.73239436619718"/>
    <col collapsed="false" hidden="false" max="6" min="6" style="0" width="9.32394366197183"/>
    <col collapsed="false" hidden="false" max="7" min="7" style="0" width="8.92488262910798"/>
    <col collapsed="false" hidden="false" max="8" min="8" style="0" width="13.2159624413146"/>
    <col collapsed="false" hidden="false" max="9" min="9" style="1" width="28.1455399061033"/>
    <col collapsed="false" hidden="false" max="10" min="10" style="0" width="14.1924882629108"/>
    <col collapsed="false" hidden="false" max="11" min="11" style="0" width="10.1455399061033"/>
    <col collapsed="false" hidden="false" max="12" min="12" style="0" width="9.32394366197183"/>
    <col collapsed="false" hidden="false" max="13" min="13" style="0" width="13.8732394366197"/>
    <col collapsed="false" hidden="false" max="14" min="14" style="0" width="10.1455399061033"/>
    <col collapsed="false" hidden="false" max="16" min="15" style="0" width="8.11737089201878"/>
    <col collapsed="false" hidden="false" max="17" min="17" style="0" width="14.924882629108"/>
    <col collapsed="false" hidden="false" max="18" min="18" style="0" width="10.3004694835681"/>
    <col collapsed="false" hidden="false" max="19" min="19" style="0" width="7.79342723004695"/>
    <col collapsed="false" hidden="false" max="20" min="20" style="0" width="9.48826291079812"/>
    <col collapsed="false" hidden="false" max="21" min="21" style="0" width="11.5211267605634"/>
    <col collapsed="false" hidden="false" max="22" min="22" style="0" width="14.6009389671362"/>
    <col collapsed="false" hidden="false" max="23" min="23" style="0" width="11.0328638497653"/>
    <col collapsed="false" hidden="false" max="24" min="24" style="0" width="10.8638497652582"/>
    <col collapsed="false" hidden="false" max="25" min="25" style="0" width="45.5070422535211"/>
    <col collapsed="false" hidden="false" max="1025" min="26" style="0" width="10.5399061032864"/>
  </cols>
  <sheetData>
    <row r="1" customFormat="false" ht="78" hidden="false" customHeight="false" outlineLevel="0" collapsed="false">
      <c r="A1" s="3" t="s">
        <v>1</v>
      </c>
      <c r="B1" s="4" t="s">
        <v>2</v>
      </c>
      <c r="C1" s="4" t="s">
        <v>4</v>
      </c>
      <c r="D1" s="4" t="s">
        <v>7</v>
      </c>
      <c r="E1" s="4" t="s">
        <v>3</v>
      </c>
      <c r="F1" s="4" t="s">
        <v>5</v>
      </c>
      <c r="G1" s="4" t="s">
        <v>6</v>
      </c>
      <c r="H1" s="4" t="s">
        <v>12</v>
      </c>
      <c r="I1" s="5" t="s">
        <v>8</v>
      </c>
      <c r="J1" s="6" t="s">
        <v>9</v>
      </c>
      <c r="K1" s="6" t="s">
        <v>90</v>
      </c>
      <c r="L1" s="7" t="s">
        <v>11</v>
      </c>
      <c r="M1" s="8" t="s">
        <v>13</v>
      </c>
      <c r="N1" s="7" t="s">
        <v>91</v>
      </c>
      <c r="O1" s="7" t="s">
        <v>92</v>
      </c>
      <c r="P1" s="7" t="s">
        <v>93</v>
      </c>
      <c r="Q1" s="23" t="s">
        <v>14</v>
      </c>
      <c r="R1" s="7" t="s">
        <v>15</v>
      </c>
      <c r="S1" s="7" t="s">
        <v>94</v>
      </c>
      <c r="T1" s="7" t="s">
        <v>95</v>
      </c>
      <c r="U1" s="7" t="s">
        <v>96</v>
      </c>
      <c r="V1" s="7" t="s">
        <v>97</v>
      </c>
      <c r="W1" s="10" t="s">
        <v>98</v>
      </c>
      <c r="X1" s="11" t="s">
        <v>186</v>
      </c>
      <c r="Y1" s="11" t="s">
        <v>17</v>
      </c>
    </row>
    <row r="2" customFormat="false" ht="15" hidden="false" customHeight="false" outlineLevel="0" collapsed="false">
      <c r="A2" s="12" t="s">
        <v>18</v>
      </c>
      <c r="B2" s="13" t="s">
        <v>19</v>
      </c>
      <c r="C2" s="13" t="s">
        <v>20</v>
      </c>
      <c r="D2" s="13" t="n">
        <v>9</v>
      </c>
      <c r="E2" s="14" t="n">
        <v>1789</v>
      </c>
      <c r="F2" s="13" t="s">
        <v>21</v>
      </c>
      <c r="G2" s="13" t="s">
        <v>187</v>
      </c>
      <c r="H2" s="13" t="s">
        <v>101</v>
      </c>
      <c r="I2" s="15" t="s">
        <v>188</v>
      </c>
      <c r="J2" s="16" t="s">
        <v>37</v>
      </c>
      <c r="K2" s="16"/>
      <c r="L2" s="17"/>
      <c r="M2" s="22"/>
      <c r="N2" s="17"/>
      <c r="O2" s="17"/>
      <c r="P2" s="24"/>
      <c r="Q2" s="25" t="n">
        <f aca="false">N2+(0.05*O2)+(P2/240)</f>
        <v>0</v>
      </c>
      <c r="R2" s="17" t="n">
        <v>503</v>
      </c>
      <c r="S2" s="17"/>
      <c r="T2" s="17"/>
      <c r="U2" s="17" t="n">
        <f aca="false">R2+(S2*0.05)+(T2/240)</f>
        <v>503</v>
      </c>
      <c r="V2" s="17" t="n">
        <f aca="false">L2*Q2</f>
        <v>0</v>
      </c>
      <c r="W2" s="20" t="n">
        <f aca="false">U2-V2</f>
        <v>503</v>
      </c>
      <c r="X2" s="21"/>
      <c r="Y2" s="21"/>
    </row>
    <row r="3" customFormat="false" ht="15" hidden="false" customHeight="false" outlineLevel="0" collapsed="false">
      <c r="A3" s="12" t="s">
        <v>18</v>
      </c>
      <c r="B3" s="13" t="s">
        <v>19</v>
      </c>
      <c r="C3" s="13" t="s">
        <v>20</v>
      </c>
      <c r="D3" s="13" t="n">
        <v>9</v>
      </c>
      <c r="E3" s="14" t="n">
        <v>1789</v>
      </c>
      <c r="F3" s="13" t="s">
        <v>21</v>
      </c>
      <c r="G3" s="13" t="s">
        <v>187</v>
      </c>
      <c r="H3" s="13" t="s">
        <v>189</v>
      </c>
      <c r="I3" s="15" t="s">
        <v>104</v>
      </c>
      <c r="J3" s="16" t="s">
        <v>37</v>
      </c>
      <c r="K3" s="16"/>
      <c r="L3" s="17" t="n">
        <v>115</v>
      </c>
      <c r="M3" s="22" t="s">
        <v>103</v>
      </c>
      <c r="N3" s="17" t="n">
        <v>400</v>
      </c>
      <c r="O3" s="17"/>
      <c r="P3" s="24"/>
      <c r="Q3" s="25" t="n">
        <f aca="false">N3+(0.05*O3)+(P3/240)</f>
        <v>400</v>
      </c>
      <c r="R3" s="17" t="n">
        <v>46000</v>
      </c>
      <c r="S3" s="17"/>
      <c r="T3" s="17"/>
      <c r="U3" s="17" t="n">
        <f aca="false">R3+(S3*0.05)+(T3/240)</f>
        <v>46000</v>
      </c>
      <c r="V3" s="17" t="n">
        <f aca="false">L3*Q3</f>
        <v>46000</v>
      </c>
      <c r="W3" s="20" t="n">
        <f aca="false">U3-V3</f>
        <v>0</v>
      </c>
      <c r="X3" s="21"/>
      <c r="Y3" s="21"/>
    </row>
    <row r="4" customFormat="false" ht="15" hidden="false" customHeight="false" outlineLevel="0" collapsed="false">
      <c r="A4" s="12" t="s">
        <v>18</v>
      </c>
      <c r="B4" s="13" t="s">
        <v>19</v>
      </c>
      <c r="C4" s="13" t="s">
        <v>20</v>
      </c>
      <c r="D4" s="13" t="n">
        <v>9</v>
      </c>
      <c r="E4" s="14" t="n">
        <v>1789</v>
      </c>
      <c r="F4" s="13" t="s">
        <v>21</v>
      </c>
      <c r="G4" s="13" t="s">
        <v>187</v>
      </c>
      <c r="H4" s="13" t="s">
        <v>101</v>
      </c>
      <c r="I4" s="15" t="s">
        <v>190</v>
      </c>
      <c r="J4" s="16" t="s">
        <v>37</v>
      </c>
      <c r="K4" s="16"/>
      <c r="L4" s="17" t="n">
        <v>450</v>
      </c>
      <c r="M4" s="22" t="s">
        <v>75</v>
      </c>
      <c r="N4" s="17"/>
      <c r="O4" s="17"/>
      <c r="P4" s="24"/>
      <c r="Q4" s="25" t="n">
        <f aca="false">N4+(0.05*O4)+(P4/240)</f>
        <v>0</v>
      </c>
      <c r="R4" s="17" t="n">
        <v>500</v>
      </c>
      <c r="S4" s="17"/>
      <c r="T4" s="17"/>
      <c r="U4" s="17" t="n">
        <f aca="false">R4+(S4*0.05)+(T4/240)</f>
        <v>500</v>
      </c>
      <c r="V4" s="17" t="n">
        <f aca="false">L4*Q4</f>
        <v>0</v>
      </c>
      <c r="W4" s="20" t="n">
        <f aca="false">U4-V4</f>
        <v>500</v>
      </c>
      <c r="X4" s="21"/>
      <c r="Y4" s="21"/>
    </row>
    <row r="5" customFormat="false" ht="15" hidden="false" customHeight="false" outlineLevel="0" collapsed="false">
      <c r="A5" s="12" t="s">
        <v>18</v>
      </c>
      <c r="B5" s="13" t="s">
        <v>19</v>
      </c>
      <c r="C5" s="13" t="s">
        <v>20</v>
      </c>
      <c r="D5" s="13" t="n">
        <v>9</v>
      </c>
      <c r="E5" s="14" t="n">
        <v>1789</v>
      </c>
      <c r="F5" s="13" t="s">
        <v>21</v>
      </c>
      <c r="G5" s="13" t="s">
        <v>187</v>
      </c>
      <c r="H5" s="13" t="s">
        <v>101</v>
      </c>
      <c r="I5" s="15" t="s">
        <v>191</v>
      </c>
      <c r="J5" s="16" t="s">
        <v>37</v>
      </c>
      <c r="K5" s="16"/>
      <c r="L5" s="17"/>
      <c r="M5" s="22"/>
      <c r="N5" s="17"/>
      <c r="O5" s="17"/>
      <c r="P5" s="24"/>
      <c r="Q5" s="25" t="n">
        <f aca="false">N5+(0.05*O5)+(P5/240)</f>
        <v>0</v>
      </c>
      <c r="R5" s="17" t="n">
        <v>150</v>
      </c>
      <c r="S5" s="17"/>
      <c r="T5" s="17"/>
      <c r="U5" s="17" t="n">
        <f aca="false">R5+(S5*0.05)+(T5/240)</f>
        <v>150</v>
      </c>
      <c r="V5" s="17" t="n">
        <f aca="false">L5*Q5</f>
        <v>0</v>
      </c>
      <c r="W5" s="20" t="n">
        <f aca="false">U5-V5</f>
        <v>150</v>
      </c>
      <c r="X5" s="21"/>
      <c r="Y5" s="21"/>
    </row>
    <row r="6" customFormat="false" ht="15" hidden="false" customHeight="false" outlineLevel="0" collapsed="false">
      <c r="A6" s="12" t="s">
        <v>18</v>
      </c>
      <c r="B6" s="13" t="s">
        <v>19</v>
      </c>
      <c r="C6" s="13" t="s">
        <v>20</v>
      </c>
      <c r="D6" s="13" t="n">
        <v>9</v>
      </c>
      <c r="E6" s="14" t="n">
        <v>1789</v>
      </c>
      <c r="F6" s="13" t="s">
        <v>21</v>
      </c>
      <c r="G6" s="13" t="s">
        <v>187</v>
      </c>
      <c r="H6" s="13" t="s">
        <v>192</v>
      </c>
      <c r="I6" s="15" t="s">
        <v>122</v>
      </c>
      <c r="J6" s="16" t="s">
        <v>37</v>
      </c>
      <c r="K6" s="16"/>
      <c r="L6" s="17" t="n">
        <f aca="false">133+4*16</f>
        <v>197</v>
      </c>
      <c r="M6" s="22" t="s">
        <v>75</v>
      </c>
      <c r="N6" s="17" t="n">
        <v>1000</v>
      </c>
      <c r="O6" s="17"/>
      <c r="P6" s="24"/>
      <c r="Q6" s="25" t="n">
        <f aca="false">N6+(0.05*O6)+(P6/240)</f>
        <v>1000</v>
      </c>
      <c r="R6" s="17" t="n">
        <v>133500</v>
      </c>
      <c r="S6" s="17"/>
      <c r="T6" s="17"/>
      <c r="U6" s="17" t="n">
        <f aca="false">R6+(S6*0.05)+(T6/240)</f>
        <v>133500</v>
      </c>
      <c r="V6" s="17" t="n">
        <f aca="false">L6*Q6</f>
        <v>197000</v>
      </c>
      <c r="W6" s="20" t="n">
        <f aca="false">U6-V6</f>
        <v>-63500</v>
      </c>
      <c r="X6" s="21"/>
      <c r="Y6" s="21" t="s">
        <v>193</v>
      </c>
    </row>
    <row r="7" customFormat="false" ht="15" hidden="false" customHeight="false" outlineLevel="0" collapsed="false">
      <c r="A7" s="12" t="s">
        <v>18</v>
      </c>
      <c r="B7" s="13" t="s">
        <v>19</v>
      </c>
      <c r="C7" s="13" t="s">
        <v>20</v>
      </c>
      <c r="D7" s="13" t="n">
        <v>9</v>
      </c>
      <c r="E7" s="14" t="n">
        <v>1789</v>
      </c>
      <c r="F7" s="13" t="s">
        <v>21</v>
      </c>
      <c r="G7" s="13" t="s">
        <v>187</v>
      </c>
      <c r="H7" s="13" t="s">
        <v>113</v>
      </c>
      <c r="I7" s="15" t="s">
        <v>123</v>
      </c>
      <c r="J7" s="16" t="s">
        <v>37</v>
      </c>
      <c r="K7" s="16"/>
      <c r="L7" s="17" t="n">
        <v>591.5</v>
      </c>
      <c r="M7" s="22" t="s">
        <v>75</v>
      </c>
      <c r="N7" s="17" t="n">
        <v>500</v>
      </c>
      <c r="O7" s="17"/>
      <c r="P7" s="24"/>
      <c r="Q7" s="25" t="n">
        <f aca="false">N7+(0.05*O7)+(P7/240)</f>
        <v>500</v>
      </c>
      <c r="R7" s="17" t="n">
        <v>295750</v>
      </c>
      <c r="S7" s="17"/>
      <c r="T7" s="17"/>
      <c r="U7" s="17" t="n">
        <f aca="false">R7+(S7*0.05)+(T7/240)</f>
        <v>295750</v>
      </c>
      <c r="V7" s="17" t="n">
        <f aca="false">L7*Q7</f>
        <v>295750</v>
      </c>
      <c r="W7" s="20" t="n">
        <f aca="false">U7-V7</f>
        <v>0</v>
      </c>
      <c r="X7" s="21"/>
      <c r="Y7" s="21"/>
    </row>
    <row r="8" customFormat="false" ht="15" hidden="false" customHeight="false" outlineLevel="0" collapsed="false">
      <c r="A8" s="12" t="s">
        <v>18</v>
      </c>
      <c r="B8" s="13" t="s">
        <v>19</v>
      </c>
      <c r="C8" s="13" t="s">
        <v>20</v>
      </c>
      <c r="D8" s="13" t="n">
        <v>9</v>
      </c>
      <c r="E8" s="14" t="n">
        <v>1789</v>
      </c>
      <c r="F8" s="13" t="s">
        <v>21</v>
      </c>
      <c r="G8" s="13" t="s">
        <v>187</v>
      </c>
      <c r="H8" s="13" t="s">
        <v>43</v>
      </c>
      <c r="I8" s="15" t="s">
        <v>194</v>
      </c>
      <c r="J8" s="16" t="s">
        <v>37</v>
      </c>
      <c r="K8" s="16"/>
      <c r="L8" s="17" t="n">
        <v>210</v>
      </c>
      <c r="M8" s="22" t="s">
        <v>127</v>
      </c>
      <c r="N8" s="17" t="n">
        <v>24</v>
      </c>
      <c r="O8" s="17"/>
      <c r="P8" s="24"/>
      <c r="Q8" s="25" t="n">
        <f aca="false">N8+(0.05*O8)+(P8/240)</f>
        <v>24</v>
      </c>
      <c r="R8" s="17" t="n">
        <v>5040</v>
      </c>
      <c r="S8" s="17"/>
      <c r="T8" s="17"/>
      <c r="U8" s="17" t="n">
        <f aca="false">R8+(S8*0.05)+(T8/240)</f>
        <v>5040</v>
      </c>
      <c r="V8" s="17" t="n">
        <f aca="false">L8*Q8</f>
        <v>5040</v>
      </c>
      <c r="W8" s="20" t="n">
        <f aca="false">U8-V8</f>
        <v>0</v>
      </c>
      <c r="X8" s="21"/>
      <c r="Y8" s="21"/>
    </row>
    <row r="9" customFormat="false" ht="15" hidden="false" customHeight="false" outlineLevel="0" collapsed="false">
      <c r="A9" s="12" t="s">
        <v>18</v>
      </c>
      <c r="B9" s="13" t="s">
        <v>19</v>
      </c>
      <c r="C9" s="13" t="s">
        <v>20</v>
      </c>
      <c r="D9" s="13" t="n">
        <v>9</v>
      </c>
      <c r="E9" s="14" t="n">
        <v>1789</v>
      </c>
      <c r="F9" s="13" t="s">
        <v>21</v>
      </c>
      <c r="G9" s="13" t="s">
        <v>187</v>
      </c>
      <c r="H9" s="13" t="s">
        <v>21</v>
      </c>
      <c r="I9" s="15" t="s">
        <v>33</v>
      </c>
      <c r="J9" s="16" t="s">
        <v>37</v>
      </c>
      <c r="K9" s="16"/>
      <c r="L9" s="17" t="n">
        <f aca="false">(231+1/3)*36+64/8</f>
        <v>8336</v>
      </c>
      <c r="M9" s="22" t="s">
        <v>131</v>
      </c>
      <c r="N9" s="17" t="n">
        <v>6</v>
      </c>
      <c r="O9" s="17"/>
      <c r="P9" s="24"/>
      <c r="Q9" s="25" t="n">
        <f aca="false">N9+(0.05*O9)+(P9/240)</f>
        <v>6</v>
      </c>
      <c r="R9" s="17" t="n">
        <v>50088</v>
      </c>
      <c r="S9" s="17"/>
      <c r="T9" s="17"/>
      <c r="U9" s="17" t="n">
        <f aca="false">R9+(S9*0.05)+(T9/240)</f>
        <v>50088</v>
      </c>
      <c r="V9" s="17" t="n">
        <f aca="false">L9*Q9</f>
        <v>50016</v>
      </c>
      <c r="W9" s="20" t="n">
        <f aca="false">U9-V9</f>
        <v>72</v>
      </c>
      <c r="X9" s="21"/>
      <c r="Y9" s="21" t="s">
        <v>195</v>
      </c>
    </row>
    <row r="10" customFormat="false" ht="15" hidden="false" customHeight="false" outlineLevel="0" collapsed="false">
      <c r="A10" s="12" t="s">
        <v>18</v>
      </c>
      <c r="B10" s="13" t="s">
        <v>19</v>
      </c>
      <c r="C10" s="13" t="s">
        <v>20</v>
      </c>
      <c r="D10" s="13" t="n">
        <v>9</v>
      </c>
      <c r="E10" s="14" t="n">
        <v>1789</v>
      </c>
      <c r="F10" s="13" t="s">
        <v>21</v>
      </c>
      <c r="G10" s="13" t="s">
        <v>187</v>
      </c>
      <c r="H10" s="13" t="s">
        <v>31</v>
      </c>
      <c r="I10" s="15" t="s">
        <v>196</v>
      </c>
      <c r="J10" s="16" t="s">
        <v>37</v>
      </c>
      <c r="K10" s="16"/>
      <c r="L10" s="17" t="n">
        <f aca="false">1102+2/3+50/288</f>
        <v>1102.84027777778</v>
      </c>
      <c r="M10" s="22" t="s">
        <v>110</v>
      </c>
      <c r="N10" s="17" t="n">
        <v>216</v>
      </c>
      <c r="O10" s="17"/>
      <c r="P10" s="24"/>
      <c r="Q10" s="25" t="n">
        <f aca="false">N10+(0.05*O10)+(P10/240)</f>
        <v>216</v>
      </c>
      <c r="R10" s="17" t="n">
        <v>238213</v>
      </c>
      <c r="S10" s="17"/>
      <c r="T10" s="17"/>
      <c r="U10" s="17" t="n">
        <f aca="false">R10+(S10*0.05)+(T10/240)</f>
        <v>238213</v>
      </c>
      <c r="V10" s="17" t="n">
        <f aca="false">L10*Q10</f>
        <v>238213.5</v>
      </c>
      <c r="W10" s="20" t="n">
        <f aca="false">U10-V10</f>
        <v>-0.5</v>
      </c>
      <c r="X10" s="21"/>
      <c r="Y10" s="21" t="s">
        <v>195</v>
      </c>
    </row>
    <row r="11" customFormat="false" ht="15" hidden="false" customHeight="false" outlineLevel="0" collapsed="false">
      <c r="A11" s="12" t="s">
        <v>18</v>
      </c>
      <c r="B11" s="13" t="s">
        <v>19</v>
      </c>
      <c r="C11" s="13" t="s">
        <v>20</v>
      </c>
      <c r="D11" s="13" t="n">
        <v>9</v>
      </c>
      <c r="E11" s="14" t="n">
        <v>1789</v>
      </c>
      <c r="F11" s="13" t="s">
        <v>21</v>
      </c>
      <c r="G11" s="13" t="s">
        <v>187</v>
      </c>
      <c r="H11" s="13" t="s">
        <v>113</v>
      </c>
      <c r="I11" s="15" t="s">
        <v>197</v>
      </c>
      <c r="J11" s="16" t="s">
        <v>37</v>
      </c>
      <c r="K11" s="16"/>
      <c r="L11" s="17" t="n">
        <v>3690</v>
      </c>
      <c r="M11" s="22" t="s">
        <v>127</v>
      </c>
      <c r="N11" s="17" t="n">
        <v>10</v>
      </c>
      <c r="O11" s="17"/>
      <c r="P11" s="24"/>
      <c r="Q11" s="25" t="n">
        <f aca="false">N11+(0.05*O11)+(P11/240)</f>
        <v>10</v>
      </c>
      <c r="R11" s="17" t="n">
        <v>36900</v>
      </c>
      <c r="S11" s="17"/>
      <c r="T11" s="17"/>
      <c r="U11" s="17" t="n">
        <f aca="false">R11+(S11*0.05)+(T11/240)</f>
        <v>36900</v>
      </c>
      <c r="V11" s="17" t="n">
        <f aca="false">L11*Q11</f>
        <v>36900</v>
      </c>
      <c r="W11" s="20" t="n">
        <f aca="false">U11-V11</f>
        <v>0</v>
      </c>
      <c r="X11" s="21"/>
      <c r="Y11" s="21"/>
    </row>
    <row r="12" customFormat="false" ht="15" hidden="false" customHeight="false" outlineLevel="0" collapsed="false">
      <c r="A12" s="12" t="s">
        <v>18</v>
      </c>
      <c r="B12" s="13" t="s">
        <v>19</v>
      </c>
      <c r="C12" s="13" t="s">
        <v>20</v>
      </c>
      <c r="D12" s="13" t="n">
        <v>9</v>
      </c>
      <c r="E12" s="14" t="n">
        <v>1789</v>
      </c>
      <c r="F12" s="13" t="s">
        <v>21</v>
      </c>
      <c r="G12" s="13" t="s">
        <v>187</v>
      </c>
      <c r="H12" s="13" t="s">
        <v>101</v>
      </c>
      <c r="I12" s="15" t="s">
        <v>138</v>
      </c>
      <c r="J12" s="16" t="s">
        <v>37</v>
      </c>
      <c r="K12" s="16"/>
      <c r="L12" s="17"/>
      <c r="M12" s="22"/>
      <c r="N12" s="17"/>
      <c r="O12" s="17"/>
      <c r="P12" s="24"/>
      <c r="Q12" s="25" t="n">
        <f aca="false">N12+(0.05*O12)+(P12/240)</f>
        <v>0</v>
      </c>
      <c r="R12" s="17" t="n">
        <v>1684</v>
      </c>
      <c r="S12" s="17"/>
      <c r="T12" s="17"/>
      <c r="U12" s="17" t="n">
        <f aca="false">R12+(S12*0.05)+(T12/240)</f>
        <v>1684</v>
      </c>
      <c r="V12" s="17" t="n">
        <f aca="false">L12*Q12</f>
        <v>0</v>
      </c>
      <c r="W12" s="20" t="n">
        <f aca="false">U12-V12</f>
        <v>1684</v>
      </c>
      <c r="X12" s="21"/>
      <c r="Y12" s="21"/>
    </row>
    <row r="13" customFormat="false" ht="15" hidden="false" customHeight="false" outlineLevel="0" collapsed="false">
      <c r="A13" s="12" t="s">
        <v>18</v>
      </c>
      <c r="B13" s="13" t="s">
        <v>19</v>
      </c>
      <c r="C13" s="13" t="s">
        <v>20</v>
      </c>
      <c r="D13" s="13" t="n">
        <v>9</v>
      </c>
      <c r="E13" s="14" t="n">
        <v>1789</v>
      </c>
      <c r="F13" s="13" t="s">
        <v>21</v>
      </c>
      <c r="G13" s="13" t="s">
        <v>187</v>
      </c>
      <c r="H13" s="13" t="s">
        <v>105</v>
      </c>
      <c r="I13" s="15" t="s">
        <v>198</v>
      </c>
      <c r="J13" s="16" t="s">
        <v>154</v>
      </c>
      <c r="K13" s="16"/>
      <c r="L13" s="17"/>
      <c r="M13" s="22"/>
      <c r="N13" s="17"/>
      <c r="O13" s="17"/>
      <c r="P13" s="24"/>
      <c r="Q13" s="25" t="n">
        <f aca="false">N13+(0.05*O13)+(P13/240)</f>
        <v>0</v>
      </c>
      <c r="R13" s="17" t="n">
        <v>270</v>
      </c>
      <c r="S13" s="17"/>
      <c r="T13" s="17"/>
      <c r="U13" s="17" t="n">
        <f aca="false">R13+(S13*0.05)+(T13/240)</f>
        <v>270</v>
      </c>
      <c r="V13" s="17" t="n">
        <f aca="false">L13*Q13</f>
        <v>0</v>
      </c>
      <c r="W13" s="20" t="n">
        <f aca="false">U13-V13</f>
        <v>270</v>
      </c>
      <c r="X13" s="21"/>
      <c r="Y13" s="21"/>
    </row>
    <row r="14" customFormat="false" ht="15" hidden="false" customHeight="false" outlineLevel="0" collapsed="false">
      <c r="A14" s="12" t="s">
        <v>18</v>
      </c>
      <c r="B14" s="13" t="s">
        <v>19</v>
      </c>
      <c r="C14" s="13" t="s">
        <v>20</v>
      </c>
      <c r="D14" s="13" t="n">
        <v>9</v>
      </c>
      <c r="E14" s="14" t="n">
        <v>1789</v>
      </c>
      <c r="F14" s="13" t="s">
        <v>21</v>
      </c>
      <c r="G14" s="13" t="s">
        <v>187</v>
      </c>
      <c r="H14" s="13" t="s">
        <v>101</v>
      </c>
      <c r="I14" s="15" t="s">
        <v>199</v>
      </c>
      <c r="J14" s="16" t="s">
        <v>37</v>
      </c>
      <c r="K14" s="16"/>
      <c r="L14" s="17"/>
      <c r="M14" s="22"/>
      <c r="N14" s="17"/>
      <c r="O14" s="17"/>
      <c r="P14" s="24"/>
      <c r="Q14" s="25" t="n">
        <f aca="false">N14+(0.05*O14)+(P14/240)</f>
        <v>0</v>
      </c>
      <c r="R14" s="17" t="n">
        <v>165</v>
      </c>
      <c r="S14" s="17"/>
      <c r="T14" s="17"/>
      <c r="U14" s="17" t="n">
        <f aca="false">R14+(S14*0.05)+(T14/240)</f>
        <v>165</v>
      </c>
      <c r="V14" s="17" t="n">
        <f aca="false">L14*Q14</f>
        <v>0</v>
      </c>
      <c r="W14" s="20" t="n">
        <f aca="false">U14-V14</f>
        <v>165</v>
      </c>
      <c r="X14" s="21"/>
      <c r="Y14" s="21"/>
    </row>
    <row r="15" customFormat="false" ht="15" hidden="false" customHeight="false" outlineLevel="0" collapsed="false">
      <c r="A15" s="12" t="s">
        <v>18</v>
      </c>
      <c r="B15" s="13" t="s">
        <v>19</v>
      </c>
      <c r="C15" s="13" t="s">
        <v>20</v>
      </c>
      <c r="D15" s="13" t="n">
        <v>9</v>
      </c>
      <c r="E15" s="14" t="n">
        <v>1789</v>
      </c>
      <c r="F15" s="13" t="s">
        <v>21</v>
      </c>
      <c r="G15" s="13" t="s">
        <v>187</v>
      </c>
      <c r="H15" s="13" t="s">
        <v>31</v>
      </c>
      <c r="I15" s="15" t="s">
        <v>200</v>
      </c>
      <c r="J15" s="16" t="s">
        <v>107</v>
      </c>
      <c r="K15" s="16" t="s">
        <v>87</v>
      </c>
      <c r="L15" s="17" t="n">
        <v>6000</v>
      </c>
      <c r="M15" s="22" t="s">
        <v>75</v>
      </c>
      <c r="N15" s="17"/>
      <c r="O15" s="17"/>
      <c r="P15" s="24"/>
      <c r="Q15" s="25" t="n">
        <f aca="false">N15+(0.05*O15)+(P15/240)</f>
        <v>0</v>
      </c>
      <c r="R15" s="17" t="n">
        <v>1000</v>
      </c>
      <c r="S15" s="17"/>
      <c r="T15" s="17"/>
      <c r="U15" s="17" t="n">
        <f aca="false">R15+(S15*0.05)+(T15/240)</f>
        <v>1000</v>
      </c>
      <c r="V15" s="17" t="n">
        <f aca="false">L15*Q15</f>
        <v>0</v>
      </c>
      <c r="W15" s="20" t="n">
        <f aca="false">U15-V15</f>
        <v>1000</v>
      </c>
      <c r="X15" s="21"/>
      <c r="Y15" s="21"/>
    </row>
    <row r="16" customFormat="false" ht="15" hidden="false" customHeight="false" outlineLevel="0" collapsed="false">
      <c r="A16" s="12" t="s">
        <v>18</v>
      </c>
      <c r="B16" s="13" t="s">
        <v>19</v>
      </c>
      <c r="C16" s="13" t="s">
        <v>20</v>
      </c>
      <c r="D16" s="13" t="n">
        <v>9</v>
      </c>
      <c r="E16" s="14" t="n">
        <v>1789</v>
      </c>
      <c r="F16" s="13" t="s">
        <v>21</v>
      </c>
      <c r="G16" s="13" t="s">
        <v>187</v>
      </c>
      <c r="H16" s="13" t="s">
        <v>21</v>
      </c>
      <c r="I16" s="15" t="s">
        <v>140</v>
      </c>
      <c r="J16" s="16" t="s">
        <v>37</v>
      </c>
      <c r="K16" s="16"/>
      <c r="L16" s="17"/>
      <c r="M16" s="22"/>
      <c r="N16" s="17" t="n">
        <v>30</v>
      </c>
      <c r="O16" s="17" t="n">
        <v>7</v>
      </c>
      <c r="P16" s="24"/>
      <c r="Q16" s="25" t="n">
        <f aca="false">N16+(0.05*O16)+(P16/240)</f>
        <v>30.35</v>
      </c>
      <c r="R16" s="17" t="n">
        <v>2940</v>
      </c>
      <c r="S16" s="17"/>
      <c r="T16" s="17"/>
      <c r="U16" s="17" t="n">
        <f aca="false">R16+(S16*0.05)+(T16/240)</f>
        <v>2940</v>
      </c>
      <c r="V16" s="17" t="n">
        <f aca="false">L16*Q16</f>
        <v>0</v>
      </c>
      <c r="W16" s="20" t="n">
        <f aca="false">U16-V16</f>
        <v>2940</v>
      </c>
      <c r="X16" s="21"/>
      <c r="Y16" s="21"/>
    </row>
    <row r="17" customFormat="false" ht="15" hidden="false" customHeight="false" outlineLevel="0" collapsed="false">
      <c r="A17" s="12" t="s">
        <v>18</v>
      </c>
      <c r="B17" s="13" t="s">
        <v>19</v>
      </c>
      <c r="C17" s="13" t="s">
        <v>20</v>
      </c>
      <c r="D17" s="13" t="n">
        <v>9</v>
      </c>
      <c r="E17" s="14" t="n">
        <v>1789</v>
      </c>
      <c r="F17" s="13" t="s">
        <v>21</v>
      </c>
      <c r="G17" s="13" t="s">
        <v>187</v>
      </c>
      <c r="H17" s="13" t="s">
        <v>21</v>
      </c>
      <c r="I17" s="15" t="s">
        <v>201</v>
      </c>
      <c r="J17" s="16" t="s">
        <v>37</v>
      </c>
      <c r="K17" s="16"/>
      <c r="L17" s="17" t="n">
        <v>437</v>
      </c>
      <c r="M17" s="22" t="s">
        <v>75</v>
      </c>
      <c r="N17" s="17"/>
      <c r="O17" s="17" t="n">
        <v>10</v>
      </c>
      <c r="P17" s="24"/>
      <c r="Q17" s="25" t="n">
        <f aca="false">N17+(0.05*O17)+(P17/240)</f>
        <v>0.5</v>
      </c>
      <c r="R17" s="17" t="n">
        <v>218</v>
      </c>
      <c r="S17" s="17"/>
      <c r="T17" s="17"/>
      <c r="U17" s="17" t="n">
        <f aca="false">R17+(S17*0.05)+(T17/240)</f>
        <v>218</v>
      </c>
      <c r="V17" s="17" t="n">
        <f aca="false">L17*Q17</f>
        <v>218.5</v>
      </c>
      <c r="W17" s="20" t="n">
        <f aca="false">U17-V17</f>
        <v>-0.5</v>
      </c>
      <c r="X17" s="21"/>
      <c r="Y17" s="21"/>
    </row>
    <row r="18" customFormat="false" ht="15" hidden="false" customHeight="false" outlineLevel="0" collapsed="false">
      <c r="A18" s="12" t="s">
        <v>18</v>
      </c>
      <c r="B18" s="13" t="s">
        <v>19</v>
      </c>
      <c r="C18" s="13" t="s">
        <v>20</v>
      </c>
      <c r="D18" s="13" t="n">
        <v>9</v>
      </c>
      <c r="E18" s="14" t="n">
        <v>1789</v>
      </c>
      <c r="F18" s="13" t="s">
        <v>21</v>
      </c>
      <c r="G18" s="13" t="s">
        <v>187</v>
      </c>
      <c r="H18" s="13" t="s">
        <v>101</v>
      </c>
      <c r="I18" s="15" t="s">
        <v>202</v>
      </c>
      <c r="J18" s="16" t="s">
        <v>37</v>
      </c>
      <c r="K18" s="16"/>
      <c r="L18" s="17" t="n">
        <v>157</v>
      </c>
      <c r="M18" s="22" t="s">
        <v>70</v>
      </c>
      <c r="N18" s="17" t="n">
        <v>18</v>
      </c>
      <c r="O18" s="17"/>
      <c r="P18" s="24"/>
      <c r="Q18" s="25" t="n">
        <f aca="false">N18+(0.05*O18)+(P18/240)</f>
        <v>18</v>
      </c>
      <c r="R18" s="17" t="n">
        <v>2826</v>
      </c>
      <c r="S18" s="17"/>
      <c r="T18" s="17"/>
      <c r="U18" s="17" t="n">
        <f aca="false">R18+(S18*0.05)+(T18/240)</f>
        <v>2826</v>
      </c>
      <c r="V18" s="17" t="n">
        <f aca="false">L18*Q18</f>
        <v>2826</v>
      </c>
      <c r="W18" s="20" t="n">
        <f aca="false">U18-V18</f>
        <v>0</v>
      </c>
      <c r="X18" s="21"/>
      <c r="Y18" s="21"/>
    </row>
    <row r="19" customFormat="false" ht="15" hidden="false" customHeight="false" outlineLevel="0" collapsed="false">
      <c r="A19" s="12" t="s">
        <v>18</v>
      </c>
      <c r="B19" s="13" t="s">
        <v>19</v>
      </c>
      <c r="C19" s="13" t="s">
        <v>20</v>
      </c>
      <c r="D19" s="13" t="n">
        <v>9</v>
      </c>
      <c r="E19" s="14" t="n">
        <v>1789</v>
      </c>
      <c r="F19" s="13" t="s">
        <v>21</v>
      </c>
      <c r="G19" s="13" t="s">
        <v>187</v>
      </c>
      <c r="H19" s="13" t="s">
        <v>101</v>
      </c>
      <c r="I19" s="15" t="s">
        <v>203</v>
      </c>
      <c r="J19" s="16" t="s">
        <v>37</v>
      </c>
      <c r="K19" s="16"/>
      <c r="L19" s="17" t="n">
        <v>106</v>
      </c>
      <c r="M19" s="22"/>
      <c r="N19" s="17"/>
      <c r="O19" s="17"/>
      <c r="P19" s="24"/>
      <c r="Q19" s="25" t="n">
        <f aca="false">N19+(0.05*O19)+(P19/240)</f>
        <v>0</v>
      </c>
      <c r="R19" s="17" t="n">
        <v>1000</v>
      </c>
      <c r="S19" s="17"/>
      <c r="T19" s="17"/>
      <c r="U19" s="17" t="n">
        <f aca="false">R19+(S19*0.05)+(T19/240)</f>
        <v>1000</v>
      </c>
      <c r="V19" s="17" t="n">
        <f aca="false">L19*Q19</f>
        <v>0</v>
      </c>
      <c r="W19" s="20" t="n">
        <f aca="false">U19-V19</f>
        <v>1000</v>
      </c>
      <c r="X19" s="21"/>
      <c r="Y19" s="21"/>
    </row>
    <row r="20" customFormat="false" ht="15" hidden="false" customHeight="false" outlineLevel="0" collapsed="false">
      <c r="A20" s="12" t="s">
        <v>18</v>
      </c>
      <c r="B20" s="13" t="s">
        <v>19</v>
      </c>
      <c r="C20" s="13" t="s">
        <v>20</v>
      </c>
      <c r="D20" s="13" t="n">
        <v>9</v>
      </c>
      <c r="E20" s="14" t="n">
        <v>1789</v>
      </c>
      <c r="F20" s="13" t="s">
        <v>21</v>
      </c>
      <c r="G20" s="13" t="s">
        <v>187</v>
      </c>
      <c r="H20" s="13" t="s">
        <v>43</v>
      </c>
      <c r="I20" s="15" t="s">
        <v>204</v>
      </c>
      <c r="J20" s="16" t="s">
        <v>37</v>
      </c>
      <c r="K20" s="16"/>
      <c r="L20" s="17" t="n">
        <v>315</v>
      </c>
      <c r="M20" s="22" t="s">
        <v>127</v>
      </c>
      <c r="N20" s="17"/>
      <c r="O20" s="17"/>
      <c r="P20" s="24"/>
      <c r="Q20" s="25" t="n">
        <f aca="false">N20+(0.05*O20)+(P20/240)</f>
        <v>0</v>
      </c>
      <c r="R20" s="17" t="n">
        <v>3000</v>
      </c>
      <c r="S20" s="17"/>
      <c r="T20" s="17"/>
      <c r="U20" s="17" t="n">
        <f aca="false">R20+(S20*0.05)+(T20/240)</f>
        <v>3000</v>
      </c>
      <c r="V20" s="17" t="n">
        <f aca="false">L20*Q20</f>
        <v>0</v>
      </c>
      <c r="W20" s="20" t="n">
        <f aca="false">U20-V20</f>
        <v>3000</v>
      </c>
      <c r="X20" s="21"/>
      <c r="Y20" s="21"/>
    </row>
    <row r="21" customFormat="false" ht="15" hidden="false" customHeight="false" outlineLevel="0" collapsed="false">
      <c r="A21" s="12" t="s">
        <v>18</v>
      </c>
      <c r="B21" s="13" t="s">
        <v>19</v>
      </c>
      <c r="C21" s="13" t="s">
        <v>20</v>
      </c>
      <c r="D21" s="13" t="n">
        <v>9</v>
      </c>
      <c r="E21" s="14" t="n">
        <v>1789</v>
      </c>
      <c r="F21" s="13" t="s">
        <v>21</v>
      </c>
      <c r="G21" s="13" t="s">
        <v>187</v>
      </c>
      <c r="H21" s="13" t="s">
        <v>101</v>
      </c>
      <c r="I21" s="15" t="s">
        <v>205</v>
      </c>
      <c r="J21" s="16" t="s">
        <v>37</v>
      </c>
      <c r="K21" s="16"/>
      <c r="L21" s="17"/>
      <c r="M21" s="22"/>
      <c r="N21" s="17"/>
      <c r="O21" s="17"/>
      <c r="P21" s="24"/>
      <c r="Q21" s="25" t="n">
        <f aca="false">N21+(0.05*O21)+(P21/240)</f>
        <v>0</v>
      </c>
      <c r="R21" s="17" t="n">
        <v>4450</v>
      </c>
      <c r="S21" s="17"/>
      <c r="T21" s="17"/>
      <c r="U21" s="17" t="n">
        <f aca="false">R21+(S21*0.05)+(T21/240)</f>
        <v>4450</v>
      </c>
      <c r="V21" s="17" t="n">
        <f aca="false">L21*Q21</f>
        <v>0</v>
      </c>
      <c r="W21" s="20" t="n">
        <f aca="false">U21-V21</f>
        <v>4450</v>
      </c>
      <c r="X21" s="21"/>
      <c r="Y21" s="21"/>
    </row>
    <row r="22" customFormat="false" ht="15" hidden="false" customHeight="false" outlineLevel="0" collapsed="false">
      <c r="A22" s="12" t="s">
        <v>18</v>
      </c>
      <c r="B22" s="13" t="s">
        <v>19</v>
      </c>
      <c r="C22" s="13" t="s">
        <v>20</v>
      </c>
      <c r="D22" s="13" t="n">
        <v>9</v>
      </c>
      <c r="E22" s="14" t="n">
        <v>1789</v>
      </c>
      <c r="F22" s="13" t="s">
        <v>21</v>
      </c>
      <c r="G22" s="13" t="s">
        <v>187</v>
      </c>
      <c r="H22" s="13" t="s">
        <v>101</v>
      </c>
      <c r="I22" s="15" t="s">
        <v>145</v>
      </c>
      <c r="J22" s="16" t="s">
        <v>37</v>
      </c>
      <c r="K22" s="16"/>
      <c r="L22" s="17"/>
      <c r="M22" s="22"/>
      <c r="N22" s="17"/>
      <c r="O22" s="17"/>
      <c r="P22" s="24"/>
      <c r="Q22" s="25" t="n">
        <f aca="false">N22+(0.05*O22)+(P22/240)</f>
        <v>0</v>
      </c>
      <c r="R22" s="17" t="n">
        <v>7900</v>
      </c>
      <c r="S22" s="17"/>
      <c r="T22" s="17"/>
      <c r="U22" s="17" t="n">
        <f aca="false">R22+(S22*0.05)+(T22/240)</f>
        <v>7900</v>
      </c>
      <c r="V22" s="17" t="n">
        <f aca="false">L22*Q22</f>
        <v>0</v>
      </c>
      <c r="W22" s="20" t="n">
        <f aca="false">U22-V22</f>
        <v>7900</v>
      </c>
      <c r="X22" s="21"/>
      <c r="Y22" s="21"/>
    </row>
    <row r="23" customFormat="false" ht="15" hidden="false" customHeight="false" outlineLevel="0" collapsed="false">
      <c r="A23" s="12" t="s">
        <v>18</v>
      </c>
      <c r="B23" s="13" t="s">
        <v>19</v>
      </c>
      <c r="C23" s="13" t="s">
        <v>20</v>
      </c>
      <c r="D23" s="13" t="n">
        <v>9</v>
      </c>
      <c r="E23" s="14" t="n">
        <v>1789</v>
      </c>
      <c r="F23" s="13" t="s">
        <v>21</v>
      </c>
      <c r="G23" s="13" t="s">
        <v>187</v>
      </c>
      <c r="H23" s="13" t="s">
        <v>105</v>
      </c>
      <c r="I23" s="15" t="s">
        <v>147</v>
      </c>
      <c r="J23" s="16" t="s">
        <v>37</v>
      </c>
      <c r="K23" s="16"/>
      <c r="L23" s="17" t="n">
        <f aca="false">9976/100</f>
        <v>99.76</v>
      </c>
      <c r="M23" s="22" t="s">
        <v>72</v>
      </c>
      <c r="N23" s="17" t="n">
        <v>45</v>
      </c>
      <c r="O23" s="17" t="n">
        <v>7</v>
      </c>
      <c r="P23" s="24"/>
      <c r="Q23" s="25" t="n">
        <f aca="false">N23+(0.05*O23)+(P23/240)</f>
        <v>45.35</v>
      </c>
      <c r="R23" s="17" t="n">
        <v>4589</v>
      </c>
      <c r="S23" s="17"/>
      <c r="T23" s="17"/>
      <c r="U23" s="17" t="n">
        <f aca="false">R23+(S23*0.05)+(T23/240)</f>
        <v>4589</v>
      </c>
      <c r="V23" s="17" t="n">
        <f aca="false">L23*Q23</f>
        <v>4524.116</v>
      </c>
      <c r="W23" s="20" t="n">
        <f aca="false">U23-V23</f>
        <v>64.884</v>
      </c>
      <c r="X23" s="21"/>
      <c r="Y23" s="21" t="s">
        <v>108</v>
      </c>
    </row>
    <row r="24" customFormat="false" ht="15" hidden="false" customHeight="false" outlineLevel="0" collapsed="false">
      <c r="A24" s="12" t="s">
        <v>18</v>
      </c>
      <c r="B24" s="13" t="s">
        <v>19</v>
      </c>
      <c r="C24" s="13" t="s">
        <v>20</v>
      </c>
      <c r="D24" s="13" t="n">
        <v>9</v>
      </c>
      <c r="E24" s="14" t="n">
        <v>1789</v>
      </c>
      <c r="F24" s="13" t="s">
        <v>21</v>
      </c>
      <c r="G24" s="13" t="s">
        <v>187</v>
      </c>
      <c r="H24" s="13" t="s">
        <v>105</v>
      </c>
      <c r="I24" s="15" t="s">
        <v>147</v>
      </c>
      <c r="J24" s="16" t="s">
        <v>154</v>
      </c>
      <c r="K24" s="16"/>
      <c r="L24" s="17" t="n">
        <f aca="false">1600/100</f>
        <v>16</v>
      </c>
      <c r="M24" s="22" t="s">
        <v>72</v>
      </c>
      <c r="N24" s="17" t="n">
        <v>45</v>
      </c>
      <c r="O24" s="17" t="n">
        <v>7</v>
      </c>
      <c r="P24" s="24"/>
      <c r="Q24" s="25" t="n">
        <f aca="false">N24+(0.05*O24)+(P24/240)</f>
        <v>45.35</v>
      </c>
      <c r="R24" s="17" t="n">
        <v>720</v>
      </c>
      <c r="S24" s="17"/>
      <c r="T24" s="17"/>
      <c r="U24" s="17" t="n">
        <f aca="false">R24+(S24*0.05)+(T24/240)</f>
        <v>720</v>
      </c>
      <c r="V24" s="17" t="n">
        <f aca="false">L24*Q24</f>
        <v>725.6</v>
      </c>
      <c r="W24" s="20" t="n">
        <f aca="false">U24-V24</f>
        <v>-5.60000000000002</v>
      </c>
      <c r="X24" s="21"/>
      <c r="Y24" s="21" t="s">
        <v>108</v>
      </c>
    </row>
    <row r="25" customFormat="false" ht="15" hidden="false" customHeight="false" outlineLevel="0" collapsed="false">
      <c r="A25" s="12" t="s">
        <v>18</v>
      </c>
      <c r="B25" s="13" t="s">
        <v>19</v>
      </c>
      <c r="C25" s="13" t="s">
        <v>20</v>
      </c>
      <c r="D25" s="13" t="n">
        <v>9</v>
      </c>
      <c r="E25" s="14" t="n">
        <v>1789</v>
      </c>
      <c r="F25" s="13" t="s">
        <v>21</v>
      </c>
      <c r="G25" s="13" t="s">
        <v>187</v>
      </c>
      <c r="H25" s="13" t="s">
        <v>105</v>
      </c>
      <c r="I25" s="15" t="s">
        <v>206</v>
      </c>
      <c r="J25" s="16" t="s">
        <v>37</v>
      </c>
      <c r="K25" s="16"/>
      <c r="L25" s="17"/>
      <c r="M25" s="22"/>
      <c r="N25" s="17"/>
      <c r="O25" s="17"/>
      <c r="P25" s="24"/>
      <c r="Q25" s="25" t="n">
        <f aca="false">N25+(0.05*O25)+(P25/240)</f>
        <v>0</v>
      </c>
      <c r="R25" s="17" t="n">
        <v>100</v>
      </c>
      <c r="S25" s="17"/>
      <c r="T25" s="17"/>
      <c r="U25" s="17" t="n">
        <f aca="false">R25+(S25*0.05)+(T25/240)</f>
        <v>100</v>
      </c>
      <c r="V25" s="17" t="n">
        <f aca="false">L25*Q25</f>
        <v>0</v>
      </c>
      <c r="W25" s="20" t="n">
        <f aca="false">U25-V25</f>
        <v>100</v>
      </c>
      <c r="X25" s="21"/>
      <c r="Y25" s="21"/>
    </row>
    <row r="26" customFormat="false" ht="15" hidden="false" customHeight="false" outlineLevel="0" collapsed="false">
      <c r="A26" s="12" t="s">
        <v>18</v>
      </c>
      <c r="B26" s="13" t="s">
        <v>19</v>
      </c>
      <c r="C26" s="13" t="s">
        <v>20</v>
      </c>
      <c r="D26" s="13" t="n">
        <v>9</v>
      </c>
      <c r="E26" s="14" t="n">
        <v>1789</v>
      </c>
      <c r="F26" s="13" t="s">
        <v>21</v>
      </c>
      <c r="G26" s="13" t="s">
        <v>187</v>
      </c>
      <c r="H26" s="13" t="s">
        <v>101</v>
      </c>
      <c r="I26" s="15" t="s">
        <v>148</v>
      </c>
      <c r="J26" s="16" t="s">
        <v>37</v>
      </c>
      <c r="K26" s="16"/>
      <c r="L26" s="17"/>
      <c r="M26" s="22"/>
      <c r="N26" s="17"/>
      <c r="O26" s="17"/>
      <c r="P26" s="24"/>
      <c r="Q26" s="25" t="n">
        <f aca="false">N26+(0.05*O26)+(P26/240)</f>
        <v>0</v>
      </c>
      <c r="R26" s="17" t="n">
        <v>8020</v>
      </c>
      <c r="S26" s="17"/>
      <c r="T26" s="17"/>
      <c r="U26" s="17" t="n">
        <f aca="false">R26+(S26*0.05)+(T26/240)</f>
        <v>8020</v>
      </c>
      <c r="V26" s="17" t="n">
        <f aca="false">L26*Q26</f>
        <v>0</v>
      </c>
      <c r="W26" s="20" t="n">
        <f aca="false">U26-V26</f>
        <v>8020</v>
      </c>
      <c r="X26" s="21"/>
      <c r="Y26" s="21"/>
    </row>
    <row r="27" customFormat="false" ht="15" hidden="false" customHeight="false" outlineLevel="0" collapsed="false">
      <c r="A27" s="12" t="s">
        <v>18</v>
      </c>
      <c r="B27" s="13" t="s">
        <v>19</v>
      </c>
      <c r="C27" s="13" t="s">
        <v>20</v>
      </c>
      <c r="D27" s="13" t="n">
        <v>9</v>
      </c>
      <c r="E27" s="14" t="n">
        <v>1789</v>
      </c>
      <c r="F27" s="13" t="s">
        <v>21</v>
      </c>
      <c r="G27" s="13" t="s">
        <v>187</v>
      </c>
      <c r="H27" s="13" t="s">
        <v>101</v>
      </c>
      <c r="I27" s="15" t="s">
        <v>207</v>
      </c>
      <c r="J27" s="16" t="s">
        <v>37</v>
      </c>
      <c r="K27" s="16"/>
      <c r="L27" s="17" t="n">
        <v>20</v>
      </c>
      <c r="M27" s="22" t="s">
        <v>75</v>
      </c>
      <c r="N27" s="17" t="n">
        <v>6</v>
      </c>
      <c r="O27" s="17"/>
      <c r="P27" s="24"/>
      <c r="Q27" s="25" t="n">
        <f aca="false">N27+(0.05*O27)+(P27/240)</f>
        <v>6</v>
      </c>
      <c r="R27" s="17" t="n">
        <v>120</v>
      </c>
      <c r="S27" s="17"/>
      <c r="T27" s="17"/>
      <c r="U27" s="17" t="n">
        <f aca="false">R27+(S27*0.05)+(T27/240)</f>
        <v>120</v>
      </c>
      <c r="V27" s="17" t="n">
        <f aca="false">L27*Q27</f>
        <v>120</v>
      </c>
      <c r="W27" s="20" t="n">
        <f aca="false">U27-V27</f>
        <v>0</v>
      </c>
      <c r="X27" s="21"/>
      <c r="Y27" s="21"/>
    </row>
    <row r="28" customFormat="false" ht="15" hidden="false" customHeight="false" outlineLevel="0" collapsed="false">
      <c r="A28" s="12" t="s">
        <v>18</v>
      </c>
      <c r="B28" s="13" t="s">
        <v>19</v>
      </c>
      <c r="C28" s="13" t="s">
        <v>20</v>
      </c>
      <c r="D28" s="13" t="n">
        <v>9</v>
      </c>
      <c r="E28" s="14" t="n">
        <v>1789</v>
      </c>
      <c r="F28" s="13" t="s">
        <v>21</v>
      </c>
      <c r="G28" s="13" t="s">
        <v>187</v>
      </c>
      <c r="H28" s="13" t="s">
        <v>101</v>
      </c>
      <c r="I28" s="15" t="s">
        <v>149</v>
      </c>
      <c r="J28" s="16" t="s">
        <v>37</v>
      </c>
      <c r="K28" s="16"/>
      <c r="L28" s="17"/>
      <c r="M28" s="22"/>
      <c r="N28" s="17"/>
      <c r="O28" s="17"/>
      <c r="P28" s="24"/>
      <c r="Q28" s="25" t="n">
        <f aca="false">N28+(0.05*O28)+(P28/240)</f>
        <v>0</v>
      </c>
      <c r="R28" s="17" t="n">
        <v>52363</v>
      </c>
      <c r="S28" s="17"/>
      <c r="T28" s="17"/>
      <c r="U28" s="17" t="n">
        <f aca="false">R28+(S28*0.05)+(T28/240)</f>
        <v>52363</v>
      </c>
      <c r="V28" s="17" t="n">
        <f aca="false">L28*Q28</f>
        <v>0</v>
      </c>
      <c r="W28" s="20" t="n">
        <f aca="false">U28-V28</f>
        <v>52363</v>
      </c>
      <c r="X28" s="21"/>
      <c r="Y28" s="21"/>
    </row>
    <row r="29" customFormat="false" ht="15" hidden="false" customHeight="false" outlineLevel="0" collapsed="false">
      <c r="A29" s="12" t="s">
        <v>18</v>
      </c>
      <c r="B29" s="13" t="s">
        <v>19</v>
      </c>
      <c r="C29" s="13" t="s">
        <v>20</v>
      </c>
      <c r="D29" s="13" t="n">
        <v>9</v>
      </c>
      <c r="E29" s="14" t="n">
        <v>1789</v>
      </c>
      <c r="F29" s="13" t="s">
        <v>21</v>
      </c>
      <c r="G29" s="13" t="s">
        <v>187</v>
      </c>
      <c r="H29" s="13" t="s">
        <v>101</v>
      </c>
      <c r="I29" s="15" t="s">
        <v>208</v>
      </c>
      <c r="J29" s="16" t="s">
        <v>37</v>
      </c>
      <c r="K29" s="16"/>
      <c r="L29" s="17"/>
      <c r="M29" s="22"/>
      <c r="N29" s="17"/>
      <c r="O29" s="17"/>
      <c r="P29" s="24"/>
      <c r="Q29" s="25" t="n">
        <f aca="false">N29+(0.05*O29)+(P29/240)</f>
        <v>0</v>
      </c>
      <c r="R29" s="17" t="n">
        <v>3400</v>
      </c>
      <c r="S29" s="17"/>
      <c r="T29" s="17"/>
      <c r="U29" s="17" t="n">
        <f aca="false">R29+(S29*0.05)+(T29/240)</f>
        <v>3400</v>
      </c>
      <c r="V29" s="17" t="n">
        <f aca="false">L29*Q29</f>
        <v>0</v>
      </c>
      <c r="W29" s="20" t="n">
        <f aca="false">U29-V29</f>
        <v>3400</v>
      </c>
      <c r="X29" s="21"/>
      <c r="Y29" s="21"/>
    </row>
    <row r="30" customFormat="false" ht="15" hidden="false" customHeight="false" outlineLevel="0" collapsed="false">
      <c r="A30" s="12" t="s">
        <v>18</v>
      </c>
      <c r="B30" s="13" t="s">
        <v>19</v>
      </c>
      <c r="C30" s="13" t="s">
        <v>20</v>
      </c>
      <c r="D30" s="13" t="n">
        <v>9</v>
      </c>
      <c r="E30" s="14" t="n">
        <v>1789</v>
      </c>
      <c r="F30" s="13" t="s">
        <v>21</v>
      </c>
      <c r="G30" s="13" t="s">
        <v>187</v>
      </c>
      <c r="H30" s="13" t="s">
        <v>101</v>
      </c>
      <c r="I30" s="15" t="s">
        <v>209</v>
      </c>
      <c r="J30" s="16" t="s">
        <v>37</v>
      </c>
      <c r="K30" s="16"/>
      <c r="L30" s="17"/>
      <c r="M30" s="22"/>
      <c r="N30" s="17"/>
      <c r="O30" s="17"/>
      <c r="P30" s="24"/>
      <c r="Q30" s="25" t="n">
        <f aca="false">N30+(0.05*O30)+(P30/240)</f>
        <v>0</v>
      </c>
      <c r="R30" s="17" t="n">
        <v>3988</v>
      </c>
      <c r="S30" s="17"/>
      <c r="T30" s="17"/>
      <c r="U30" s="17" t="n">
        <f aca="false">R30+(S30*0.05)+(T30/240)</f>
        <v>3988</v>
      </c>
      <c r="V30" s="17" t="n">
        <f aca="false">L30*Q30</f>
        <v>0</v>
      </c>
      <c r="W30" s="20" t="n">
        <f aca="false">U30-V30</f>
        <v>3988</v>
      </c>
      <c r="X30" s="21"/>
      <c r="Y30" s="21"/>
    </row>
    <row r="31" customFormat="false" ht="15" hidden="false" customHeight="false" outlineLevel="0" collapsed="false">
      <c r="A31" s="12" t="s">
        <v>18</v>
      </c>
      <c r="B31" s="13" t="s">
        <v>19</v>
      </c>
      <c r="C31" s="13" t="s">
        <v>20</v>
      </c>
      <c r="D31" s="13" t="n">
        <v>9</v>
      </c>
      <c r="E31" s="14" t="n">
        <v>1789</v>
      </c>
      <c r="F31" s="13" t="s">
        <v>21</v>
      </c>
      <c r="G31" s="13" t="s">
        <v>187</v>
      </c>
      <c r="H31" s="13"/>
      <c r="I31" s="15" t="s">
        <v>210</v>
      </c>
      <c r="J31" s="16" t="s">
        <v>37</v>
      </c>
      <c r="K31" s="16"/>
      <c r="L31" s="17"/>
      <c r="M31" s="22"/>
      <c r="N31" s="17"/>
      <c r="O31" s="17"/>
      <c r="P31" s="24"/>
      <c r="Q31" s="25" t="n">
        <f aca="false">N31+(0.05*O31)+(P31/240)</f>
        <v>0</v>
      </c>
      <c r="R31" s="17" t="n">
        <v>594</v>
      </c>
      <c r="S31" s="17"/>
      <c r="T31" s="17"/>
      <c r="U31" s="17" t="n">
        <f aca="false">R31+(S31*0.05)+(T31/240)</f>
        <v>594</v>
      </c>
      <c r="V31" s="17" t="n">
        <f aca="false">L31*Q31</f>
        <v>0</v>
      </c>
      <c r="W31" s="20" t="n">
        <f aca="false">U31-V31</f>
        <v>594</v>
      </c>
      <c r="X31" s="21"/>
      <c r="Y31" s="21"/>
    </row>
    <row r="32" customFormat="false" ht="15" hidden="false" customHeight="false" outlineLevel="0" collapsed="false">
      <c r="A32" s="12" t="s">
        <v>18</v>
      </c>
      <c r="B32" s="13" t="s">
        <v>19</v>
      </c>
      <c r="C32" s="13" t="s">
        <v>20</v>
      </c>
      <c r="D32" s="13" t="n">
        <v>9</v>
      </c>
      <c r="E32" s="14" t="n">
        <v>1789</v>
      </c>
      <c r="F32" s="13" t="s">
        <v>21</v>
      </c>
      <c r="G32" s="13" t="s">
        <v>187</v>
      </c>
      <c r="H32" s="13" t="s">
        <v>101</v>
      </c>
      <c r="I32" s="15" t="s">
        <v>211</v>
      </c>
      <c r="J32" s="16" t="s">
        <v>37</v>
      </c>
      <c r="K32" s="16"/>
      <c r="L32" s="17"/>
      <c r="M32" s="22"/>
      <c r="N32" s="17"/>
      <c r="O32" s="17"/>
      <c r="P32" s="24"/>
      <c r="Q32" s="25" t="n">
        <f aca="false">N32+(0.05*O32)+(P32/240)</f>
        <v>0</v>
      </c>
      <c r="R32" s="17" t="n">
        <v>3089</v>
      </c>
      <c r="S32" s="17"/>
      <c r="T32" s="17"/>
      <c r="U32" s="17" t="n">
        <f aca="false">R32+(S32*0.05)+(T32/240)</f>
        <v>3089</v>
      </c>
      <c r="V32" s="17" t="n">
        <f aca="false">L32*Q32</f>
        <v>0</v>
      </c>
      <c r="W32" s="20" t="n">
        <f aca="false">U32-V32</f>
        <v>3089</v>
      </c>
      <c r="X32" s="21"/>
      <c r="Y32" s="21"/>
    </row>
    <row r="33" customFormat="false" ht="15" hidden="false" customHeight="false" outlineLevel="0" collapsed="false">
      <c r="A33" s="12" t="s">
        <v>18</v>
      </c>
      <c r="B33" s="13" t="s">
        <v>19</v>
      </c>
      <c r="C33" s="13" t="s">
        <v>20</v>
      </c>
      <c r="D33" s="13" t="n">
        <v>9</v>
      </c>
      <c r="E33" s="14" t="n">
        <v>1789</v>
      </c>
      <c r="F33" s="13" t="s">
        <v>21</v>
      </c>
      <c r="G33" s="13" t="s">
        <v>187</v>
      </c>
      <c r="H33" s="13" t="s">
        <v>101</v>
      </c>
      <c r="I33" s="15" t="s">
        <v>212</v>
      </c>
      <c r="J33" s="16" t="s">
        <v>37</v>
      </c>
      <c r="K33" s="16"/>
      <c r="L33" s="17"/>
      <c r="M33" s="22"/>
      <c r="N33" s="17"/>
      <c r="O33" s="17"/>
      <c r="P33" s="24"/>
      <c r="Q33" s="25" t="n">
        <f aca="false">N33+(0.05*O33)+(P33/240)</f>
        <v>0</v>
      </c>
      <c r="R33" s="17" t="n">
        <v>1100</v>
      </c>
      <c r="S33" s="17"/>
      <c r="T33" s="17"/>
      <c r="U33" s="17" t="n">
        <f aca="false">R33+(S33*0.05)+(T33/240)</f>
        <v>1100</v>
      </c>
      <c r="V33" s="17" t="n">
        <f aca="false">L33*Q33</f>
        <v>0</v>
      </c>
      <c r="W33" s="20" t="n">
        <f aca="false">U33-V33</f>
        <v>1100</v>
      </c>
      <c r="X33" s="21"/>
      <c r="Y33" s="21"/>
    </row>
    <row r="34" customFormat="false" ht="15" hidden="false" customHeight="false" outlineLevel="0" collapsed="false">
      <c r="A34" s="12" t="s">
        <v>18</v>
      </c>
      <c r="B34" s="13" t="s">
        <v>19</v>
      </c>
      <c r="C34" s="13" t="s">
        <v>20</v>
      </c>
      <c r="D34" s="13" t="n">
        <v>9</v>
      </c>
      <c r="E34" s="14" t="n">
        <v>1789</v>
      </c>
      <c r="F34" s="13" t="s">
        <v>21</v>
      </c>
      <c r="G34" s="13" t="s">
        <v>187</v>
      </c>
      <c r="H34" s="13" t="s">
        <v>101</v>
      </c>
      <c r="I34" s="15" t="s">
        <v>213</v>
      </c>
      <c r="J34" s="16" t="s">
        <v>37</v>
      </c>
      <c r="K34" s="16"/>
      <c r="L34" s="17"/>
      <c r="M34" s="22"/>
      <c r="N34" s="17"/>
      <c r="O34" s="17"/>
      <c r="P34" s="24"/>
      <c r="Q34" s="25" t="n">
        <f aca="false">N34+(0.05*O34)+(P34/240)</f>
        <v>0</v>
      </c>
      <c r="R34" s="17" t="n">
        <v>2180</v>
      </c>
      <c r="S34" s="17"/>
      <c r="T34" s="17"/>
      <c r="U34" s="17" t="n">
        <f aca="false">R34+(S34*0.05)+(T34/240)</f>
        <v>2180</v>
      </c>
      <c r="V34" s="17" t="n">
        <f aca="false">L34*Q34</f>
        <v>0</v>
      </c>
      <c r="W34" s="20" t="n">
        <f aca="false">U34-V34</f>
        <v>2180</v>
      </c>
      <c r="X34" s="21"/>
      <c r="Y34" s="21"/>
    </row>
    <row r="35" customFormat="false" ht="15" hidden="false" customHeight="false" outlineLevel="0" collapsed="false">
      <c r="A35" s="12" t="s">
        <v>18</v>
      </c>
      <c r="B35" s="13" t="s">
        <v>19</v>
      </c>
      <c r="C35" s="13" t="s">
        <v>20</v>
      </c>
      <c r="D35" s="13" t="n">
        <v>9</v>
      </c>
      <c r="E35" s="14" t="n">
        <v>1789</v>
      </c>
      <c r="F35" s="13" t="s">
        <v>21</v>
      </c>
      <c r="G35" s="13" t="s">
        <v>187</v>
      </c>
      <c r="H35" s="13" t="s">
        <v>101</v>
      </c>
      <c r="I35" s="15" t="s">
        <v>214</v>
      </c>
      <c r="J35" s="16" t="s">
        <v>37</v>
      </c>
      <c r="K35" s="16"/>
      <c r="L35" s="17"/>
      <c r="M35" s="22"/>
      <c r="N35" s="17"/>
      <c r="O35" s="17"/>
      <c r="P35" s="24"/>
      <c r="Q35" s="25" t="n">
        <f aca="false">N35+(0.05*O35)+(P35/240)</f>
        <v>0</v>
      </c>
      <c r="R35" s="17" t="n">
        <v>1240</v>
      </c>
      <c r="S35" s="17"/>
      <c r="T35" s="17"/>
      <c r="U35" s="17" t="n">
        <f aca="false">R35+(S35*0.05)+(T35/240)</f>
        <v>1240</v>
      </c>
      <c r="V35" s="17" t="n">
        <f aca="false">L35*Q35</f>
        <v>0</v>
      </c>
      <c r="W35" s="20" t="n">
        <f aca="false">U35-V35</f>
        <v>1240</v>
      </c>
      <c r="X35" s="21"/>
      <c r="Y35" s="21"/>
    </row>
    <row r="36" customFormat="false" ht="15" hidden="false" customHeight="false" outlineLevel="0" collapsed="false">
      <c r="A36" s="12" t="s">
        <v>18</v>
      </c>
      <c r="B36" s="13" t="s">
        <v>19</v>
      </c>
      <c r="C36" s="13" t="s">
        <v>20</v>
      </c>
      <c r="D36" s="13" t="n">
        <v>9</v>
      </c>
      <c r="E36" s="14" t="n">
        <v>1789</v>
      </c>
      <c r="F36" s="13" t="s">
        <v>21</v>
      </c>
      <c r="G36" s="13" t="s">
        <v>187</v>
      </c>
      <c r="H36" s="13" t="s">
        <v>25</v>
      </c>
      <c r="I36" s="15" t="s">
        <v>215</v>
      </c>
      <c r="J36" s="16" t="s">
        <v>107</v>
      </c>
      <c r="K36" s="16" t="s">
        <v>87</v>
      </c>
      <c r="L36" s="17" t="n">
        <v>1858</v>
      </c>
      <c r="M36" s="22" t="s">
        <v>75</v>
      </c>
      <c r="N36" s="17" t="n">
        <v>1</v>
      </c>
      <c r="O36" s="17"/>
      <c r="P36" s="24"/>
      <c r="Q36" s="25" t="n">
        <f aca="false">N36+(0.05*O36)+(P36/240)</f>
        <v>1</v>
      </c>
      <c r="R36" s="17" t="n">
        <v>1858</v>
      </c>
      <c r="S36" s="17"/>
      <c r="T36" s="17"/>
      <c r="U36" s="17" t="n">
        <f aca="false">R36+(S36*0.05)+(T36/240)</f>
        <v>1858</v>
      </c>
      <c r="V36" s="17" t="n">
        <f aca="false">L36*Q36</f>
        <v>1858</v>
      </c>
      <c r="W36" s="20" t="n">
        <f aca="false">U36-V36</f>
        <v>0</v>
      </c>
      <c r="X36" s="21"/>
      <c r="Y36" s="21"/>
    </row>
    <row r="37" customFormat="false" ht="15" hidden="false" customHeight="false" outlineLevel="0" collapsed="false">
      <c r="A37" s="12" t="s">
        <v>18</v>
      </c>
      <c r="B37" s="13" t="s">
        <v>19</v>
      </c>
      <c r="C37" s="13" t="s">
        <v>20</v>
      </c>
      <c r="D37" s="13" t="n">
        <v>9</v>
      </c>
      <c r="E37" s="14" t="n">
        <v>1789</v>
      </c>
      <c r="F37" s="13" t="s">
        <v>21</v>
      </c>
      <c r="G37" s="13" t="s">
        <v>187</v>
      </c>
      <c r="H37" s="13" t="s">
        <v>101</v>
      </c>
      <c r="I37" s="15" t="s">
        <v>215</v>
      </c>
      <c r="J37" s="16" t="s">
        <v>37</v>
      </c>
      <c r="K37" s="16"/>
      <c r="L37" s="17" t="n">
        <v>1780</v>
      </c>
      <c r="M37" s="22" t="s">
        <v>75</v>
      </c>
      <c r="N37" s="17" t="n">
        <v>1</v>
      </c>
      <c r="O37" s="17"/>
      <c r="P37" s="24"/>
      <c r="Q37" s="25" t="n">
        <f aca="false">N37+(0.05*O37)+(P37/240)</f>
        <v>1</v>
      </c>
      <c r="R37" s="17" t="n">
        <v>1780</v>
      </c>
      <c r="S37" s="17"/>
      <c r="T37" s="17"/>
      <c r="U37" s="17" t="n">
        <f aca="false">R37+(S37*0.05)+(T37/240)</f>
        <v>1780</v>
      </c>
      <c r="V37" s="17" t="n">
        <f aca="false">L37*Q37</f>
        <v>1780</v>
      </c>
      <c r="W37" s="20" t="n">
        <f aca="false">U37-V37</f>
        <v>0</v>
      </c>
      <c r="X37" s="21"/>
      <c r="Y37" s="21"/>
    </row>
    <row r="38" customFormat="false" ht="15" hidden="false" customHeight="false" outlineLevel="0" collapsed="false">
      <c r="A38" s="12" t="s">
        <v>18</v>
      </c>
      <c r="B38" s="13" t="s">
        <v>19</v>
      </c>
      <c r="C38" s="13" t="s">
        <v>20</v>
      </c>
      <c r="D38" s="13" t="n">
        <v>9</v>
      </c>
      <c r="E38" s="14" t="n">
        <v>1789</v>
      </c>
      <c r="F38" s="13" t="s">
        <v>21</v>
      </c>
      <c r="G38" s="13" t="s">
        <v>187</v>
      </c>
      <c r="H38" s="13" t="s">
        <v>101</v>
      </c>
      <c r="I38" s="15" t="s">
        <v>216</v>
      </c>
      <c r="J38" s="16" t="s">
        <v>37</v>
      </c>
      <c r="K38" s="16"/>
      <c r="L38" s="17"/>
      <c r="M38" s="22"/>
      <c r="N38" s="17"/>
      <c r="O38" s="17"/>
      <c r="P38" s="24"/>
      <c r="Q38" s="25" t="n">
        <f aca="false">N38+(0.05*O38)+(P38/240)</f>
        <v>0</v>
      </c>
      <c r="R38" s="17" t="n">
        <v>1250</v>
      </c>
      <c r="S38" s="17"/>
      <c r="T38" s="17"/>
      <c r="U38" s="17" t="n">
        <f aca="false">R38+(S38*0.05)+(T38/240)</f>
        <v>1250</v>
      </c>
      <c r="V38" s="17" t="n">
        <f aca="false">L38*Q38</f>
        <v>0</v>
      </c>
      <c r="W38" s="20" t="n">
        <f aca="false">U38-V38</f>
        <v>1250</v>
      </c>
      <c r="X38" s="21"/>
      <c r="Y38" s="21"/>
    </row>
    <row r="39" customFormat="false" ht="15" hidden="false" customHeight="false" outlineLevel="0" collapsed="false">
      <c r="A39" s="12" t="s">
        <v>18</v>
      </c>
      <c r="B39" s="13" t="s">
        <v>19</v>
      </c>
      <c r="C39" s="13" t="s">
        <v>20</v>
      </c>
      <c r="D39" s="13" t="n">
        <v>9</v>
      </c>
      <c r="E39" s="14" t="n">
        <v>1789</v>
      </c>
      <c r="F39" s="13" t="s">
        <v>21</v>
      </c>
      <c r="G39" s="13" t="s">
        <v>187</v>
      </c>
      <c r="H39" s="13" t="s">
        <v>101</v>
      </c>
      <c r="I39" s="15" t="s">
        <v>217</v>
      </c>
      <c r="J39" s="16" t="s">
        <v>37</v>
      </c>
      <c r="K39" s="16"/>
      <c r="L39" s="17"/>
      <c r="M39" s="22"/>
      <c r="N39" s="17"/>
      <c r="O39" s="17"/>
      <c r="P39" s="24"/>
      <c r="Q39" s="25" t="n">
        <f aca="false">N39+(0.05*O39)+(P39/240)</f>
        <v>0</v>
      </c>
      <c r="R39" s="17" t="n">
        <v>1190</v>
      </c>
      <c r="S39" s="17"/>
      <c r="T39" s="17"/>
      <c r="U39" s="17" t="n">
        <f aca="false">R39+(S39*0.05)+(T39/240)</f>
        <v>1190</v>
      </c>
      <c r="V39" s="17" t="n">
        <f aca="false">L39*Q39</f>
        <v>0</v>
      </c>
      <c r="W39" s="20" t="n">
        <f aca="false">U39-V39</f>
        <v>1190</v>
      </c>
      <c r="X39" s="21"/>
      <c r="Y39" s="21"/>
    </row>
    <row r="40" customFormat="false" ht="15" hidden="false" customHeight="false" outlineLevel="0" collapsed="false">
      <c r="A40" s="12" t="s">
        <v>18</v>
      </c>
      <c r="B40" s="13" t="s">
        <v>19</v>
      </c>
      <c r="C40" s="13" t="s">
        <v>20</v>
      </c>
      <c r="D40" s="13" t="n">
        <v>9</v>
      </c>
      <c r="E40" s="14" t="n">
        <v>1789</v>
      </c>
      <c r="F40" s="13" t="s">
        <v>21</v>
      </c>
      <c r="G40" s="13" t="s">
        <v>187</v>
      </c>
      <c r="H40" s="13" t="s">
        <v>101</v>
      </c>
      <c r="I40" s="15" t="s">
        <v>218</v>
      </c>
      <c r="J40" s="16" t="s">
        <v>37</v>
      </c>
      <c r="K40" s="16"/>
      <c r="L40" s="17" t="n">
        <v>610</v>
      </c>
      <c r="M40" s="22"/>
      <c r="N40" s="17"/>
      <c r="O40" s="17"/>
      <c r="P40" s="24"/>
      <c r="Q40" s="25" t="n">
        <f aca="false">N40+(0.05*O40)+(P40/240)</f>
        <v>0</v>
      </c>
      <c r="R40" s="17" t="n">
        <v>1090</v>
      </c>
      <c r="S40" s="17"/>
      <c r="T40" s="17"/>
      <c r="U40" s="17" t="n">
        <f aca="false">R40+(S40*0.05)+(T40/240)</f>
        <v>1090</v>
      </c>
      <c r="V40" s="17" t="n">
        <f aca="false">L40*Q40</f>
        <v>0</v>
      </c>
      <c r="W40" s="20" t="n">
        <f aca="false">U40-V40</f>
        <v>1090</v>
      </c>
      <c r="X40" s="21"/>
      <c r="Y40" s="21"/>
    </row>
    <row r="41" customFormat="false" ht="15" hidden="false" customHeight="false" outlineLevel="0" collapsed="false">
      <c r="A41" s="12" t="s">
        <v>18</v>
      </c>
      <c r="B41" s="13" t="s">
        <v>19</v>
      </c>
      <c r="C41" s="13" t="s">
        <v>20</v>
      </c>
      <c r="D41" s="13" t="n">
        <v>9</v>
      </c>
      <c r="E41" s="14" t="n">
        <v>1789</v>
      </c>
      <c r="F41" s="13" t="s">
        <v>21</v>
      </c>
      <c r="G41" s="13" t="s">
        <v>187</v>
      </c>
      <c r="H41" s="13" t="s">
        <v>101</v>
      </c>
      <c r="I41" s="15" t="s">
        <v>219</v>
      </c>
      <c r="J41" s="16" t="s">
        <v>37</v>
      </c>
      <c r="K41" s="16"/>
      <c r="L41" s="17"/>
      <c r="M41" s="22"/>
      <c r="N41" s="17"/>
      <c r="O41" s="17"/>
      <c r="P41" s="24"/>
      <c r="Q41" s="25" t="n">
        <f aca="false">N41+(0.05*O41)+(P41/240)</f>
        <v>0</v>
      </c>
      <c r="R41" s="17" t="n">
        <v>4200</v>
      </c>
      <c r="S41" s="17"/>
      <c r="T41" s="17"/>
      <c r="U41" s="17" t="n">
        <f aca="false">R41+(S41*0.05)+(T41/240)</f>
        <v>4200</v>
      </c>
      <c r="V41" s="17" t="n">
        <f aca="false">L41*Q41</f>
        <v>0</v>
      </c>
      <c r="W41" s="20" t="n">
        <f aca="false">U41-V41</f>
        <v>4200</v>
      </c>
      <c r="X41" s="21"/>
      <c r="Y41" s="21"/>
    </row>
    <row r="42" customFormat="false" ht="15" hidden="false" customHeight="false" outlineLevel="0" collapsed="false">
      <c r="A42" s="12" t="s">
        <v>18</v>
      </c>
      <c r="B42" s="13" t="s">
        <v>19</v>
      </c>
      <c r="C42" s="13" t="s">
        <v>20</v>
      </c>
      <c r="D42" s="13" t="n">
        <v>9</v>
      </c>
      <c r="E42" s="14" t="n">
        <v>1789</v>
      </c>
      <c r="F42" s="13" t="s">
        <v>21</v>
      </c>
      <c r="G42" s="13" t="s">
        <v>187</v>
      </c>
      <c r="H42" s="13" t="s">
        <v>105</v>
      </c>
      <c r="I42" s="15" t="s">
        <v>220</v>
      </c>
      <c r="J42" s="16" t="s">
        <v>37</v>
      </c>
      <c r="K42" s="16"/>
      <c r="L42" s="17" t="n">
        <v>300</v>
      </c>
      <c r="M42" s="22"/>
      <c r="N42" s="17"/>
      <c r="O42" s="17"/>
      <c r="P42" s="24"/>
      <c r="Q42" s="25" t="n">
        <f aca="false">N42+(0.05*O42)+(P42/240)</f>
        <v>0</v>
      </c>
      <c r="R42" s="17" t="n">
        <v>3600</v>
      </c>
      <c r="S42" s="17"/>
      <c r="T42" s="17"/>
      <c r="U42" s="17" t="n">
        <f aca="false">R42+(S42*0.05)+(T42/240)</f>
        <v>3600</v>
      </c>
      <c r="V42" s="17" t="n">
        <f aca="false">L42*Q42</f>
        <v>0</v>
      </c>
      <c r="W42" s="20" t="n">
        <f aca="false">U42-V42</f>
        <v>3600</v>
      </c>
      <c r="X42" s="21"/>
      <c r="Y42" s="21"/>
    </row>
    <row r="43" customFormat="false" ht="15" hidden="false" customHeight="false" outlineLevel="0" collapsed="false">
      <c r="A43" s="12" t="s">
        <v>18</v>
      </c>
      <c r="B43" s="13" t="s">
        <v>19</v>
      </c>
      <c r="C43" s="13" t="s">
        <v>20</v>
      </c>
      <c r="D43" s="13" t="n">
        <v>9</v>
      </c>
      <c r="E43" s="14" t="n">
        <v>1789</v>
      </c>
      <c r="F43" s="13" t="s">
        <v>21</v>
      </c>
      <c r="G43" s="13" t="s">
        <v>187</v>
      </c>
      <c r="H43" s="13" t="s">
        <v>105</v>
      </c>
      <c r="I43" s="15" t="s">
        <v>221</v>
      </c>
      <c r="J43" s="16" t="s">
        <v>37</v>
      </c>
      <c r="K43" s="16"/>
      <c r="L43" s="17" t="n">
        <v>900</v>
      </c>
      <c r="M43" s="22" t="s">
        <v>103</v>
      </c>
      <c r="N43" s="17"/>
      <c r="O43" s="17" t="n">
        <v>20</v>
      </c>
      <c r="P43" s="24"/>
      <c r="Q43" s="25" t="n">
        <f aca="false">N43+(0.05*O43)+(P43/240)</f>
        <v>1</v>
      </c>
      <c r="R43" s="17" t="n">
        <v>900</v>
      </c>
      <c r="S43" s="17"/>
      <c r="T43" s="17"/>
      <c r="U43" s="17" t="n">
        <f aca="false">R43+(S43*0.05)+(T43/240)</f>
        <v>900</v>
      </c>
      <c r="V43" s="17" t="n">
        <f aca="false">L43*Q43</f>
        <v>900</v>
      </c>
      <c r="W43" s="20" t="n">
        <f aca="false">U43-V43</f>
        <v>0</v>
      </c>
      <c r="X43" s="21"/>
      <c r="Y43" s="21"/>
    </row>
    <row r="44" customFormat="false" ht="15" hidden="false" customHeight="false" outlineLevel="0" collapsed="false">
      <c r="A44" s="12" t="s">
        <v>18</v>
      </c>
      <c r="B44" s="13" t="s">
        <v>19</v>
      </c>
      <c r="C44" s="13" t="s">
        <v>20</v>
      </c>
      <c r="D44" s="13" t="n">
        <v>9</v>
      </c>
      <c r="E44" s="14" t="n">
        <v>1789</v>
      </c>
      <c r="F44" s="13" t="s">
        <v>21</v>
      </c>
      <c r="G44" s="13" t="s">
        <v>187</v>
      </c>
      <c r="H44" s="13" t="s">
        <v>105</v>
      </c>
      <c r="I44" s="15" t="s">
        <v>222</v>
      </c>
      <c r="J44" s="16" t="s">
        <v>37</v>
      </c>
      <c r="K44" s="16"/>
      <c r="L44" s="17" t="n">
        <v>148</v>
      </c>
      <c r="M44" s="22"/>
      <c r="N44" s="17"/>
      <c r="O44" s="17"/>
      <c r="P44" s="24"/>
      <c r="Q44" s="25" t="n">
        <f aca="false">N44+(0.05*O44)+(P44/240)</f>
        <v>0</v>
      </c>
      <c r="R44" s="17" t="n">
        <v>1500</v>
      </c>
      <c r="S44" s="17"/>
      <c r="T44" s="17"/>
      <c r="U44" s="17" t="n">
        <f aca="false">R44+(S44*0.05)+(T44/240)</f>
        <v>1500</v>
      </c>
      <c r="V44" s="17" t="n">
        <f aca="false">L44*Q44</f>
        <v>0</v>
      </c>
      <c r="W44" s="20" t="n">
        <f aca="false">U44-V44</f>
        <v>1500</v>
      </c>
      <c r="X44" s="21"/>
      <c r="Y44" s="21"/>
    </row>
    <row r="45" customFormat="false" ht="15" hidden="false" customHeight="false" outlineLevel="0" collapsed="false">
      <c r="A45" s="12" t="s">
        <v>18</v>
      </c>
      <c r="B45" s="13" t="s">
        <v>19</v>
      </c>
      <c r="C45" s="13" t="s">
        <v>20</v>
      </c>
      <c r="D45" s="13" t="n">
        <v>9</v>
      </c>
      <c r="E45" s="14" t="n">
        <v>1789</v>
      </c>
      <c r="F45" s="13" t="s">
        <v>21</v>
      </c>
      <c r="G45" s="13" t="s">
        <v>187</v>
      </c>
      <c r="H45" s="13" t="s">
        <v>101</v>
      </c>
      <c r="I45" s="15" t="s">
        <v>223</v>
      </c>
      <c r="J45" s="16" t="s">
        <v>37</v>
      </c>
      <c r="K45" s="16"/>
      <c r="L45" s="17"/>
      <c r="M45" s="22"/>
      <c r="N45" s="17"/>
      <c r="O45" s="17"/>
      <c r="P45" s="24"/>
      <c r="Q45" s="25" t="n">
        <f aca="false">N45+(0.05*O45)+(P45/240)</f>
        <v>0</v>
      </c>
      <c r="R45" s="17" t="n">
        <v>300</v>
      </c>
      <c r="S45" s="17"/>
      <c r="T45" s="17"/>
      <c r="U45" s="17" t="n">
        <f aca="false">R45+(S45*0.05)+(T45/240)</f>
        <v>300</v>
      </c>
      <c r="V45" s="17" t="n">
        <f aca="false">L45*Q45</f>
        <v>0</v>
      </c>
      <c r="W45" s="20" t="n">
        <f aca="false">U45-V45</f>
        <v>300</v>
      </c>
      <c r="X45" s="21"/>
      <c r="Y45" s="21"/>
    </row>
    <row r="46" customFormat="false" ht="15" hidden="false" customHeight="false" outlineLevel="0" collapsed="false">
      <c r="A46" s="12" t="s">
        <v>18</v>
      </c>
      <c r="B46" s="13" t="s">
        <v>19</v>
      </c>
      <c r="C46" s="13" t="s">
        <v>20</v>
      </c>
      <c r="D46" s="13" t="n">
        <v>9</v>
      </c>
      <c r="E46" s="14" t="n">
        <v>1789</v>
      </c>
      <c r="F46" s="13" t="s">
        <v>21</v>
      </c>
      <c r="G46" s="13" t="s">
        <v>187</v>
      </c>
      <c r="H46" s="13" t="s">
        <v>101</v>
      </c>
      <c r="I46" s="15" t="s">
        <v>224</v>
      </c>
      <c r="J46" s="16" t="s">
        <v>37</v>
      </c>
      <c r="K46" s="16"/>
      <c r="L46" s="17" t="n">
        <v>17</v>
      </c>
      <c r="M46" s="22"/>
      <c r="N46" s="17"/>
      <c r="O46" s="17"/>
      <c r="P46" s="24"/>
      <c r="Q46" s="25" t="n">
        <f aca="false">N46+(0.05*O46)+(P46/240)</f>
        <v>0</v>
      </c>
      <c r="R46" s="17" t="n">
        <v>3400</v>
      </c>
      <c r="S46" s="17"/>
      <c r="T46" s="17"/>
      <c r="U46" s="17" t="n">
        <f aca="false">R46+(S46*0.05)+(T46/240)</f>
        <v>3400</v>
      </c>
      <c r="V46" s="17" t="n">
        <f aca="false">L46*Q46</f>
        <v>0</v>
      </c>
      <c r="W46" s="20" t="n">
        <f aca="false">U46-V46</f>
        <v>3400</v>
      </c>
      <c r="X46" s="21"/>
      <c r="Y46" s="21"/>
    </row>
    <row r="47" customFormat="false" ht="15" hidden="false" customHeight="false" outlineLevel="0" collapsed="false">
      <c r="A47" s="12" t="s">
        <v>18</v>
      </c>
      <c r="B47" s="13" t="s">
        <v>19</v>
      </c>
      <c r="C47" s="13" t="s">
        <v>20</v>
      </c>
      <c r="D47" s="13" t="n">
        <v>9</v>
      </c>
      <c r="E47" s="14" t="n">
        <v>1789</v>
      </c>
      <c r="F47" s="13" t="s">
        <v>21</v>
      </c>
      <c r="G47" s="13" t="s">
        <v>187</v>
      </c>
      <c r="H47" s="13" t="s">
        <v>101</v>
      </c>
      <c r="I47" s="15" t="s">
        <v>224</v>
      </c>
      <c r="J47" s="16" t="s">
        <v>79</v>
      </c>
      <c r="K47" s="16"/>
      <c r="L47" s="17" t="n">
        <v>85</v>
      </c>
      <c r="M47" s="22"/>
      <c r="N47" s="17"/>
      <c r="O47" s="17"/>
      <c r="P47" s="24"/>
      <c r="Q47" s="25" t="n">
        <f aca="false">N47+(0.05*O47)+(P47/240)</f>
        <v>0</v>
      </c>
      <c r="R47" s="17" t="n">
        <v>17000</v>
      </c>
      <c r="S47" s="17"/>
      <c r="T47" s="17"/>
      <c r="U47" s="17" t="n">
        <f aca="false">R47+(S47*0.05)+(T47/240)</f>
        <v>17000</v>
      </c>
      <c r="V47" s="17" t="n">
        <f aca="false">L47*Q47</f>
        <v>0</v>
      </c>
      <c r="W47" s="20" t="n">
        <f aca="false">U47-V47</f>
        <v>17000</v>
      </c>
      <c r="X47" s="21"/>
      <c r="Y47" s="21"/>
    </row>
    <row r="48" customFormat="false" ht="15" hidden="false" customHeight="false" outlineLevel="0" collapsed="false">
      <c r="A48" s="12" t="s">
        <v>18</v>
      </c>
      <c r="B48" s="13" t="s">
        <v>19</v>
      </c>
      <c r="C48" s="13" t="s">
        <v>20</v>
      </c>
      <c r="D48" s="13" t="n">
        <v>9</v>
      </c>
      <c r="E48" s="14" t="n">
        <v>1789</v>
      </c>
      <c r="F48" s="13" t="s">
        <v>21</v>
      </c>
      <c r="G48" s="13" t="s">
        <v>187</v>
      </c>
      <c r="H48" s="13" t="s">
        <v>101</v>
      </c>
      <c r="I48" s="15" t="s">
        <v>225</v>
      </c>
      <c r="J48" s="16" t="s">
        <v>37</v>
      </c>
      <c r="K48" s="16"/>
      <c r="L48" s="17" t="n">
        <v>200</v>
      </c>
      <c r="M48" s="22"/>
      <c r="N48" s="17" t="n">
        <v>200</v>
      </c>
      <c r="O48" s="17"/>
      <c r="P48" s="24"/>
      <c r="Q48" s="25" t="n">
        <f aca="false">N48+(0.05*O48)+(P48/240)</f>
        <v>200</v>
      </c>
      <c r="R48" s="17" t="n">
        <v>4860</v>
      </c>
      <c r="S48" s="17"/>
      <c r="T48" s="17"/>
      <c r="U48" s="17" t="n">
        <f aca="false">R48+(S48*0.05)+(T48/240)</f>
        <v>4860</v>
      </c>
      <c r="V48" s="17" t="n">
        <f aca="false">L48*Q48</f>
        <v>40000</v>
      </c>
      <c r="W48" s="20" t="n">
        <f aca="false">U48-V48</f>
        <v>-35140</v>
      </c>
      <c r="X48" s="21"/>
      <c r="Y48" s="21"/>
    </row>
    <row r="49" customFormat="false" ht="15" hidden="false" customHeight="false" outlineLevel="0" collapsed="false">
      <c r="A49" s="12" t="s">
        <v>18</v>
      </c>
      <c r="B49" s="13" t="s">
        <v>19</v>
      </c>
      <c r="C49" s="13" t="s">
        <v>20</v>
      </c>
      <c r="D49" s="13" t="n">
        <v>9</v>
      </c>
      <c r="E49" s="14" t="n">
        <v>1789</v>
      </c>
      <c r="F49" s="13" t="s">
        <v>21</v>
      </c>
      <c r="G49" s="13" t="s">
        <v>187</v>
      </c>
      <c r="H49" s="13" t="s">
        <v>105</v>
      </c>
      <c r="I49" s="15" t="s">
        <v>226</v>
      </c>
      <c r="J49" s="16" t="s">
        <v>37</v>
      </c>
      <c r="K49" s="16"/>
      <c r="L49" s="17" t="n">
        <v>185</v>
      </c>
      <c r="M49" s="22" t="s">
        <v>70</v>
      </c>
      <c r="N49" s="17" t="n">
        <v>3</v>
      </c>
      <c r="O49" s="17"/>
      <c r="P49" s="24"/>
      <c r="Q49" s="25" t="n">
        <f aca="false">N49+(0.05*O49)+(P49/240)</f>
        <v>3</v>
      </c>
      <c r="R49" s="17" t="n">
        <v>555</v>
      </c>
      <c r="S49" s="17"/>
      <c r="T49" s="17"/>
      <c r="U49" s="17" t="n">
        <f aca="false">R49+(S49*0.05)+(T49/240)</f>
        <v>555</v>
      </c>
      <c r="V49" s="17" t="n">
        <f aca="false">L49*Q49</f>
        <v>555</v>
      </c>
      <c r="W49" s="20" t="n">
        <f aca="false">U49-V49</f>
        <v>0</v>
      </c>
      <c r="X49" s="21"/>
      <c r="Y49" s="21"/>
    </row>
    <row r="50" customFormat="false" ht="15" hidden="false" customHeight="false" outlineLevel="0" collapsed="false">
      <c r="A50" s="12" t="s">
        <v>18</v>
      </c>
      <c r="B50" s="13" t="s">
        <v>19</v>
      </c>
      <c r="C50" s="13" t="s">
        <v>20</v>
      </c>
      <c r="D50" s="13" t="n">
        <v>9</v>
      </c>
      <c r="E50" s="14" t="n">
        <v>1789</v>
      </c>
      <c r="F50" s="13" t="s">
        <v>21</v>
      </c>
      <c r="G50" s="13" t="s">
        <v>187</v>
      </c>
      <c r="H50" s="13" t="s">
        <v>101</v>
      </c>
      <c r="I50" s="15" t="s">
        <v>167</v>
      </c>
      <c r="J50" s="16" t="s">
        <v>37</v>
      </c>
      <c r="K50" s="16"/>
      <c r="L50" s="17" t="n">
        <v>175</v>
      </c>
      <c r="M50" s="22"/>
      <c r="N50" s="17"/>
      <c r="O50" s="17"/>
      <c r="P50" s="24"/>
      <c r="Q50" s="25" t="n">
        <f aca="false">N50+(0.05*O50)+(P50/240)</f>
        <v>0</v>
      </c>
      <c r="R50" s="17" t="n">
        <v>540</v>
      </c>
      <c r="S50" s="17"/>
      <c r="T50" s="17"/>
      <c r="U50" s="17" t="n">
        <f aca="false">R50+(S50*0.05)+(T50/240)</f>
        <v>540</v>
      </c>
      <c r="V50" s="17" t="n">
        <f aca="false">L50*Q50</f>
        <v>0</v>
      </c>
      <c r="W50" s="20" t="n">
        <f aca="false">U50-V50</f>
        <v>540</v>
      </c>
      <c r="X50" s="21"/>
      <c r="Y50" s="21"/>
    </row>
    <row r="51" customFormat="false" ht="15" hidden="false" customHeight="false" outlineLevel="0" collapsed="false">
      <c r="A51" s="12" t="s">
        <v>18</v>
      </c>
      <c r="B51" s="13" t="s">
        <v>19</v>
      </c>
      <c r="C51" s="13" t="s">
        <v>20</v>
      </c>
      <c r="D51" s="13" t="n">
        <v>9</v>
      </c>
      <c r="E51" s="14" t="n">
        <v>1789</v>
      </c>
      <c r="F51" s="13" t="s">
        <v>21</v>
      </c>
      <c r="G51" s="13" t="s">
        <v>187</v>
      </c>
      <c r="H51" s="13" t="s">
        <v>31</v>
      </c>
      <c r="I51" s="15" t="s">
        <v>227</v>
      </c>
      <c r="J51" s="16" t="s">
        <v>37</v>
      </c>
      <c r="K51" s="16"/>
      <c r="L51" s="17"/>
      <c r="M51" s="22"/>
      <c r="N51" s="17"/>
      <c r="O51" s="17"/>
      <c r="P51" s="24"/>
      <c r="Q51" s="25" t="n">
        <f aca="false">N51+(0.05*O51)+(P51/240)</f>
        <v>0</v>
      </c>
      <c r="R51" s="17" t="n">
        <v>3430</v>
      </c>
      <c r="S51" s="17"/>
      <c r="T51" s="17"/>
      <c r="U51" s="17" t="n">
        <f aca="false">R51+(S51*0.05)+(T51/240)</f>
        <v>3430</v>
      </c>
      <c r="V51" s="17" t="n">
        <f aca="false">L51*Q51</f>
        <v>0</v>
      </c>
      <c r="W51" s="20" t="n">
        <f aca="false">U51-V51</f>
        <v>3430</v>
      </c>
      <c r="X51" s="21"/>
      <c r="Y51" s="21"/>
    </row>
    <row r="52" customFormat="false" ht="15" hidden="false" customHeight="false" outlineLevel="0" collapsed="false">
      <c r="A52" s="12" t="s">
        <v>18</v>
      </c>
      <c r="B52" s="13" t="s">
        <v>19</v>
      </c>
      <c r="C52" s="13" t="s">
        <v>20</v>
      </c>
      <c r="D52" s="13" t="n">
        <v>9</v>
      </c>
      <c r="E52" s="14" t="n">
        <v>1789</v>
      </c>
      <c r="F52" s="13" t="s">
        <v>21</v>
      </c>
      <c r="G52" s="13" t="s">
        <v>187</v>
      </c>
      <c r="H52" s="13" t="s">
        <v>101</v>
      </c>
      <c r="I52" s="15" t="s">
        <v>76</v>
      </c>
      <c r="J52" s="16" t="s">
        <v>37</v>
      </c>
      <c r="K52" s="16"/>
      <c r="L52" s="17" t="n">
        <f aca="false">18+12*16</f>
        <v>210</v>
      </c>
      <c r="M52" s="22" t="s">
        <v>75</v>
      </c>
      <c r="N52" s="17"/>
      <c r="O52" s="17"/>
      <c r="P52" s="24"/>
      <c r="Q52" s="25" t="n">
        <f aca="false">N52+(0.05*O52)+(P52/240)</f>
        <v>0</v>
      </c>
      <c r="R52" s="17" t="n">
        <v>526</v>
      </c>
      <c r="S52" s="17"/>
      <c r="T52" s="17"/>
      <c r="U52" s="17" t="n">
        <f aca="false">R52+(S52*0.05)+(T52/240)</f>
        <v>526</v>
      </c>
      <c r="V52" s="17" t="n">
        <f aca="false">L52*Q52</f>
        <v>0</v>
      </c>
      <c r="W52" s="20" t="n">
        <f aca="false">U52-V52</f>
        <v>526</v>
      </c>
      <c r="X52" s="21"/>
      <c r="Y52" s="21" t="s">
        <v>193</v>
      </c>
    </row>
    <row r="53" customFormat="false" ht="15" hidden="false" customHeight="false" outlineLevel="0" collapsed="false">
      <c r="A53" s="12" t="s">
        <v>18</v>
      </c>
      <c r="B53" s="13" t="s">
        <v>19</v>
      </c>
      <c r="C53" s="13" t="s">
        <v>20</v>
      </c>
      <c r="D53" s="13" t="n">
        <v>9</v>
      </c>
      <c r="E53" s="14" t="n">
        <v>1789</v>
      </c>
      <c r="F53" s="13" t="s">
        <v>21</v>
      </c>
      <c r="G53" s="13" t="s">
        <v>187</v>
      </c>
      <c r="H53" s="13" t="s">
        <v>52</v>
      </c>
      <c r="I53" s="15" t="s">
        <v>228</v>
      </c>
      <c r="J53" s="16" t="s">
        <v>37</v>
      </c>
      <c r="K53" s="16"/>
      <c r="L53" s="17" t="n">
        <v>258</v>
      </c>
      <c r="M53" s="22"/>
      <c r="N53" s="17"/>
      <c r="O53" s="17"/>
      <c r="P53" s="24"/>
      <c r="Q53" s="25" t="n">
        <f aca="false">N53+(0.05*O53)+(P53/240)</f>
        <v>0</v>
      </c>
      <c r="R53" s="17" t="n">
        <v>193</v>
      </c>
      <c r="S53" s="17"/>
      <c r="T53" s="17"/>
      <c r="U53" s="17" t="n">
        <f aca="false">R53+(S53*0.05)+(T53/240)</f>
        <v>193</v>
      </c>
      <c r="V53" s="17" t="n">
        <f aca="false">L53*Q53</f>
        <v>0</v>
      </c>
      <c r="W53" s="20" t="n">
        <f aca="false">U53-V53</f>
        <v>193</v>
      </c>
      <c r="X53" s="21"/>
      <c r="Y53" s="21"/>
    </row>
    <row r="54" customFormat="false" ht="15" hidden="false" customHeight="false" outlineLevel="0" collapsed="false">
      <c r="A54" s="12" t="s">
        <v>18</v>
      </c>
      <c r="B54" s="13" t="s">
        <v>19</v>
      </c>
      <c r="C54" s="13" t="s">
        <v>20</v>
      </c>
      <c r="D54" s="13" t="n">
        <v>9</v>
      </c>
      <c r="E54" s="14" t="n">
        <v>1789</v>
      </c>
      <c r="F54" s="13" t="s">
        <v>21</v>
      </c>
      <c r="G54" s="13" t="s">
        <v>187</v>
      </c>
      <c r="H54" s="13" t="s">
        <v>101</v>
      </c>
      <c r="I54" s="15" t="s">
        <v>229</v>
      </c>
      <c r="J54" s="16" t="s">
        <v>37</v>
      </c>
      <c r="K54" s="16"/>
      <c r="L54" s="17"/>
      <c r="M54" s="22"/>
      <c r="N54" s="17"/>
      <c r="O54" s="17"/>
      <c r="P54" s="24"/>
      <c r="Q54" s="25" t="n">
        <f aca="false">N54+(0.05*O54)+(P54/240)</f>
        <v>0</v>
      </c>
      <c r="R54" s="17" t="n">
        <v>1765</v>
      </c>
      <c r="S54" s="17"/>
      <c r="T54" s="17"/>
      <c r="U54" s="17" t="n">
        <f aca="false">R54+(S54*0.05)+(T54/240)</f>
        <v>1765</v>
      </c>
      <c r="V54" s="17" t="n">
        <f aca="false">L54*Q54</f>
        <v>0</v>
      </c>
      <c r="W54" s="20" t="n">
        <f aca="false">U54-V54</f>
        <v>1765</v>
      </c>
      <c r="X54" s="21"/>
      <c r="Y54" s="21"/>
    </row>
    <row r="55" customFormat="false" ht="15" hidden="false" customHeight="false" outlineLevel="0" collapsed="false">
      <c r="A55" s="12" t="s">
        <v>18</v>
      </c>
      <c r="B55" s="13" t="s">
        <v>19</v>
      </c>
      <c r="C55" s="13" t="s">
        <v>20</v>
      </c>
      <c r="D55" s="13" t="n">
        <v>9</v>
      </c>
      <c r="E55" s="14" t="n">
        <v>1789</v>
      </c>
      <c r="F55" s="13" t="s">
        <v>21</v>
      </c>
      <c r="G55" s="13" t="s">
        <v>187</v>
      </c>
      <c r="H55" s="13" t="s">
        <v>230</v>
      </c>
      <c r="I55" s="15" t="s">
        <v>231</v>
      </c>
      <c r="J55" s="16" t="s">
        <v>37</v>
      </c>
      <c r="K55" s="16"/>
      <c r="L55" s="17" t="n">
        <v>6532</v>
      </c>
      <c r="M55" s="22" t="s">
        <v>127</v>
      </c>
      <c r="N55" s="17" t="n">
        <v>6</v>
      </c>
      <c r="O55" s="17"/>
      <c r="P55" s="24"/>
      <c r="Q55" s="25" t="n">
        <f aca="false">N55+(0.05*O55)+(P55/240)</f>
        <v>6</v>
      </c>
      <c r="R55" s="17" t="n">
        <v>39192</v>
      </c>
      <c r="S55" s="17"/>
      <c r="T55" s="17"/>
      <c r="U55" s="17" t="n">
        <f aca="false">R55+(S55*0.05)+(T55/240)</f>
        <v>39192</v>
      </c>
      <c r="V55" s="17" t="n">
        <f aca="false">L55*Q55</f>
        <v>39192</v>
      </c>
      <c r="W55" s="20" t="n">
        <f aca="false">U55-V55</f>
        <v>0</v>
      </c>
      <c r="X55" s="21"/>
      <c r="Y55" s="21"/>
    </row>
    <row r="56" customFormat="false" ht="15" hidden="false" customHeight="false" outlineLevel="0" collapsed="false">
      <c r="A56" s="12" t="s">
        <v>18</v>
      </c>
      <c r="B56" s="13" t="s">
        <v>19</v>
      </c>
      <c r="C56" s="13" t="s">
        <v>20</v>
      </c>
      <c r="D56" s="13" t="n">
        <v>9</v>
      </c>
      <c r="E56" s="14" t="n">
        <v>1789</v>
      </c>
      <c r="F56" s="13" t="s">
        <v>21</v>
      </c>
      <c r="G56" s="13" t="s">
        <v>187</v>
      </c>
      <c r="H56" s="13" t="s">
        <v>230</v>
      </c>
      <c r="I56" s="15" t="s">
        <v>232</v>
      </c>
      <c r="J56" s="16" t="s">
        <v>37</v>
      </c>
      <c r="K56" s="16"/>
      <c r="L56" s="17" t="n">
        <v>192</v>
      </c>
      <c r="M56" s="22" t="s">
        <v>127</v>
      </c>
      <c r="N56" s="17" t="n">
        <v>6</v>
      </c>
      <c r="O56" s="17"/>
      <c r="P56" s="24"/>
      <c r="Q56" s="25" t="n">
        <f aca="false">N56+(0.05*O56)+(P56/240)</f>
        <v>6</v>
      </c>
      <c r="R56" s="17" t="n">
        <v>1152</v>
      </c>
      <c r="S56" s="17"/>
      <c r="T56" s="17"/>
      <c r="U56" s="17" t="n">
        <f aca="false">R56+(S56*0.05)+(T56/240)</f>
        <v>1152</v>
      </c>
      <c r="V56" s="17" t="n">
        <f aca="false">L56*Q56</f>
        <v>1152</v>
      </c>
      <c r="W56" s="20" t="n">
        <f aca="false">U56-V56</f>
        <v>0</v>
      </c>
      <c r="X56" s="21"/>
      <c r="Y56" s="21"/>
    </row>
    <row r="57" customFormat="false" ht="15" hidden="false" customHeight="false" outlineLevel="0" collapsed="false">
      <c r="A57" s="12" t="s">
        <v>18</v>
      </c>
      <c r="B57" s="13" t="s">
        <v>19</v>
      </c>
      <c r="C57" s="13" t="s">
        <v>20</v>
      </c>
      <c r="D57" s="13" t="n">
        <v>9</v>
      </c>
      <c r="E57" s="14" t="n">
        <v>1789</v>
      </c>
      <c r="F57" s="13" t="s">
        <v>21</v>
      </c>
      <c r="G57" s="13" t="s">
        <v>187</v>
      </c>
      <c r="H57" s="13" t="s">
        <v>230</v>
      </c>
      <c r="I57" s="15" t="s">
        <v>233</v>
      </c>
      <c r="J57" s="16" t="s">
        <v>37</v>
      </c>
      <c r="K57" s="16"/>
      <c r="L57" s="17"/>
      <c r="M57" s="22"/>
      <c r="N57" s="17"/>
      <c r="O57" s="17"/>
      <c r="P57" s="24"/>
      <c r="Q57" s="25" t="n">
        <f aca="false">N57+(0.05*O57)+(P57/240)</f>
        <v>0</v>
      </c>
      <c r="R57" s="17" t="n">
        <v>870</v>
      </c>
      <c r="S57" s="17"/>
      <c r="T57" s="17"/>
      <c r="U57" s="17" t="n">
        <f aca="false">R57+(S57*0.05)+(T57/240)</f>
        <v>870</v>
      </c>
      <c r="V57" s="17" t="n">
        <f aca="false">L57*Q57</f>
        <v>0</v>
      </c>
      <c r="W57" s="20" t="n">
        <f aca="false">U57-V57</f>
        <v>870</v>
      </c>
      <c r="X57" s="21"/>
      <c r="Y57" s="21"/>
    </row>
    <row r="58" customFormat="false" ht="15" hidden="false" customHeight="false" outlineLevel="0" collapsed="false">
      <c r="A58" s="12" t="s">
        <v>18</v>
      </c>
      <c r="B58" s="13" t="s">
        <v>19</v>
      </c>
      <c r="C58" s="13" t="s">
        <v>20</v>
      </c>
      <c r="D58" s="13" t="n">
        <v>9</v>
      </c>
      <c r="E58" s="14" t="n">
        <v>1789</v>
      </c>
      <c r="F58" s="13" t="s">
        <v>21</v>
      </c>
      <c r="G58" s="13" t="s">
        <v>187</v>
      </c>
      <c r="H58" s="13" t="s">
        <v>105</v>
      </c>
      <c r="I58" s="15" t="s">
        <v>234</v>
      </c>
      <c r="J58" s="16" t="s">
        <v>37</v>
      </c>
      <c r="K58" s="16"/>
      <c r="L58" s="17"/>
      <c r="M58" s="22"/>
      <c r="N58" s="17"/>
      <c r="O58" s="17"/>
      <c r="P58" s="24"/>
      <c r="Q58" s="25" t="n">
        <f aca="false">N58+(0.05*O58)+(P58/240)</f>
        <v>0</v>
      </c>
      <c r="R58" s="17" t="n">
        <v>400</v>
      </c>
      <c r="S58" s="17"/>
      <c r="T58" s="17"/>
      <c r="U58" s="17" t="n">
        <f aca="false">R58+(S58*0.05)+(T58/240)</f>
        <v>400</v>
      </c>
      <c r="V58" s="17" t="n">
        <f aca="false">L58*Q58</f>
        <v>0</v>
      </c>
      <c r="W58" s="20" t="n">
        <f aca="false">U58-V58</f>
        <v>400</v>
      </c>
      <c r="X58" s="21"/>
      <c r="Y58" s="21"/>
    </row>
    <row r="59" customFormat="false" ht="15" hidden="false" customHeight="false" outlineLevel="0" collapsed="false">
      <c r="A59" s="12" t="s">
        <v>18</v>
      </c>
      <c r="B59" s="13" t="s">
        <v>19</v>
      </c>
      <c r="C59" s="13" t="s">
        <v>20</v>
      </c>
      <c r="D59" s="13" t="n">
        <v>9</v>
      </c>
      <c r="E59" s="14" t="n">
        <v>1789</v>
      </c>
      <c r="F59" s="13" t="s">
        <v>21</v>
      </c>
      <c r="G59" s="13" t="s">
        <v>187</v>
      </c>
      <c r="H59" s="13" t="s">
        <v>101</v>
      </c>
      <c r="I59" s="15" t="s">
        <v>86</v>
      </c>
      <c r="J59" s="16" t="s">
        <v>37</v>
      </c>
      <c r="K59" s="16"/>
      <c r="L59" s="17"/>
      <c r="M59" s="22"/>
      <c r="N59" s="17"/>
      <c r="O59" s="17"/>
      <c r="P59" s="24"/>
      <c r="Q59" s="25" t="n">
        <f aca="false">N59+(0.05*O59)+(P59/240)</f>
        <v>0</v>
      </c>
      <c r="R59" s="17" t="n">
        <v>100</v>
      </c>
      <c r="S59" s="17"/>
      <c r="T59" s="17"/>
      <c r="U59" s="17" t="n">
        <f aca="false">R59+(S59*0.05)+(T59/240)</f>
        <v>100</v>
      </c>
      <c r="V59" s="17" t="n">
        <f aca="false">L59*Q59</f>
        <v>0</v>
      </c>
      <c r="W59" s="20" t="n">
        <f aca="false">U59-V59</f>
        <v>100</v>
      </c>
      <c r="X59" s="21"/>
      <c r="Y59" s="21"/>
    </row>
    <row r="60" customFormat="false" ht="15" hidden="false" customHeight="false" outlineLevel="0" collapsed="false">
      <c r="A60" s="12" t="s">
        <v>18</v>
      </c>
      <c r="B60" s="13" t="s">
        <v>19</v>
      </c>
      <c r="C60" s="13" t="s">
        <v>20</v>
      </c>
      <c r="D60" s="13" t="n">
        <v>9</v>
      </c>
      <c r="E60" s="14" t="n">
        <v>1789</v>
      </c>
      <c r="F60" s="13" t="s">
        <v>21</v>
      </c>
      <c r="G60" s="13" t="s">
        <v>187</v>
      </c>
      <c r="H60" s="13" t="s">
        <v>52</v>
      </c>
      <c r="I60" s="15" t="s">
        <v>177</v>
      </c>
      <c r="J60" s="16" t="s">
        <v>37</v>
      </c>
      <c r="K60" s="16"/>
      <c r="L60" s="17" t="n">
        <v>11024</v>
      </c>
      <c r="M60" s="22" t="s">
        <v>235</v>
      </c>
      <c r="N60" s="17"/>
      <c r="O60" s="17" t="n">
        <v>30</v>
      </c>
      <c r="P60" s="24"/>
      <c r="Q60" s="25" t="n">
        <f aca="false">N60+(0.05*O60)+(P60/240)</f>
        <v>1.5</v>
      </c>
      <c r="R60" s="17" t="n">
        <v>16536</v>
      </c>
      <c r="S60" s="17"/>
      <c r="T60" s="17"/>
      <c r="U60" s="17" t="n">
        <f aca="false">R60+(S60*0.05)+(T60/240)</f>
        <v>16536</v>
      </c>
      <c r="V60" s="17" t="n">
        <f aca="false">L60*Q60</f>
        <v>16536</v>
      </c>
      <c r="W60" s="20" t="n">
        <f aca="false">U60-V60</f>
        <v>0</v>
      </c>
      <c r="X60" s="21"/>
      <c r="Y60" s="21"/>
    </row>
    <row r="61" customFormat="false" ht="15" hidden="false" customHeight="false" outlineLevel="0" collapsed="false">
      <c r="A61" s="12" t="s">
        <v>18</v>
      </c>
      <c r="B61" s="13" t="s">
        <v>19</v>
      </c>
      <c r="C61" s="13" t="s">
        <v>20</v>
      </c>
      <c r="D61" s="13" t="n">
        <v>9</v>
      </c>
      <c r="E61" s="14" t="n">
        <v>1789</v>
      </c>
      <c r="F61" s="13" t="s">
        <v>21</v>
      </c>
      <c r="G61" s="13" t="s">
        <v>187</v>
      </c>
      <c r="H61" s="13" t="s">
        <v>180</v>
      </c>
      <c r="I61" s="15" t="s">
        <v>177</v>
      </c>
      <c r="J61" s="16" t="s">
        <v>37</v>
      </c>
      <c r="K61" s="16"/>
      <c r="L61" s="17" t="n">
        <v>13520</v>
      </c>
      <c r="M61" s="22" t="s">
        <v>235</v>
      </c>
      <c r="N61" s="17"/>
      <c r="O61" s="17" t="n">
        <v>30</v>
      </c>
      <c r="P61" s="24"/>
      <c r="Q61" s="25" t="n">
        <f aca="false">N61+(0.05*O61)+(P61/240)</f>
        <v>1.5</v>
      </c>
      <c r="R61" s="17" t="n">
        <v>20280</v>
      </c>
      <c r="S61" s="17"/>
      <c r="T61" s="17"/>
      <c r="U61" s="17" t="n">
        <f aca="false">R61+(S61*0.05)+(T61/240)</f>
        <v>20280</v>
      </c>
      <c r="V61" s="17" t="n">
        <f aca="false">L61*Q61</f>
        <v>20280</v>
      </c>
      <c r="W61" s="20" t="n">
        <f aca="false">U61-V61</f>
        <v>0</v>
      </c>
      <c r="X61" s="21"/>
      <c r="Y61" s="21"/>
    </row>
    <row r="62" customFormat="false" ht="15" hidden="false" customHeight="false" outlineLevel="0" collapsed="false">
      <c r="A62" s="12" t="s">
        <v>18</v>
      </c>
      <c r="B62" s="13" t="s">
        <v>19</v>
      </c>
      <c r="C62" s="13" t="s">
        <v>20</v>
      </c>
      <c r="D62" s="13" t="n">
        <v>9</v>
      </c>
      <c r="E62" s="14" t="n">
        <v>1789</v>
      </c>
      <c r="F62" s="13" t="s">
        <v>21</v>
      </c>
      <c r="G62" s="13" t="s">
        <v>187</v>
      </c>
      <c r="H62" s="13" t="s">
        <v>176</v>
      </c>
      <c r="I62" s="15" t="s">
        <v>177</v>
      </c>
      <c r="J62" s="16" t="s">
        <v>37</v>
      </c>
      <c r="K62" s="16"/>
      <c r="L62" s="17" t="n">
        <v>310</v>
      </c>
      <c r="M62" s="22" t="s">
        <v>235</v>
      </c>
      <c r="N62" s="17"/>
      <c r="O62" s="17" t="n">
        <v>12</v>
      </c>
      <c r="P62" s="24"/>
      <c r="Q62" s="25" t="n">
        <f aca="false">N62+(0.05*O62)+(P62/240)</f>
        <v>0.6</v>
      </c>
      <c r="R62" s="17" t="n">
        <v>1088</v>
      </c>
      <c r="S62" s="17"/>
      <c r="T62" s="17"/>
      <c r="U62" s="17" t="n">
        <v>186</v>
      </c>
      <c r="V62" s="17" t="n">
        <f aca="false">L62*Q62</f>
        <v>186</v>
      </c>
      <c r="W62" s="20" t="n">
        <f aca="false">U62-V62</f>
        <v>0</v>
      </c>
      <c r="X62" s="21"/>
      <c r="Y62" s="21" t="s">
        <v>236</v>
      </c>
    </row>
    <row r="63" customFormat="false" ht="15" hidden="false" customHeight="false" outlineLevel="0" collapsed="false">
      <c r="A63" s="12" t="s">
        <v>18</v>
      </c>
      <c r="B63" s="13" t="s">
        <v>19</v>
      </c>
      <c r="C63" s="13" t="s">
        <v>20</v>
      </c>
      <c r="D63" s="13" t="n">
        <v>9</v>
      </c>
      <c r="E63" s="14" t="n">
        <v>1789</v>
      </c>
      <c r="F63" s="13" t="s">
        <v>21</v>
      </c>
      <c r="G63" s="13" t="s">
        <v>187</v>
      </c>
      <c r="H63" s="13" t="s">
        <v>176</v>
      </c>
      <c r="I63" s="15" t="s">
        <v>177</v>
      </c>
      <c r="J63" s="16" t="s">
        <v>37</v>
      </c>
      <c r="K63" s="16"/>
      <c r="L63" s="17" t="n">
        <f aca="false">6+1/4+8/288</f>
        <v>6.27777777777778</v>
      </c>
      <c r="M63" s="22" t="s">
        <v>237</v>
      </c>
      <c r="N63" s="17" t="n">
        <v>144</v>
      </c>
      <c r="O63" s="17"/>
      <c r="P63" s="24"/>
      <c r="Q63" s="25" t="n">
        <f aca="false">N63+(0.05*O63)+(P63/240)</f>
        <v>144</v>
      </c>
      <c r="R63" s="17" t="n">
        <v>1088</v>
      </c>
      <c r="S63" s="17"/>
      <c r="T63" s="17"/>
      <c r="U63" s="17" t="n">
        <v>904</v>
      </c>
      <c r="V63" s="17" t="n">
        <f aca="false">L63*Q63</f>
        <v>904</v>
      </c>
      <c r="W63" s="20" t="n">
        <f aca="false">U63-V63</f>
        <v>0</v>
      </c>
      <c r="X63" s="21"/>
      <c r="Y63" s="21" t="s">
        <v>236</v>
      </c>
    </row>
  </sheetData>
  <conditionalFormatting sqref="W2:W62">
    <cfRule type="cellIs" priority="2" operator="greaterThan" aboveAverage="0" equalAverage="0" bottom="0" percent="0" rank="0" text="" dxfId="0">
      <formula>0</formula>
    </cfRule>
  </conditionalFormatting>
  <conditionalFormatting sqref="W1">
    <cfRule type="cellIs" priority="3" operator="greaterThan" aboveAverage="0" equalAverage="0" bottom="0" percent="0" rank="0" text="" dxfId="1">
      <formula>0</formula>
    </cfRule>
  </conditionalFormatting>
  <conditionalFormatting sqref="W63">
    <cfRule type="cellIs" priority="4" operator="greater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LibreOffice/5.0.2.2$MacOSX_X86_64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language>fr-FR</dc:language>
  <dcterms:modified xsi:type="dcterms:W3CDTF">2015-11-09T16:47:29Z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