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yrafilesrv.lyrasis.local\Dept\MEMSERV\Member Services Common\Member Services\moreland\Desktop\Licensing Special Project Work\OACIP Annual Billing Reports\"/>
    </mc:Choice>
  </mc:AlternateContent>
  <xr:revisionPtr revIDLastSave="0" documentId="13_ncr:1_{0617179E-E50C-4136-B402-96CFC7205B30}" xr6:coauthVersionLast="47" xr6:coauthVersionMax="47" xr10:uidLastSave="{00000000-0000-0000-0000-000000000000}"/>
  <bookViews>
    <workbookView xWindow="28680" yWindow="-120" windowWidth="29040" windowHeight="15225" activeTab="2" xr2:uid="{F60FDCE8-EE24-42DC-8FF8-3378AF7247D3}"/>
  </bookViews>
  <sheets>
    <sheet name=" 5-Year Summary" sheetId="1" r:id="rId1"/>
    <sheet name="1st Year Billing (21-22)" sheetId="2" r:id="rId2"/>
    <sheet name="2nd Year Billing (22-23)" sheetId="3" r:id="rId3"/>
  </sheets>
  <definedNames>
    <definedName name="_xlnm._FilterDatabase" localSheetId="1" hidden="1">'1st Year Billing (21-22)'!$A$3:$H$3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" i="3" l="1"/>
  <c r="G9" i="3"/>
  <c r="G8" i="3"/>
  <c r="H9" i="3"/>
  <c r="H8" i="3"/>
  <c r="G7" i="3"/>
  <c r="H7" i="3" s="1"/>
  <c r="G16" i="3"/>
  <c r="H16" i="3" s="1"/>
  <c r="G15" i="3"/>
  <c r="H15" i="3" s="1"/>
  <c r="G14" i="3"/>
  <c r="H14" i="3" s="1"/>
  <c r="G13" i="3"/>
  <c r="H13" i="3" s="1"/>
  <c r="G12" i="3"/>
  <c r="H12" i="3" s="1"/>
  <c r="G11" i="3"/>
  <c r="H11" i="3" s="1"/>
  <c r="G10" i="3"/>
  <c r="H10" i="3" s="1"/>
  <c r="G6" i="3"/>
  <c r="H6" i="3" s="1"/>
  <c r="G5" i="3"/>
  <c r="H5" i="3" s="1"/>
  <c r="G4" i="3"/>
  <c r="E17" i="3"/>
  <c r="F15" i="2"/>
  <c r="F16" i="2"/>
  <c r="F14" i="2"/>
  <c r="E17" i="2"/>
  <c r="F13" i="2"/>
  <c r="F9" i="2"/>
  <c r="G9" i="2" s="1"/>
  <c r="F4" i="2"/>
  <c r="F6" i="2"/>
  <c r="G6" i="2" s="1"/>
  <c r="F7" i="2"/>
  <c r="G7" i="2" s="1"/>
  <c r="F5" i="2"/>
  <c r="G5" i="2" s="1"/>
  <c r="F10" i="2"/>
  <c r="G10" i="2" s="1"/>
  <c r="F8" i="2"/>
  <c r="G8" i="2" s="1"/>
  <c r="F12" i="2"/>
  <c r="G12" i="2" s="1"/>
  <c r="F11" i="2"/>
  <c r="G11" i="2" s="1"/>
  <c r="O13" i="1"/>
  <c r="R13" i="1"/>
  <c r="L13" i="1"/>
  <c r="I13" i="1"/>
  <c r="F13" i="1"/>
  <c r="G17" i="3" l="1"/>
  <c r="H4" i="3"/>
  <c r="G4" i="2"/>
  <c r="G16" i="1"/>
  <c r="Q15" i="1"/>
  <c r="P16" i="1" s="1"/>
  <c r="N15" i="1"/>
  <c r="M16" i="1" s="1"/>
  <c r="K15" i="1"/>
  <c r="J16" i="1" s="1"/>
  <c r="G15" i="1"/>
  <c r="D15" i="1"/>
  <c r="R14" i="1"/>
  <c r="O14" i="1"/>
  <c r="L14" i="1"/>
  <c r="I14" i="1"/>
  <c r="F14" i="1"/>
  <c r="R12" i="1"/>
  <c r="O12" i="1"/>
  <c r="L12" i="1"/>
  <c r="I12" i="1"/>
  <c r="F12" i="1"/>
  <c r="R11" i="1"/>
  <c r="O11" i="1"/>
  <c r="L11" i="1"/>
  <c r="I11" i="1"/>
  <c r="F11" i="1"/>
  <c r="R10" i="1"/>
  <c r="O10" i="1"/>
  <c r="L10" i="1"/>
  <c r="I10" i="1"/>
  <c r="F10" i="1"/>
  <c r="R9" i="1"/>
  <c r="O9" i="1"/>
  <c r="L9" i="1"/>
  <c r="I9" i="1"/>
  <c r="F9" i="1"/>
  <c r="R8" i="1"/>
  <c r="O8" i="1"/>
  <c r="L8" i="1"/>
  <c r="I8" i="1"/>
  <c r="F8" i="1"/>
  <c r="R7" i="1"/>
  <c r="O7" i="1"/>
  <c r="L7" i="1"/>
  <c r="I7" i="1"/>
  <c r="F7" i="1"/>
  <c r="R6" i="1"/>
  <c r="O6" i="1"/>
  <c r="L6" i="1"/>
  <c r="I6" i="1"/>
  <c r="F6" i="1"/>
  <c r="R5" i="1"/>
  <c r="O5" i="1"/>
  <c r="L5" i="1"/>
  <c r="I5" i="1"/>
  <c r="F5" i="1"/>
  <c r="R4" i="1"/>
  <c r="R15" i="1" s="1"/>
  <c r="P17" i="1" s="1"/>
  <c r="P18" i="1" s="1"/>
  <c r="O4" i="1"/>
  <c r="L4" i="1"/>
  <c r="I4" i="1"/>
  <c r="F4" i="1"/>
  <c r="U17" i="1" l="1"/>
  <c r="O15" i="1"/>
  <c r="M17" i="1" s="1"/>
  <c r="M18" i="1" s="1"/>
  <c r="L15" i="1"/>
  <c r="J17" i="1" s="1"/>
  <c r="J18" i="1" s="1"/>
  <c r="I15" i="1"/>
  <c r="G17" i="1" s="1"/>
  <c r="G18" i="1" s="1"/>
  <c r="F15" i="1"/>
  <c r="D17" i="1" l="1"/>
  <c r="E15" i="1"/>
  <c r="D16" i="1" s="1"/>
  <c r="U18" i="1"/>
  <c r="D18" i="1"/>
  <c r="U19" i="1" s="1"/>
  <c r="H13" i="2"/>
  <c r="H14" i="2"/>
  <c r="H16" i="2"/>
  <c r="H15" i="2"/>
  <c r="H17" i="2" s="1"/>
  <c r="F17" i="2"/>
  <c r="G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tc={68EA7FA2-436B-41F6-8857-2C7E058B8DD2}</author>
    <author>tc={B8F98A02-8C72-48E1-83C4-C8240AAAD327}</author>
  </authors>
  <commentList>
    <comment ref="E3" authorId="0" shapeId="0" xr:uid="{68EA7FA2-436B-41F6-8857-2C7E058B8DD2}">
      <text>
        <t>[Threaded comment]
Your version of Excel allows you to read this threaded comment; however, any edits to it will get removed if the file is opened in a newer version of Excel. Learn more: https://go.microsoft.com/fwlink/?linkid=870924
Comment:
    7.5% indicates management of a participation agreement.</t>
      </text>
    </comment>
    <comment ref="C19" authorId="1" shapeId="0" xr:uid="{B8F98A02-8C72-48E1-83C4-C8240AAAD327}">
      <text>
        <t>[Threaded comment]
Your version of Excel allows you to read this threaded comment; however, any edits to it will get removed if the file is opened in a newer version of Excel. Learn more: https://go.microsoft.com/fwlink/?linkid=870924
Comment:
    Payment should be made by August 31 each year.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tc={35ECB3B2-8E05-4351-BF8F-6BBB1813DEFA}</author>
  </authors>
  <commentList>
    <comment ref="H17" authorId="0" shapeId="0" xr:uid="{35ECB3B2-8E05-4351-BF8F-6BBB1813DEFA}">
      <text>
        <t>[Threaded comment]
Your version of Excel allows you to read this threaded comment; however, any edits to it will get removed if the file is opened in a newer version of Excel. Learn more: https://go.microsoft.com/fwlink/?linkid=870924
Comment:
    Matches SLM billing ledger</t>
      </text>
    </comment>
  </commentList>
</comments>
</file>

<file path=xl/sharedStrings.xml><?xml version="1.0" encoding="utf-8"?>
<sst xmlns="http://schemas.openxmlformats.org/spreadsheetml/2006/main" count="129" uniqueCount="67">
  <si>
    <t>History of Media Studies</t>
  </si>
  <si>
    <t>Institution</t>
  </si>
  <si>
    <t>Support Level</t>
  </si>
  <si>
    <t># Years Payment</t>
  </si>
  <si>
    <t>1st Year Billing</t>
  </si>
  <si>
    <t>LYR % Fee</t>
  </si>
  <si>
    <t>LYR $ Fee</t>
  </si>
  <si>
    <t>2nd Year Billing</t>
  </si>
  <si>
    <t>3rd Year Billing</t>
  </si>
  <si>
    <t>4th Year Billing</t>
  </si>
  <si>
    <t>5th Year Billing</t>
  </si>
  <si>
    <t>University of Kansas</t>
  </si>
  <si>
    <t>University of Rhode Island</t>
  </si>
  <si>
    <t>Iowa State University</t>
  </si>
  <si>
    <t>Pennsylvania State University</t>
  </si>
  <si>
    <t>Purdue University</t>
  </si>
  <si>
    <t>Massachusetts Institute of Technology</t>
  </si>
  <si>
    <t>University of Massachusetts, Amherst</t>
  </si>
  <si>
    <t>University of Texas at Austin</t>
  </si>
  <si>
    <t>University of Tennessee Knoxville</t>
  </si>
  <si>
    <t>Big Ten Academic Alliance</t>
  </si>
  <si>
    <t>Colby Bowdoin Bates Consortium</t>
  </si>
  <si>
    <t>Library Totals</t>
  </si>
  <si>
    <t>LYR Fee %</t>
  </si>
  <si>
    <t>5 Year Totals</t>
  </si>
  <si>
    <t>LYR Fee $</t>
  </si>
  <si>
    <t>Funds Committed</t>
  </si>
  <si>
    <t>Payment to Journal</t>
  </si>
  <si>
    <t xml:space="preserve">LYR Fee </t>
  </si>
  <si>
    <t>Payment Year</t>
  </si>
  <si>
    <t>2022 August</t>
  </si>
  <si>
    <t>2023 August</t>
  </si>
  <si>
    <t>2024 August</t>
  </si>
  <si>
    <t>2025 August</t>
  </si>
  <si>
    <t>2026 August</t>
  </si>
  <si>
    <t>Payment Status</t>
  </si>
  <si>
    <t>HMS First Year Billing September 2021 - July 2022</t>
  </si>
  <si>
    <t>Account Name</t>
  </si>
  <si>
    <t>PO#</t>
  </si>
  <si>
    <t>Invoice #</t>
  </si>
  <si>
    <t>Invoice Date</t>
  </si>
  <si>
    <t>Amount Invoiced</t>
  </si>
  <si>
    <t>LYRASIS Fee</t>
  </si>
  <si>
    <t>LYRASIS %</t>
  </si>
  <si>
    <t>0792541</t>
  </si>
  <si>
    <t>0796168</t>
  </si>
  <si>
    <t>0795059</t>
  </si>
  <si>
    <t>0795516</t>
  </si>
  <si>
    <t>The University of Texas at Austin</t>
  </si>
  <si>
    <t>0797482</t>
  </si>
  <si>
    <t>0791342</t>
  </si>
  <si>
    <t>University of Massachusetts Amherst</t>
  </si>
  <si>
    <t>0796201</t>
  </si>
  <si>
    <t>0791343</t>
  </si>
  <si>
    <t>0797499</t>
  </si>
  <si>
    <t>none</t>
  </si>
  <si>
    <t>0797852</t>
  </si>
  <si>
    <t>Bates College</t>
  </si>
  <si>
    <t>0795269</t>
  </si>
  <si>
    <t>Bowdoin College</t>
  </si>
  <si>
    <t>0795271</t>
  </si>
  <si>
    <t>Colby College</t>
  </si>
  <si>
    <t>0795270</t>
  </si>
  <si>
    <t>HMS First Year Billing September 2022 - July 2023</t>
  </si>
  <si>
    <t>n/a</t>
  </si>
  <si>
    <t>PAID</t>
  </si>
  <si>
    <t>Submitted to Fiscal 8/29/2023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</si>
</sst>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[$-10409]m/d/yyyy"/>
    <numFmt numFmtId="165" formatCode="[$-10409]&quot;$&quot;#,##0.00;\(&quot;$&quot;#,##0.00\)"/>
    <numFmt numFmtId="166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theme="1"/>
      <name val="Calibri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7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8" fontId="0" fillId="0" borderId="10" xfId="0" applyNumberFormat="1" applyBorder="1" applyAlignment="1">
      <alignment horizontal="center"/>
    </xf>
    <xf numFmtId="10" fontId="0" fillId="0" borderId="11" xfId="1" applyNumberFormat="1" applyFont="1" applyBorder="1" applyAlignment="1">
      <alignment horizontal="center"/>
    </xf>
    <xf numFmtId="8" fontId="0" fillId="0" borderId="12" xfId="0" applyNumberFormat="1" applyBorder="1" applyAlignment="1">
      <alignment horizontal="center"/>
    </xf>
    <xf numFmtId="8" fontId="0" fillId="0" borderId="13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/>
    </xf>
    <xf numFmtId="8" fontId="0" fillId="0" borderId="16" xfId="0" applyNumberFormat="1" applyBorder="1" applyAlignment="1">
      <alignment horizontal="center"/>
    </xf>
    <xf numFmtId="0" fontId="2" fillId="0" borderId="17" xfId="0" applyFont="1" applyBorder="1" applyAlignment="1">
      <alignment horizontal="center"/>
    </xf>
    <xf numFmtId="8" fontId="0" fillId="0" borderId="18" xfId="0" applyNumberFormat="1" applyBorder="1" applyAlignment="1">
      <alignment horizontal="center"/>
    </xf>
    <xf numFmtId="10" fontId="0" fillId="0" borderId="19" xfId="1" applyNumberFormat="1" applyFont="1" applyBorder="1" applyAlignment="1">
      <alignment horizontal="center"/>
    </xf>
    <xf numFmtId="8" fontId="0" fillId="0" borderId="20" xfId="0" applyNumberFormat="1" applyBorder="1" applyAlignment="1">
      <alignment horizontal="center"/>
    </xf>
    <xf numFmtId="0" fontId="2" fillId="0" borderId="21" xfId="0" applyFont="1" applyBorder="1" applyAlignment="1">
      <alignment horizontal="center"/>
    </xf>
    <xf numFmtId="10" fontId="0" fillId="0" borderId="22" xfId="0" applyNumberFormat="1" applyBorder="1" applyAlignment="1">
      <alignment horizontal="center"/>
    </xf>
    <xf numFmtId="10" fontId="0" fillId="0" borderId="23" xfId="0" applyNumberForma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23" xfId="1" applyNumberFormat="1" applyFont="1" applyBorder="1" applyAlignment="1">
      <alignment horizontal="center"/>
    </xf>
    <xf numFmtId="10" fontId="0" fillId="0" borderId="24" xfId="1" applyNumberFormat="1" applyFont="1" applyBorder="1" applyAlignment="1">
      <alignment horizontal="center"/>
    </xf>
    <xf numFmtId="8" fontId="0" fillId="0" borderId="25" xfId="0" applyNumberFormat="1" applyBorder="1" applyAlignment="1">
      <alignment horizontal="center"/>
    </xf>
    <xf numFmtId="8" fontId="0" fillId="0" borderId="26" xfId="0" applyNumberFormat="1" applyBorder="1" applyAlignment="1">
      <alignment horizontal="center"/>
    </xf>
    <xf numFmtId="8" fontId="0" fillId="0" borderId="27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2" fillId="0" borderId="1" xfId="0" applyNumberFormat="1" applyFon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2" xfId="0" applyFont="1" applyBorder="1" applyAlignment="1">
      <alignment horizontal="center"/>
    </xf>
    <xf numFmtId="0" fontId="0" fillId="0" borderId="32" xfId="0" applyBorder="1"/>
    <xf numFmtId="0" fontId="0" fillId="0" borderId="32" xfId="0" applyBorder="1" applyAlignment="1">
      <alignment horizontal="center"/>
    </xf>
    <xf numFmtId="166" fontId="0" fillId="0" borderId="32" xfId="0" applyNumberFormat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66" fontId="2" fillId="0" borderId="33" xfId="0" applyNumberFormat="1" applyFont="1" applyBorder="1" applyAlignment="1">
      <alignment horizontal="center"/>
    </xf>
    <xf numFmtId="10" fontId="2" fillId="0" borderId="33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 vertical="top" wrapText="1" readingOrder="1"/>
    </xf>
    <xf numFmtId="0" fontId="5" fillId="0" borderId="32" xfId="0" applyFont="1" applyBorder="1"/>
    <xf numFmtId="0" fontId="5" fillId="0" borderId="32" xfId="0" applyFont="1" applyBorder="1" applyAlignment="1">
      <alignment horizontal="center"/>
    </xf>
    <xf numFmtId="166" fontId="5" fillId="0" borderId="32" xfId="0" applyNumberFormat="1" applyFont="1" applyBorder="1" applyAlignment="1">
      <alignment horizontal="center"/>
    </xf>
    <xf numFmtId="10" fontId="5" fillId="0" borderId="32" xfId="0" applyNumberFormat="1" applyFont="1" applyBorder="1" applyAlignment="1">
      <alignment horizontal="center"/>
    </xf>
    <xf numFmtId="164" fontId="6" fillId="0" borderId="32" xfId="0" applyNumberFormat="1" applyFont="1" applyBorder="1" applyAlignment="1">
      <alignment horizontal="center" vertical="top" wrapText="1" readingOrder="1"/>
    </xf>
    <xf numFmtId="0" fontId="6" fillId="0" borderId="32" xfId="0" applyFont="1" applyBorder="1" applyAlignment="1">
      <alignment horizontal="center" vertical="top" wrapText="1" readingOrder="1"/>
    </xf>
    <xf numFmtId="0" fontId="6" fillId="0" borderId="32" xfId="0" applyFont="1" applyBorder="1" applyAlignment="1">
      <alignment vertical="top" wrapText="1" readingOrder="1"/>
    </xf>
    <xf numFmtId="165" fontId="6" fillId="0" borderId="32" xfId="0" applyNumberFormat="1" applyFont="1" applyBorder="1" applyAlignment="1">
      <alignment horizontal="center" vertical="top" wrapText="1" readingOrder="1"/>
    </xf>
    <xf numFmtId="0" fontId="7" fillId="0" borderId="0" xfId="0" applyFont="1"/>
    <xf numFmtId="8" fontId="0" fillId="0" borderId="32" xfId="0" applyNumberFormat="1" applyBorder="1" applyAlignment="1">
      <alignment horizontal="center"/>
    </xf>
    <xf numFmtId="10" fontId="0" fillId="0" borderId="32" xfId="1" applyNumberFormat="1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34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vertical="top" wrapText="1" readingOrder="1"/>
    </xf>
    <xf numFmtId="0" fontId="5" fillId="0" borderId="34" xfId="0" applyFont="1" applyBorder="1" applyAlignment="1">
      <alignment horizontal="center"/>
    </xf>
    <xf numFmtId="164" fontId="6" fillId="0" borderId="34" xfId="0" applyNumberFormat="1" applyFont="1" applyBorder="1" applyAlignment="1">
      <alignment horizontal="center" vertical="top" wrapText="1" readingOrder="1"/>
    </xf>
    <xf numFmtId="166" fontId="2" fillId="2" borderId="33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rla Lair" id="{AEE6EA64-DD1A-42C6-AC36-E632C31AE662}" userId="S::lair@Lyrasis.org::ab99232d-1c0f-48b6-b727-f3c71a212cee" providerId="AD"/>
  <person displayName="Stephanie Moreland" id="{61F21554-C2A3-4297-96F5-DE11C770C4B5}" userId="S::moreland@lyrasis.org::76755f37-c869-4810-a337-a897b582c9a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8-29T13:26:16.44" personId="{AEE6EA64-DD1A-42C6-AC36-E632C31AE662}" id="{68EA7FA2-436B-41F6-8857-2C7E058B8DD2}">
    <text>7.5% indicates management of a participation agreement.</text>
  </threadedComment>
  <threadedComment ref="C19" dT="2022-08-17T16:52:51.59" personId="{AEE6EA64-DD1A-42C6-AC36-E632C31AE662}" id="{B8F98A02-8C72-48E1-83C4-C8240AAAD327}">
    <text>Payment should be made by August 31 each year.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7" dT="2022-08-30T16:18:13.35" personId="{61F21554-C2A3-4297-96F5-DE11C770C4B5}" id="{35ECB3B2-8E05-4351-BF8F-6BBB1813DEFA}" done="1">
    <text>Matches SLM billing ledger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1A1E-6752-4C3D-9771-E287CF3F2080}">
  <dimension ref="A1:U20"/>
  <sheetViews>
    <sheetView zoomScaleNormal="100" workbookViewId="0">
      <pane xSplit="1" topLeftCell="B1" activePane="topRight" state="frozen"/>
      <selection pane="topRight" activeCell="G20" sqref="G20:I20"/>
    </sheetView>
  </sheetViews>
  <sheetFormatPr defaultRowHeight="15" x14ac:dyDescent="0.25"/>
  <cols>
    <col min="1" max="1" width="35.5703125" bestFit="1" customWidth="1"/>
    <col min="2" max="2" width="13.28515625" bestFit="1" customWidth="1"/>
    <col min="3" max="3" width="18.28515625" customWidth="1"/>
    <col min="4" max="4" width="14" bestFit="1" customWidth="1"/>
    <col min="5" max="6" width="14" customWidth="1"/>
    <col min="7" max="7" width="14.7109375" bestFit="1" customWidth="1"/>
    <col min="8" max="9" width="14.7109375" customWidth="1"/>
    <col min="10" max="10" width="14.28515625" bestFit="1" customWidth="1"/>
    <col min="11" max="12" width="14.28515625" customWidth="1"/>
    <col min="13" max="13" width="14.28515625" bestFit="1" customWidth="1"/>
    <col min="14" max="15" width="14.28515625" customWidth="1"/>
    <col min="16" max="16" width="16.5703125" customWidth="1"/>
    <col min="17" max="17" width="18.5703125" style="2" customWidth="1"/>
    <col min="18" max="18" width="15.5703125" customWidth="1"/>
    <col min="19" max="19" width="4" customWidth="1"/>
    <col min="20" max="20" width="20.5703125" customWidth="1"/>
    <col min="21" max="21" width="17.85546875" customWidth="1"/>
  </cols>
  <sheetData>
    <row r="1" spans="1:21" ht="21" x14ac:dyDescent="0.35">
      <c r="A1" s="1" t="s">
        <v>0</v>
      </c>
    </row>
    <row r="2" spans="1:21" ht="15.75" thickBot="1" x14ac:dyDescent="0.3"/>
    <row r="3" spans="1:21" s="9" customFormat="1" x14ac:dyDescent="0.25">
      <c r="A3" s="3" t="s">
        <v>1</v>
      </c>
      <c r="B3" s="3" t="s">
        <v>2</v>
      </c>
      <c r="C3" s="47" t="s">
        <v>3</v>
      </c>
      <c r="D3" s="5" t="s">
        <v>4</v>
      </c>
      <c r="E3" s="6" t="s">
        <v>5</v>
      </c>
      <c r="F3" s="7" t="s">
        <v>6</v>
      </c>
      <c r="G3" s="5" t="s">
        <v>7</v>
      </c>
      <c r="H3" s="6" t="s">
        <v>5</v>
      </c>
      <c r="I3" s="8" t="s">
        <v>6</v>
      </c>
      <c r="J3" s="5" t="s">
        <v>8</v>
      </c>
      <c r="K3" s="6" t="s">
        <v>5</v>
      </c>
      <c r="L3" s="8" t="s">
        <v>6</v>
      </c>
      <c r="M3" s="5" t="s">
        <v>9</v>
      </c>
      <c r="N3" s="6" t="s">
        <v>5</v>
      </c>
      <c r="O3" s="8" t="s">
        <v>6</v>
      </c>
      <c r="P3" s="5" t="s">
        <v>10</v>
      </c>
      <c r="Q3" s="6" t="s">
        <v>5</v>
      </c>
      <c r="R3" s="8" t="s">
        <v>6</v>
      </c>
    </row>
    <row r="4" spans="1:21" x14ac:dyDescent="0.25">
      <c r="A4" s="10" t="s">
        <v>11</v>
      </c>
      <c r="B4" s="11">
        <v>3</v>
      </c>
      <c r="C4" s="12">
        <v>5</v>
      </c>
      <c r="D4" s="13">
        <v>1000</v>
      </c>
      <c r="E4" s="14">
        <v>7.4999999999999997E-2</v>
      </c>
      <c r="F4" s="15">
        <f t="shared" ref="F4:F14" si="0">D4*E4</f>
        <v>75</v>
      </c>
      <c r="G4" s="13">
        <v>1000</v>
      </c>
      <c r="H4" s="14">
        <v>6.5000000000000002E-2</v>
      </c>
      <c r="I4" s="16">
        <f t="shared" ref="I4:I14" si="1">G4*H4</f>
        <v>65</v>
      </c>
      <c r="J4" s="13">
        <v>1000</v>
      </c>
      <c r="K4" s="14">
        <v>6.5000000000000002E-2</v>
      </c>
      <c r="L4" s="16">
        <f t="shared" ref="L4:L14" si="2">J4*K4</f>
        <v>65</v>
      </c>
      <c r="M4" s="13">
        <v>1000</v>
      </c>
      <c r="N4" s="14">
        <v>6.5000000000000002E-2</v>
      </c>
      <c r="O4" s="16">
        <f t="shared" ref="O4:O14" si="3">M4*N4</f>
        <v>65</v>
      </c>
      <c r="P4" s="13">
        <v>1000</v>
      </c>
      <c r="Q4" s="14">
        <v>6.5000000000000002E-2</v>
      </c>
      <c r="R4" s="16">
        <f t="shared" ref="R4:R14" si="4">P4*Q4</f>
        <v>65</v>
      </c>
    </row>
    <row r="5" spans="1:21" x14ac:dyDescent="0.25">
      <c r="A5" s="10" t="s">
        <v>12</v>
      </c>
      <c r="B5" s="11">
        <v>3</v>
      </c>
      <c r="C5" s="12">
        <v>5</v>
      </c>
      <c r="D5" s="13">
        <v>1000</v>
      </c>
      <c r="E5" s="14">
        <v>6.5000000000000002E-2</v>
      </c>
      <c r="F5" s="15">
        <f t="shared" si="0"/>
        <v>65</v>
      </c>
      <c r="G5" s="13">
        <v>1000</v>
      </c>
      <c r="H5" s="14">
        <v>6.5000000000000002E-2</v>
      </c>
      <c r="I5" s="16">
        <f t="shared" si="1"/>
        <v>65</v>
      </c>
      <c r="J5" s="13">
        <v>1000</v>
      </c>
      <c r="K5" s="14">
        <v>6.5000000000000002E-2</v>
      </c>
      <c r="L5" s="16">
        <f t="shared" si="2"/>
        <v>65</v>
      </c>
      <c r="M5" s="13">
        <v>1000</v>
      </c>
      <c r="N5" s="14">
        <v>6.5000000000000002E-2</v>
      </c>
      <c r="O5" s="16">
        <f t="shared" si="3"/>
        <v>65</v>
      </c>
      <c r="P5" s="13">
        <v>1000</v>
      </c>
      <c r="Q5" s="14">
        <v>6.5000000000000002E-2</v>
      </c>
      <c r="R5" s="16">
        <f t="shared" si="4"/>
        <v>65</v>
      </c>
    </row>
    <row r="6" spans="1:21" x14ac:dyDescent="0.25">
      <c r="A6" s="10" t="s">
        <v>13</v>
      </c>
      <c r="B6" s="11">
        <v>3</v>
      </c>
      <c r="C6" s="12">
        <v>5</v>
      </c>
      <c r="D6" s="13">
        <v>1000</v>
      </c>
      <c r="E6" s="14">
        <v>7.4999999999999997E-2</v>
      </c>
      <c r="F6" s="15">
        <f t="shared" si="0"/>
        <v>75</v>
      </c>
      <c r="G6" s="13">
        <v>1000</v>
      </c>
      <c r="H6" s="14">
        <v>6.5000000000000002E-2</v>
      </c>
      <c r="I6" s="16">
        <f t="shared" si="1"/>
        <v>65</v>
      </c>
      <c r="J6" s="13">
        <v>1000</v>
      </c>
      <c r="K6" s="14">
        <v>6.5000000000000002E-2</v>
      </c>
      <c r="L6" s="16">
        <f t="shared" si="2"/>
        <v>65</v>
      </c>
      <c r="M6" s="13">
        <v>1000</v>
      </c>
      <c r="N6" s="14">
        <v>6.5000000000000002E-2</v>
      </c>
      <c r="O6" s="16">
        <f t="shared" si="3"/>
        <v>65</v>
      </c>
      <c r="P6" s="13">
        <v>1000</v>
      </c>
      <c r="Q6" s="14">
        <v>6.5000000000000002E-2</v>
      </c>
      <c r="R6" s="16">
        <f t="shared" si="4"/>
        <v>65</v>
      </c>
    </row>
    <row r="7" spans="1:21" x14ac:dyDescent="0.25">
      <c r="A7" s="10" t="s">
        <v>14</v>
      </c>
      <c r="B7" s="11">
        <v>3</v>
      </c>
      <c r="C7" s="12">
        <v>1</v>
      </c>
      <c r="D7" s="13">
        <v>5000</v>
      </c>
      <c r="E7" s="14">
        <v>7.4999999999999997E-2</v>
      </c>
      <c r="F7" s="15">
        <f t="shared" si="0"/>
        <v>375</v>
      </c>
      <c r="G7" s="13">
        <v>0</v>
      </c>
      <c r="H7" s="14">
        <v>6.5000000000000002E-2</v>
      </c>
      <c r="I7" s="16">
        <f t="shared" si="1"/>
        <v>0</v>
      </c>
      <c r="J7" s="13">
        <v>0</v>
      </c>
      <c r="K7" s="14">
        <v>6.5000000000000002E-2</v>
      </c>
      <c r="L7" s="16">
        <f t="shared" si="2"/>
        <v>0</v>
      </c>
      <c r="M7" s="13">
        <v>0</v>
      </c>
      <c r="N7" s="14">
        <v>6.5000000000000002E-2</v>
      </c>
      <c r="O7" s="16">
        <f t="shared" si="3"/>
        <v>0</v>
      </c>
      <c r="P7" s="13">
        <v>0</v>
      </c>
      <c r="Q7" s="14">
        <v>6.5000000000000002E-2</v>
      </c>
      <c r="R7" s="16">
        <f t="shared" si="4"/>
        <v>0</v>
      </c>
    </row>
    <row r="8" spans="1:21" x14ac:dyDescent="0.25">
      <c r="A8" s="10" t="s">
        <v>15</v>
      </c>
      <c r="B8" s="11">
        <v>3</v>
      </c>
      <c r="C8" s="12">
        <v>1</v>
      </c>
      <c r="D8" s="13">
        <v>5000</v>
      </c>
      <c r="E8" s="14">
        <v>6.5000000000000002E-2</v>
      </c>
      <c r="F8" s="15">
        <f t="shared" si="0"/>
        <v>325</v>
      </c>
      <c r="G8" s="13">
        <v>0</v>
      </c>
      <c r="H8" s="14">
        <v>6.5000000000000002E-2</v>
      </c>
      <c r="I8" s="16">
        <f t="shared" si="1"/>
        <v>0</v>
      </c>
      <c r="J8" s="13">
        <v>0</v>
      </c>
      <c r="K8" s="14">
        <v>6.5000000000000002E-2</v>
      </c>
      <c r="L8" s="16">
        <f t="shared" si="2"/>
        <v>0</v>
      </c>
      <c r="M8" s="13">
        <v>0</v>
      </c>
      <c r="N8" s="14">
        <v>6.5000000000000002E-2</v>
      </c>
      <c r="O8" s="16">
        <f t="shared" si="3"/>
        <v>0</v>
      </c>
      <c r="P8" s="13">
        <v>0</v>
      </c>
      <c r="Q8" s="14">
        <v>6.5000000000000002E-2</v>
      </c>
      <c r="R8" s="16">
        <f t="shared" si="4"/>
        <v>0</v>
      </c>
    </row>
    <row r="9" spans="1:21" x14ac:dyDescent="0.25">
      <c r="A9" s="10" t="s">
        <v>16</v>
      </c>
      <c r="B9" s="11">
        <v>3</v>
      </c>
      <c r="C9" s="12">
        <v>1</v>
      </c>
      <c r="D9" s="13">
        <v>5000</v>
      </c>
      <c r="E9" s="14">
        <v>7.4999999999999997E-2</v>
      </c>
      <c r="F9" s="15">
        <f t="shared" si="0"/>
        <v>375</v>
      </c>
      <c r="G9" s="13">
        <v>0</v>
      </c>
      <c r="H9" s="14">
        <v>6.5000000000000002E-2</v>
      </c>
      <c r="I9" s="16">
        <f t="shared" si="1"/>
        <v>0</v>
      </c>
      <c r="J9" s="13">
        <v>0</v>
      </c>
      <c r="K9" s="14">
        <v>6.5000000000000002E-2</v>
      </c>
      <c r="L9" s="16">
        <f t="shared" si="2"/>
        <v>0</v>
      </c>
      <c r="M9" s="13">
        <v>0</v>
      </c>
      <c r="N9" s="14">
        <v>6.5000000000000002E-2</v>
      </c>
      <c r="O9" s="16">
        <f t="shared" si="3"/>
        <v>0</v>
      </c>
      <c r="P9" s="13">
        <v>0</v>
      </c>
      <c r="Q9" s="14">
        <v>6.5000000000000002E-2</v>
      </c>
      <c r="R9" s="16">
        <f t="shared" si="4"/>
        <v>0</v>
      </c>
    </row>
    <row r="10" spans="1:21" x14ac:dyDescent="0.25">
      <c r="A10" s="10" t="s">
        <v>17</v>
      </c>
      <c r="B10" s="11">
        <v>3</v>
      </c>
      <c r="C10" s="12">
        <v>1</v>
      </c>
      <c r="D10" s="13">
        <v>5000</v>
      </c>
      <c r="E10" s="14">
        <v>6.5000000000000002E-2</v>
      </c>
      <c r="F10" s="15">
        <f t="shared" si="0"/>
        <v>325</v>
      </c>
      <c r="G10" s="13">
        <v>0</v>
      </c>
      <c r="H10" s="14">
        <v>6.5000000000000002E-2</v>
      </c>
      <c r="I10" s="16">
        <f t="shared" si="1"/>
        <v>0</v>
      </c>
      <c r="J10" s="13">
        <v>0</v>
      </c>
      <c r="K10" s="14">
        <v>6.5000000000000002E-2</v>
      </c>
      <c r="L10" s="16">
        <f t="shared" si="2"/>
        <v>0</v>
      </c>
      <c r="M10" s="13">
        <v>0</v>
      </c>
      <c r="N10" s="14">
        <v>6.5000000000000002E-2</v>
      </c>
      <c r="O10" s="16">
        <f t="shared" si="3"/>
        <v>0</v>
      </c>
      <c r="P10" s="13">
        <v>0</v>
      </c>
      <c r="Q10" s="14">
        <v>6.5000000000000002E-2</v>
      </c>
      <c r="R10" s="16">
        <f t="shared" si="4"/>
        <v>0</v>
      </c>
    </row>
    <row r="11" spans="1:21" x14ac:dyDescent="0.25">
      <c r="A11" s="10" t="s">
        <v>18</v>
      </c>
      <c r="B11" s="11">
        <v>3</v>
      </c>
      <c r="C11" s="12">
        <v>1</v>
      </c>
      <c r="D11" s="13">
        <v>5000</v>
      </c>
      <c r="E11" s="14">
        <v>7.4999999999999997E-2</v>
      </c>
      <c r="F11" s="15">
        <f t="shared" si="0"/>
        <v>375</v>
      </c>
      <c r="G11" s="13">
        <v>0</v>
      </c>
      <c r="H11" s="14">
        <v>6.5000000000000002E-2</v>
      </c>
      <c r="I11" s="16">
        <f t="shared" si="1"/>
        <v>0</v>
      </c>
      <c r="J11" s="13">
        <v>0</v>
      </c>
      <c r="K11" s="14">
        <v>6.5000000000000002E-2</v>
      </c>
      <c r="L11" s="16">
        <f t="shared" si="2"/>
        <v>0</v>
      </c>
      <c r="M11" s="13">
        <v>0</v>
      </c>
      <c r="N11" s="14">
        <v>6.5000000000000002E-2</v>
      </c>
      <c r="O11" s="16">
        <f t="shared" si="3"/>
        <v>0</v>
      </c>
      <c r="P11" s="13">
        <v>0</v>
      </c>
      <c r="Q11" s="14">
        <v>6.5000000000000002E-2</v>
      </c>
      <c r="R11" s="16">
        <f t="shared" si="4"/>
        <v>0</v>
      </c>
    </row>
    <row r="12" spans="1:21" x14ac:dyDescent="0.25">
      <c r="A12" s="10" t="s">
        <v>19</v>
      </c>
      <c r="B12" s="11">
        <v>3</v>
      </c>
      <c r="C12" s="12">
        <v>1</v>
      </c>
      <c r="D12" s="13">
        <v>5000</v>
      </c>
      <c r="E12" s="14">
        <v>6.5000000000000002E-2</v>
      </c>
      <c r="F12" s="15">
        <f t="shared" si="0"/>
        <v>325</v>
      </c>
      <c r="G12" s="13">
        <v>0</v>
      </c>
      <c r="H12" s="14">
        <v>6.5000000000000002E-2</v>
      </c>
      <c r="I12" s="16">
        <f t="shared" si="1"/>
        <v>0</v>
      </c>
      <c r="J12" s="13">
        <v>0</v>
      </c>
      <c r="K12" s="14">
        <v>6.5000000000000002E-2</v>
      </c>
      <c r="L12" s="16">
        <f t="shared" si="2"/>
        <v>0</v>
      </c>
      <c r="M12" s="13">
        <v>0</v>
      </c>
      <c r="N12" s="14">
        <v>6.5000000000000002E-2</v>
      </c>
      <c r="O12" s="16">
        <f t="shared" si="3"/>
        <v>0</v>
      </c>
      <c r="P12" s="13">
        <v>0</v>
      </c>
      <c r="Q12" s="14">
        <v>6.5000000000000002E-2</v>
      </c>
      <c r="R12" s="16">
        <f t="shared" si="4"/>
        <v>0</v>
      </c>
    </row>
    <row r="13" spans="1:21" x14ac:dyDescent="0.25">
      <c r="A13" s="10" t="s">
        <v>20</v>
      </c>
      <c r="B13" s="11">
        <v>4</v>
      </c>
      <c r="C13" s="17">
        <v>1</v>
      </c>
      <c r="D13" s="22">
        <v>10000</v>
      </c>
      <c r="E13" s="23">
        <v>7.4999999999999997E-2</v>
      </c>
      <c r="F13" s="46">
        <f t="shared" si="0"/>
        <v>750</v>
      </c>
      <c r="G13" s="22">
        <v>0</v>
      </c>
      <c r="H13" s="23">
        <v>6.5000000000000002E-2</v>
      </c>
      <c r="I13" s="24">
        <f t="shared" si="1"/>
        <v>0</v>
      </c>
      <c r="J13" s="22">
        <v>0</v>
      </c>
      <c r="K13" s="14">
        <v>6.5000000000000002E-2</v>
      </c>
      <c r="L13" s="24">
        <f t="shared" si="2"/>
        <v>0</v>
      </c>
      <c r="M13" s="13">
        <v>0</v>
      </c>
      <c r="N13" s="14">
        <v>6.5000000000000002E-2</v>
      </c>
      <c r="O13" s="16">
        <f t="shared" si="3"/>
        <v>0</v>
      </c>
      <c r="P13" s="13">
        <v>0</v>
      </c>
      <c r="Q13" s="14">
        <v>6.5000000000000002E-2</v>
      </c>
      <c r="R13" s="16">
        <f t="shared" si="4"/>
        <v>0</v>
      </c>
    </row>
    <row r="14" spans="1:21" x14ac:dyDescent="0.25">
      <c r="A14" s="10" t="s">
        <v>21</v>
      </c>
      <c r="B14" s="11">
        <v>4</v>
      </c>
      <c r="C14" s="17">
        <v>5</v>
      </c>
      <c r="D14" s="18">
        <v>1500</v>
      </c>
      <c r="E14" s="19">
        <v>7.4999999999999997E-2</v>
      </c>
      <c r="F14" s="20">
        <f t="shared" si="0"/>
        <v>112.5</v>
      </c>
      <c r="G14" s="18">
        <v>1500</v>
      </c>
      <c r="H14" s="19">
        <v>6.5000000000000002E-2</v>
      </c>
      <c r="I14" s="21">
        <f t="shared" si="1"/>
        <v>97.5</v>
      </c>
      <c r="J14" s="18">
        <v>1500</v>
      </c>
      <c r="K14" s="19">
        <v>6.5000000000000002E-2</v>
      </c>
      <c r="L14" s="21">
        <f t="shared" si="2"/>
        <v>97.5</v>
      </c>
      <c r="M14" s="22">
        <v>1500</v>
      </c>
      <c r="N14" s="23">
        <v>6.5000000000000002E-2</v>
      </c>
      <c r="O14" s="24">
        <f t="shared" si="3"/>
        <v>97.5</v>
      </c>
      <c r="P14" s="22">
        <v>1500</v>
      </c>
      <c r="Q14" s="23">
        <v>6.5000000000000002E-2</v>
      </c>
      <c r="R14" s="24">
        <f t="shared" si="4"/>
        <v>97.5</v>
      </c>
    </row>
    <row r="15" spans="1:21" ht="15.75" thickBot="1" x14ac:dyDescent="0.3">
      <c r="B15" s="2"/>
      <c r="C15" s="25" t="s">
        <v>22</v>
      </c>
      <c r="D15" s="26">
        <f>SUM(D4:D14)</f>
        <v>44500</v>
      </c>
      <c r="E15" s="27">
        <f>F15/D15</f>
        <v>7.1404494382022468E-2</v>
      </c>
      <c r="F15" s="28">
        <f>SUM(F4:F14)</f>
        <v>3177.5</v>
      </c>
      <c r="G15" s="26">
        <f>SUM(G4:G14)</f>
        <v>4500</v>
      </c>
      <c r="H15" s="27">
        <v>6.5000000000000002E-2</v>
      </c>
      <c r="I15" s="28">
        <f>SUM(I4:I14)</f>
        <v>292.5</v>
      </c>
      <c r="J15" s="26">
        <v>4500</v>
      </c>
      <c r="K15" s="27">
        <f>AVERAGE(K4:K14)</f>
        <v>6.4999999999999988E-2</v>
      </c>
      <c r="L15" s="28">
        <f>SUM(L4:L14)</f>
        <v>292.5</v>
      </c>
      <c r="M15" s="26">
        <v>4500</v>
      </c>
      <c r="N15" s="27">
        <f>AVERAGE(N4:N14)</f>
        <v>6.4999999999999988E-2</v>
      </c>
      <c r="O15" s="28">
        <f>SUM(O4:O14)</f>
        <v>292.5</v>
      </c>
      <c r="P15" s="26">
        <v>4500</v>
      </c>
      <c r="Q15" s="27">
        <f>AVERAGE(Q4:Q14)</f>
        <v>6.4999999999999988E-2</v>
      </c>
      <c r="R15" s="28">
        <f>SUM(R4:R14)</f>
        <v>292.5</v>
      </c>
    </row>
    <row r="16" spans="1:21" x14ac:dyDescent="0.25">
      <c r="B16" s="2"/>
      <c r="C16" s="29" t="s">
        <v>23</v>
      </c>
      <c r="D16" s="30">
        <f>E15</f>
        <v>7.1404494382022468E-2</v>
      </c>
      <c r="E16" s="31"/>
      <c r="F16" s="31"/>
      <c r="G16" s="32">
        <f>H15</f>
        <v>6.5000000000000002E-2</v>
      </c>
      <c r="H16" s="33"/>
      <c r="I16" s="34"/>
      <c r="J16" s="32">
        <f>K15</f>
        <v>6.4999999999999988E-2</v>
      </c>
      <c r="K16" s="33"/>
      <c r="L16" s="34"/>
      <c r="M16" s="32">
        <f>N15</f>
        <v>6.4999999999999988E-2</v>
      </c>
      <c r="N16" s="33"/>
      <c r="O16" s="34"/>
      <c r="P16" s="32">
        <f>Q15</f>
        <v>6.4999999999999988E-2</v>
      </c>
      <c r="Q16" s="33"/>
      <c r="R16" s="34"/>
      <c r="T16" s="74" t="s">
        <v>24</v>
      </c>
      <c r="U16" s="75"/>
    </row>
    <row r="17" spans="2:21" x14ac:dyDescent="0.25">
      <c r="B17" s="2"/>
      <c r="C17" s="4" t="s">
        <v>25</v>
      </c>
      <c r="D17" s="35">
        <f>F15</f>
        <v>3177.5</v>
      </c>
      <c r="E17" s="36"/>
      <c r="F17" s="36"/>
      <c r="G17" s="35">
        <f>I15</f>
        <v>292.5</v>
      </c>
      <c r="H17" s="36"/>
      <c r="I17" s="37"/>
      <c r="J17" s="35">
        <f>L15</f>
        <v>292.5</v>
      </c>
      <c r="K17" s="36"/>
      <c r="L17" s="37"/>
      <c r="M17" s="35">
        <f>O15</f>
        <v>292.5</v>
      </c>
      <c r="N17" s="36"/>
      <c r="O17" s="37"/>
      <c r="P17" s="35">
        <f>R15</f>
        <v>292.5</v>
      </c>
      <c r="Q17" s="36"/>
      <c r="R17" s="37"/>
      <c r="T17" s="3" t="s">
        <v>26</v>
      </c>
      <c r="U17" s="44">
        <f>D15+G15+J15+M15+P15</f>
        <v>62500</v>
      </c>
    </row>
    <row r="18" spans="2:21" x14ac:dyDescent="0.25">
      <c r="B18" s="2"/>
      <c r="C18" s="4" t="s">
        <v>27</v>
      </c>
      <c r="D18" s="35">
        <f>D15-D17</f>
        <v>41322.5</v>
      </c>
      <c r="E18" s="36"/>
      <c r="F18" s="36"/>
      <c r="G18" s="35">
        <f>G15-G17</f>
        <v>4207.5</v>
      </c>
      <c r="H18" s="36"/>
      <c r="I18" s="37"/>
      <c r="J18" s="35">
        <f>J15-J17</f>
        <v>4207.5</v>
      </c>
      <c r="K18" s="36"/>
      <c r="L18" s="37"/>
      <c r="M18" s="35">
        <f>M15-M17</f>
        <v>4207.5</v>
      </c>
      <c r="N18" s="36"/>
      <c r="O18" s="37"/>
      <c r="P18" s="35">
        <f>P15-P17</f>
        <v>4207.5</v>
      </c>
      <c r="Q18" s="36"/>
      <c r="R18" s="37"/>
      <c r="T18" s="3" t="s">
        <v>28</v>
      </c>
      <c r="U18" s="44">
        <f>D17+G17+J17+M17+P17</f>
        <v>4347.5</v>
      </c>
    </row>
    <row r="19" spans="2:21" ht="15.75" thickBot="1" x14ac:dyDescent="0.3">
      <c r="B19" s="2"/>
      <c r="C19" s="4" t="s">
        <v>29</v>
      </c>
      <c r="D19" s="38" t="s">
        <v>30</v>
      </c>
      <c r="E19" s="39"/>
      <c r="F19" s="39"/>
      <c r="G19" s="38" t="s">
        <v>31</v>
      </c>
      <c r="H19" s="39"/>
      <c r="I19" s="40"/>
      <c r="J19" s="38" t="s">
        <v>32</v>
      </c>
      <c r="K19" s="39"/>
      <c r="L19" s="40"/>
      <c r="M19" s="38" t="s">
        <v>33</v>
      </c>
      <c r="N19" s="39"/>
      <c r="O19" s="40"/>
      <c r="P19" s="38" t="s">
        <v>34</v>
      </c>
      <c r="Q19" s="39"/>
      <c r="R19" s="40"/>
      <c r="T19" s="3" t="s">
        <v>27</v>
      </c>
      <c r="U19" s="45">
        <f>SUM(D18:R18)</f>
        <v>58152.5</v>
      </c>
    </row>
    <row r="20" spans="2:21" ht="15.75" thickBot="1" x14ac:dyDescent="0.3">
      <c r="C20" s="4" t="s">
        <v>35</v>
      </c>
      <c r="D20" s="41" t="s">
        <v>65</v>
      </c>
      <c r="E20" s="42"/>
      <c r="F20" s="42"/>
      <c r="G20" s="76" t="s">
        <v>66</v>
      </c>
      <c r="H20" s="77"/>
      <c r="I20" s="78"/>
      <c r="J20" s="41"/>
      <c r="K20" s="42"/>
      <c r="L20" s="43"/>
      <c r="M20" s="41"/>
      <c r="N20" s="42"/>
      <c r="O20" s="43"/>
      <c r="P20" s="41"/>
      <c r="Q20" s="42"/>
      <c r="R20" s="43"/>
    </row>
  </sheetData>
  <mergeCells count="2">
    <mergeCell ref="T16:U16"/>
    <mergeCell ref="G20:I2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DB99-F140-43AD-850D-67E7A9CB5DB8}">
  <dimension ref="A1:H17"/>
  <sheetViews>
    <sheetView workbookViewId="0">
      <selection activeCell="C20" sqref="C20"/>
    </sheetView>
  </sheetViews>
  <sheetFormatPr defaultRowHeight="15" x14ac:dyDescent="0.25"/>
  <cols>
    <col min="1" max="1" width="35.42578125" bestFit="1" customWidth="1"/>
    <col min="2" max="2" width="12" customWidth="1"/>
    <col min="3" max="3" width="13.5703125" customWidth="1"/>
    <col min="4" max="4" width="15.140625" customWidth="1"/>
    <col min="5" max="5" width="19.140625" customWidth="1"/>
    <col min="6" max="6" width="17" customWidth="1"/>
    <col min="7" max="7" width="13.42578125" customWidth="1"/>
    <col min="8" max="8" width="20.7109375" customWidth="1"/>
  </cols>
  <sheetData>
    <row r="1" spans="1:8" ht="18.75" x14ac:dyDescent="0.3">
      <c r="A1" s="64" t="s">
        <v>36</v>
      </c>
    </row>
    <row r="3" spans="1:8" s="9" customFormat="1" x14ac:dyDescent="0.25">
      <c r="A3" s="48" t="s">
        <v>37</v>
      </c>
      <c r="B3" s="48" t="s">
        <v>38</v>
      </c>
      <c r="C3" s="48" t="s">
        <v>39</v>
      </c>
      <c r="D3" s="48" t="s">
        <v>40</v>
      </c>
      <c r="E3" s="48" t="s">
        <v>41</v>
      </c>
      <c r="F3" s="48" t="s">
        <v>42</v>
      </c>
      <c r="G3" s="48" t="s">
        <v>43</v>
      </c>
      <c r="H3" s="48" t="s">
        <v>27</v>
      </c>
    </row>
    <row r="4" spans="1:8" x14ac:dyDescent="0.25">
      <c r="A4" s="49" t="s">
        <v>13</v>
      </c>
      <c r="B4" s="50">
        <v>1367538</v>
      </c>
      <c r="C4" s="50" t="s">
        <v>44</v>
      </c>
      <c r="D4" s="55">
        <v>44511</v>
      </c>
      <c r="E4" s="51">
        <v>1000</v>
      </c>
      <c r="F4" s="51">
        <f t="shared" ref="F4:F12" si="0">E4-H4</f>
        <v>75</v>
      </c>
      <c r="G4" s="52">
        <f t="shared" ref="G4:G12" si="1">F4/E4</f>
        <v>7.4999999999999997E-2</v>
      </c>
      <c r="H4" s="51">
        <v>925</v>
      </c>
    </row>
    <row r="5" spans="1:8" x14ac:dyDescent="0.25">
      <c r="A5" s="49" t="s">
        <v>16</v>
      </c>
      <c r="B5" s="50">
        <v>1264080</v>
      </c>
      <c r="C5" s="50" t="s">
        <v>45</v>
      </c>
      <c r="D5" s="55">
        <v>44511</v>
      </c>
      <c r="E5" s="51">
        <v>5000</v>
      </c>
      <c r="F5" s="51">
        <f t="shared" si="0"/>
        <v>375</v>
      </c>
      <c r="G5" s="52">
        <f t="shared" si="1"/>
        <v>7.4999999999999997E-2</v>
      </c>
      <c r="H5" s="51">
        <v>4625</v>
      </c>
    </row>
    <row r="6" spans="1:8" x14ac:dyDescent="0.25">
      <c r="A6" s="49" t="s">
        <v>14</v>
      </c>
      <c r="B6" s="50">
        <v>1264065</v>
      </c>
      <c r="C6" s="50" t="s">
        <v>46</v>
      </c>
      <c r="D6" s="55">
        <v>44538</v>
      </c>
      <c r="E6" s="51">
        <v>5000</v>
      </c>
      <c r="F6" s="51">
        <f t="shared" si="0"/>
        <v>375</v>
      </c>
      <c r="G6" s="52">
        <f t="shared" si="1"/>
        <v>7.4999999999999997E-2</v>
      </c>
      <c r="H6" s="51">
        <v>4625</v>
      </c>
    </row>
    <row r="7" spans="1:8" x14ac:dyDescent="0.25">
      <c r="A7" s="49" t="s">
        <v>15</v>
      </c>
      <c r="B7" s="50">
        <v>1264069</v>
      </c>
      <c r="C7" s="50" t="s">
        <v>47</v>
      </c>
      <c r="D7" s="55">
        <v>44588</v>
      </c>
      <c r="E7" s="51">
        <v>5000</v>
      </c>
      <c r="F7" s="51">
        <f t="shared" si="0"/>
        <v>325</v>
      </c>
      <c r="G7" s="52">
        <f t="shared" si="1"/>
        <v>6.5000000000000002E-2</v>
      </c>
      <c r="H7" s="51">
        <v>4675</v>
      </c>
    </row>
    <row r="8" spans="1:8" x14ac:dyDescent="0.25">
      <c r="A8" s="49" t="s">
        <v>48</v>
      </c>
      <c r="B8" s="50">
        <v>1264085</v>
      </c>
      <c r="C8" s="50" t="s">
        <v>49</v>
      </c>
      <c r="D8" s="55">
        <v>44628</v>
      </c>
      <c r="E8" s="51">
        <v>5000</v>
      </c>
      <c r="F8" s="51">
        <f t="shared" si="0"/>
        <v>375</v>
      </c>
      <c r="G8" s="52">
        <f t="shared" si="1"/>
        <v>7.4999999999999997E-2</v>
      </c>
      <c r="H8" s="51">
        <v>4625</v>
      </c>
    </row>
    <row r="9" spans="1:8" x14ac:dyDescent="0.25">
      <c r="A9" s="49" t="s">
        <v>11</v>
      </c>
      <c r="B9" s="50">
        <v>1264054</v>
      </c>
      <c r="C9" s="50" t="s">
        <v>50</v>
      </c>
      <c r="D9" s="55">
        <v>44652</v>
      </c>
      <c r="E9" s="51">
        <v>1000</v>
      </c>
      <c r="F9" s="51">
        <f t="shared" si="0"/>
        <v>75</v>
      </c>
      <c r="G9" s="52">
        <f t="shared" si="1"/>
        <v>7.4999999999999997E-2</v>
      </c>
      <c r="H9" s="51">
        <v>925</v>
      </c>
    </row>
    <row r="10" spans="1:8" x14ac:dyDescent="0.25">
      <c r="A10" s="49" t="s">
        <v>51</v>
      </c>
      <c r="B10" s="50">
        <v>1370673</v>
      </c>
      <c r="C10" s="50" t="s">
        <v>52</v>
      </c>
      <c r="D10" s="55">
        <v>44658</v>
      </c>
      <c r="E10" s="51">
        <v>5000</v>
      </c>
      <c r="F10" s="51">
        <f t="shared" si="0"/>
        <v>325</v>
      </c>
      <c r="G10" s="52">
        <f t="shared" si="1"/>
        <v>6.5000000000000002E-2</v>
      </c>
      <c r="H10" s="51">
        <v>4675</v>
      </c>
    </row>
    <row r="11" spans="1:8" x14ac:dyDescent="0.25">
      <c r="A11" s="49" t="s">
        <v>12</v>
      </c>
      <c r="B11" s="50">
        <v>1264055</v>
      </c>
      <c r="C11" s="50" t="s">
        <v>53</v>
      </c>
      <c r="D11" s="55">
        <v>44686</v>
      </c>
      <c r="E11" s="51">
        <v>1000</v>
      </c>
      <c r="F11" s="51">
        <f t="shared" si="0"/>
        <v>65</v>
      </c>
      <c r="G11" s="52">
        <f t="shared" si="1"/>
        <v>6.5000000000000002E-2</v>
      </c>
      <c r="H11" s="51">
        <v>935</v>
      </c>
    </row>
    <row r="12" spans="1:8" x14ac:dyDescent="0.25">
      <c r="A12" s="56" t="s">
        <v>19</v>
      </c>
      <c r="B12" s="57">
        <v>1264087</v>
      </c>
      <c r="C12" s="57" t="s">
        <v>54</v>
      </c>
      <c r="D12" s="60">
        <v>44690</v>
      </c>
      <c r="E12" s="58">
        <v>5000</v>
      </c>
      <c r="F12" s="58">
        <f t="shared" si="0"/>
        <v>325</v>
      </c>
      <c r="G12" s="59">
        <f t="shared" si="1"/>
        <v>6.5000000000000002E-2</v>
      </c>
      <c r="H12" s="51">
        <v>4675</v>
      </c>
    </row>
    <row r="13" spans="1:8" x14ac:dyDescent="0.25">
      <c r="A13" s="56" t="s">
        <v>20</v>
      </c>
      <c r="B13" s="57" t="s">
        <v>55</v>
      </c>
      <c r="C13" s="61" t="s">
        <v>56</v>
      </c>
      <c r="D13" s="60">
        <v>44713</v>
      </c>
      <c r="E13" s="58">
        <v>10000</v>
      </c>
      <c r="F13" s="58">
        <f>E13*G13</f>
        <v>750</v>
      </c>
      <c r="G13" s="59">
        <v>7.4999999999999997E-2</v>
      </c>
      <c r="H13" s="51">
        <f>E13-F13</f>
        <v>9250</v>
      </c>
    </row>
    <row r="14" spans="1:8" x14ac:dyDescent="0.25">
      <c r="A14" s="62" t="s">
        <v>57</v>
      </c>
      <c r="B14" s="57" t="s">
        <v>55</v>
      </c>
      <c r="C14" s="61" t="s">
        <v>58</v>
      </c>
      <c r="D14" s="60">
        <v>44594</v>
      </c>
      <c r="E14" s="63">
        <v>500</v>
      </c>
      <c r="F14" s="58">
        <f>E14*G14</f>
        <v>37.5</v>
      </c>
      <c r="G14" s="59">
        <v>7.4999999999999997E-2</v>
      </c>
      <c r="H14" s="51">
        <f t="shared" ref="H14:H16" si="2">E14-F14</f>
        <v>462.5</v>
      </c>
    </row>
    <row r="15" spans="1:8" x14ac:dyDescent="0.25">
      <c r="A15" s="62" t="s">
        <v>59</v>
      </c>
      <c r="B15" s="57" t="s">
        <v>55</v>
      </c>
      <c r="C15" s="61" t="s">
        <v>60</v>
      </c>
      <c r="D15" s="60">
        <v>44594</v>
      </c>
      <c r="E15" s="63">
        <v>500</v>
      </c>
      <c r="F15" s="58">
        <f t="shared" ref="F15:F16" si="3">E15*G15</f>
        <v>37.5</v>
      </c>
      <c r="G15" s="59">
        <v>7.4999999999999997E-2</v>
      </c>
      <c r="H15" s="51">
        <f t="shared" si="2"/>
        <v>462.5</v>
      </c>
    </row>
    <row r="16" spans="1:8" x14ac:dyDescent="0.25">
      <c r="A16" s="62" t="s">
        <v>61</v>
      </c>
      <c r="B16" s="57" t="s">
        <v>55</v>
      </c>
      <c r="C16" s="61" t="s">
        <v>62</v>
      </c>
      <c r="D16" s="60">
        <v>44594</v>
      </c>
      <c r="E16" s="63">
        <v>500</v>
      </c>
      <c r="F16" s="58">
        <f t="shared" si="3"/>
        <v>37.5</v>
      </c>
      <c r="G16" s="59">
        <v>7.4999999999999997E-2</v>
      </c>
      <c r="H16" s="51">
        <f t="shared" si="2"/>
        <v>462.5</v>
      </c>
    </row>
    <row r="17" spans="5:8" s="9" customFormat="1" x14ac:dyDescent="0.25">
      <c r="E17" s="53">
        <f>SUM(E4:E16)</f>
        <v>44500</v>
      </c>
      <c r="F17" s="53">
        <f>SUM(F4:F16)</f>
        <v>3177.5</v>
      </c>
      <c r="G17" s="54">
        <f>F17/E17</f>
        <v>7.1404494382022468E-2</v>
      </c>
      <c r="H17" s="53">
        <f>SUM(H4:H16)</f>
        <v>41322.5</v>
      </c>
    </row>
  </sheetData>
  <autoFilter ref="A3:H3" xr:uid="{349EDB99-F140-43AD-850D-67E7A9CB5DB8}">
    <sortState xmlns:xlrd2="http://schemas.microsoft.com/office/spreadsheetml/2017/richdata2" ref="A4:H13">
      <sortCondition ref="A3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8114-B90F-48F9-BF22-84940F36ABB7}">
  <sheetPr>
    <tabColor rgb="FFFFFF00"/>
  </sheetPr>
  <dimension ref="A1:H17"/>
  <sheetViews>
    <sheetView tabSelected="1" workbookViewId="0">
      <selection activeCell="H17" sqref="H17"/>
    </sheetView>
  </sheetViews>
  <sheetFormatPr defaultRowHeight="15" x14ac:dyDescent="0.25"/>
  <cols>
    <col min="1" max="1" width="35.42578125" bestFit="1" customWidth="1"/>
    <col min="2" max="2" width="14.5703125" customWidth="1"/>
    <col min="3" max="3" width="12.28515625" customWidth="1"/>
    <col min="4" max="4" width="14" customWidth="1"/>
    <col min="5" max="5" width="16.5703125" bestFit="1" customWidth="1"/>
    <col min="6" max="6" width="11.85546875" bestFit="1" customWidth="1"/>
    <col min="7" max="7" width="12.85546875" customWidth="1"/>
    <col min="8" max="8" width="18.7109375" bestFit="1" customWidth="1"/>
  </cols>
  <sheetData>
    <row r="1" spans="1:8" ht="18.75" x14ac:dyDescent="0.3">
      <c r="A1" s="64" t="s">
        <v>63</v>
      </c>
    </row>
    <row r="3" spans="1:8" x14ac:dyDescent="0.25">
      <c r="A3" s="48" t="s">
        <v>37</v>
      </c>
      <c r="B3" s="48" t="s">
        <v>38</v>
      </c>
      <c r="C3" s="67" t="s">
        <v>39</v>
      </c>
      <c r="D3" s="48" t="s">
        <v>40</v>
      </c>
      <c r="E3" s="48" t="s">
        <v>41</v>
      </c>
      <c r="F3" s="48" t="s">
        <v>43</v>
      </c>
      <c r="G3" s="48" t="s">
        <v>42</v>
      </c>
      <c r="H3" s="48" t="s">
        <v>27</v>
      </c>
    </row>
    <row r="4" spans="1:8" x14ac:dyDescent="0.25">
      <c r="A4" s="10" t="s">
        <v>11</v>
      </c>
      <c r="B4" s="50">
        <v>1264139</v>
      </c>
      <c r="C4" s="68">
        <v>807555</v>
      </c>
      <c r="D4" s="55">
        <v>44866</v>
      </c>
      <c r="E4" s="65">
        <v>1000</v>
      </c>
      <c r="F4" s="66">
        <v>6.5000000000000002E-2</v>
      </c>
      <c r="G4" s="65">
        <f t="shared" ref="G4:G16" si="0">E4*F4</f>
        <v>65</v>
      </c>
      <c r="H4" s="51">
        <f t="shared" ref="H4:H16" si="1">E4-G4</f>
        <v>935</v>
      </c>
    </row>
    <row r="5" spans="1:8" x14ac:dyDescent="0.25">
      <c r="A5" s="10" t="s">
        <v>12</v>
      </c>
      <c r="B5" s="50">
        <v>1264140</v>
      </c>
      <c r="C5" s="68">
        <v>807556</v>
      </c>
      <c r="D5" s="55">
        <v>44866</v>
      </c>
      <c r="E5" s="65">
        <v>1000</v>
      </c>
      <c r="F5" s="66">
        <v>6.5000000000000002E-2</v>
      </c>
      <c r="G5" s="65">
        <f t="shared" si="0"/>
        <v>65</v>
      </c>
      <c r="H5" s="51">
        <f t="shared" si="1"/>
        <v>935</v>
      </c>
    </row>
    <row r="6" spans="1:8" x14ac:dyDescent="0.25">
      <c r="A6" s="10" t="s">
        <v>13</v>
      </c>
      <c r="B6" s="50">
        <v>1384626</v>
      </c>
      <c r="C6" s="68">
        <v>808146</v>
      </c>
      <c r="D6" s="55">
        <v>44896</v>
      </c>
      <c r="E6" s="65">
        <v>1000</v>
      </c>
      <c r="F6" s="66">
        <v>6.5000000000000002E-2</v>
      </c>
      <c r="G6" s="65">
        <f t="shared" si="0"/>
        <v>65</v>
      </c>
      <c r="H6" s="51">
        <f t="shared" si="1"/>
        <v>935</v>
      </c>
    </row>
    <row r="7" spans="1:8" x14ac:dyDescent="0.25">
      <c r="A7" s="70" t="s">
        <v>57</v>
      </c>
      <c r="B7" s="71">
        <v>1386283</v>
      </c>
      <c r="C7" s="69">
        <v>809785</v>
      </c>
      <c r="D7" s="72">
        <v>44958</v>
      </c>
      <c r="E7" s="65">
        <v>500</v>
      </c>
      <c r="F7" s="66">
        <v>6.5000000000000002E-2</v>
      </c>
      <c r="G7" s="65">
        <f t="shared" si="0"/>
        <v>32.5</v>
      </c>
      <c r="H7" s="51">
        <f t="shared" si="1"/>
        <v>467.5</v>
      </c>
    </row>
    <row r="8" spans="1:8" x14ac:dyDescent="0.25">
      <c r="A8" s="70" t="s">
        <v>61</v>
      </c>
      <c r="B8" s="71">
        <v>1386284</v>
      </c>
      <c r="C8" s="69">
        <v>809786</v>
      </c>
      <c r="D8" s="72">
        <v>44958</v>
      </c>
      <c r="E8" s="63">
        <v>500</v>
      </c>
      <c r="F8" s="66">
        <v>6.5000000000000002E-2</v>
      </c>
      <c r="G8" s="65">
        <f t="shared" si="0"/>
        <v>32.5</v>
      </c>
      <c r="H8" s="51">
        <f t="shared" si="1"/>
        <v>467.5</v>
      </c>
    </row>
    <row r="9" spans="1:8" x14ac:dyDescent="0.25">
      <c r="A9" s="70" t="s">
        <v>59</v>
      </c>
      <c r="B9" s="71">
        <v>1386285</v>
      </c>
      <c r="C9" s="69">
        <v>809787</v>
      </c>
      <c r="D9" s="72">
        <v>44958</v>
      </c>
      <c r="E9" s="63">
        <v>500</v>
      </c>
      <c r="F9" s="66">
        <v>6.5000000000000002E-2</v>
      </c>
      <c r="G9" s="65">
        <f t="shared" si="0"/>
        <v>32.5</v>
      </c>
      <c r="H9" s="51">
        <f t="shared" si="1"/>
        <v>467.5</v>
      </c>
    </row>
    <row r="10" spans="1:8" x14ac:dyDescent="0.25">
      <c r="A10" s="10" t="s">
        <v>14</v>
      </c>
      <c r="B10" s="68" t="s">
        <v>64</v>
      </c>
      <c r="C10" s="68" t="s">
        <v>64</v>
      </c>
      <c r="D10" s="68" t="s">
        <v>64</v>
      </c>
      <c r="E10" s="65">
        <v>0</v>
      </c>
      <c r="F10" s="66">
        <v>6.5000000000000002E-2</v>
      </c>
      <c r="G10" s="65">
        <f t="shared" si="0"/>
        <v>0</v>
      </c>
      <c r="H10" s="51">
        <f t="shared" si="1"/>
        <v>0</v>
      </c>
    </row>
    <row r="11" spans="1:8" x14ac:dyDescent="0.25">
      <c r="A11" s="10" t="s">
        <v>15</v>
      </c>
      <c r="B11" s="68" t="s">
        <v>64</v>
      </c>
      <c r="C11" s="68" t="s">
        <v>64</v>
      </c>
      <c r="D11" s="68" t="s">
        <v>64</v>
      </c>
      <c r="E11" s="65">
        <v>0</v>
      </c>
      <c r="F11" s="66">
        <v>6.5000000000000002E-2</v>
      </c>
      <c r="G11" s="65">
        <f t="shared" si="0"/>
        <v>0</v>
      </c>
      <c r="H11" s="51">
        <f t="shared" si="1"/>
        <v>0</v>
      </c>
    </row>
    <row r="12" spans="1:8" x14ac:dyDescent="0.25">
      <c r="A12" s="10" t="s">
        <v>16</v>
      </c>
      <c r="B12" s="68" t="s">
        <v>64</v>
      </c>
      <c r="C12" s="68" t="s">
        <v>64</v>
      </c>
      <c r="D12" s="68" t="s">
        <v>64</v>
      </c>
      <c r="E12" s="65">
        <v>0</v>
      </c>
      <c r="F12" s="66">
        <v>6.5000000000000002E-2</v>
      </c>
      <c r="G12" s="65">
        <f t="shared" si="0"/>
        <v>0</v>
      </c>
      <c r="H12" s="51">
        <f t="shared" si="1"/>
        <v>0</v>
      </c>
    </row>
    <row r="13" spans="1:8" x14ac:dyDescent="0.25">
      <c r="A13" s="10" t="s">
        <v>17</v>
      </c>
      <c r="B13" s="68" t="s">
        <v>64</v>
      </c>
      <c r="C13" s="68" t="s">
        <v>64</v>
      </c>
      <c r="D13" s="68" t="s">
        <v>64</v>
      </c>
      <c r="E13" s="65">
        <v>0</v>
      </c>
      <c r="F13" s="66">
        <v>6.5000000000000002E-2</v>
      </c>
      <c r="G13" s="65">
        <f t="shared" si="0"/>
        <v>0</v>
      </c>
      <c r="H13" s="51">
        <f t="shared" si="1"/>
        <v>0</v>
      </c>
    </row>
    <row r="14" spans="1:8" x14ac:dyDescent="0.25">
      <c r="A14" s="49" t="s">
        <v>18</v>
      </c>
      <c r="B14" s="50" t="s">
        <v>64</v>
      </c>
      <c r="C14" s="68" t="s">
        <v>64</v>
      </c>
      <c r="D14" s="50" t="s">
        <v>64</v>
      </c>
      <c r="E14" s="65">
        <v>0</v>
      </c>
      <c r="F14" s="66">
        <v>6.5000000000000002E-2</v>
      </c>
      <c r="G14" s="65">
        <f t="shared" si="0"/>
        <v>0</v>
      </c>
      <c r="H14" s="51">
        <f t="shared" si="1"/>
        <v>0</v>
      </c>
    </row>
    <row r="15" spans="1:8" x14ac:dyDescent="0.25">
      <c r="A15" s="49" t="s">
        <v>19</v>
      </c>
      <c r="B15" s="50" t="s">
        <v>64</v>
      </c>
      <c r="C15" s="68" t="s">
        <v>64</v>
      </c>
      <c r="D15" s="50" t="s">
        <v>64</v>
      </c>
      <c r="E15" s="65">
        <v>0</v>
      </c>
      <c r="F15" s="66">
        <v>6.5000000000000002E-2</v>
      </c>
      <c r="G15" s="65">
        <f t="shared" si="0"/>
        <v>0</v>
      </c>
      <c r="H15" s="51">
        <f t="shared" si="1"/>
        <v>0</v>
      </c>
    </row>
    <row r="16" spans="1:8" x14ac:dyDescent="0.25">
      <c r="A16" s="49" t="s">
        <v>20</v>
      </c>
      <c r="B16" s="50" t="s">
        <v>64</v>
      </c>
      <c r="C16" s="68" t="s">
        <v>64</v>
      </c>
      <c r="D16" s="50" t="s">
        <v>64</v>
      </c>
      <c r="E16" s="65">
        <v>0</v>
      </c>
      <c r="F16" s="66">
        <v>6.5000000000000002E-2</v>
      </c>
      <c r="G16" s="65">
        <f t="shared" si="0"/>
        <v>0</v>
      </c>
      <c r="H16" s="51">
        <f t="shared" si="1"/>
        <v>0</v>
      </c>
    </row>
    <row r="17" spans="1:8" x14ac:dyDescent="0.25">
      <c r="A17" s="9"/>
      <c r="B17" s="9"/>
      <c r="C17" s="9"/>
      <c r="D17" s="9"/>
      <c r="E17" s="53">
        <f>SUM(E4:E16)</f>
        <v>4500</v>
      </c>
      <c r="F17" s="53">
        <v>6.5</v>
      </c>
      <c r="G17" s="53">
        <f>SUM(G4:G16)</f>
        <v>292.5</v>
      </c>
      <c r="H17" s="73">
        <f>SUM(H4:H16)</f>
        <v>4207.5</v>
      </c>
    </row>
  </sheetData>
  <sortState xmlns:xlrd2="http://schemas.microsoft.com/office/spreadsheetml/2017/richdata2" ref="A4:H17">
    <sortCondition ref="B4:B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C7DBD710CE34383BB5D55D18C2C2C" ma:contentTypeVersion="5" ma:contentTypeDescription="Create a new document." ma:contentTypeScope="" ma:versionID="45e1d0e7fe20efc25984f8b4db3f6b24">
  <xsd:schema xmlns:xsd="http://www.w3.org/2001/XMLSchema" xmlns:xs="http://www.w3.org/2001/XMLSchema" xmlns:p="http://schemas.microsoft.com/office/2006/metadata/properties" xmlns:ns2="beff5c7f-5b52-4d1a-8327-12d39ea0baa2" xmlns:ns3="30ed30c6-afd6-4485-ba6a-f98e32354150" targetNamespace="http://schemas.microsoft.com/office/2006/metadata/properties" ma:root="true" ma:fieldsID="d66b41a77222e5a0dc0bd18daa366fd9" ns2:_="" ns3:_="">
    <xsd:import namespace="beff5c7f-5b52-4d1a-8327-12d39ea0baa2"/>
    <xsd:import namespace="30ed30c6-afd6-4485-ba6a-f98e323541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f5c7f-5b52-4d1a-8327-12d39ea0ba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d30c6-afd6-4485-ba6a-f98e323541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B1CB2-AE58-4CD5-8371-FA174B09B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f5c7f-5b52-4d1a-8327-12d39ea0baa2"/>
    <ds:schemaRef ds:uri="30ed30c6-afd6-4485-ba6a-f98e323541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C7C99C-A4B8-4150-9984-C868CED8D5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82E0B8-C38D-41F1-BB54-7B9B0CD2AC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5-Year Summary</vt:lpstr>
      <vt:lpstr>1st Year Billing (21-22)</vt:lpstr>
      <vt:lpstr>2nd Year Billing (22-23)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Sharla Lair</dc:creator>
  <cp:keywords/>
  <dc:description/>
  <cp:lastModifiedBy>Stephanie Moreland</cp:lastModifiedBy>
  <cp:revision/>
  <dcterms:created xsi:type="dcterms:W3CDTF">2022-08-24T20:50:05Z</dcterms:created>
  <dcterms:modified xsi:type="dcterms:W3CDTF">2023-08-29T23:34:37Z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0x0101008D4C7DBD710CE34383BB5D55D18C2C2C</vt:lpwstr>
  </property>
</Properties>
</file>