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123acb862d34e690/LabView/2013/DM2020/Journal Templates/"/>
    </mc:Choice>
  </mc:AlternateContent>
  <bookViews>
    <workbookView xWindow="480" yWindow="120" windowWidth="13065" windowHeight="11640"/>
  </bookViews>
  <sheets>
    <sheet name="Data" sheetId="1" r:id="rId1"/>
    <sheet name="Journal" sheetId="2" r:id="rId2"/>
    <sheet name="Ark3" sheetId="3" r:id="rId3"/>
  </sheets>
  <definedNames>
    <definedName name="Henvisnings_årsager">Data!$J$15:$J$29</definedName>
    <definedName name="Læger">Data!$I$14:$I$30</definedName>
    <definedName name="Print" localSheetId="1">Journal!$A$1:$H$47</definedName>
    <definedName name="_xlnm.Print_Area" localSheetId="1">Journal!$A$1:$H$46</definedName>
  </definedNames>
  <calcPr calcId="162913"/>
</workbook>
</file>

<file path=xl/calcChain.xml><?xml version="1.0" encoding="utf-8"?>
<calcChain xmlns="http://schemas.openxmlformats.org/spreadsheetml/2006/main">
  <c r="B16" i="2" l="1"/>
  <c r="H10" i="2" l="1"/>
  <c r="A28" i="2" l="1"/>
  <c r="A26" i="2"/>
  <c r="A24" i="2"/>
  <c r="A22" i="2"/>
  <c r="A13" i="2"/>
  <c r="A17" i="2"/>
  <c r="A15" i="2"/>
  <c r="E19" i="2"/>
  <c r="C19" i="2"/>
  <c r="D18" i="2"/>
  <c r="C18" i="2"/>
  <c r="D17" i="2"/>
  <c r="C13" i="2" s="1"/>
  <c r="D13" i="2" s="1"/>
  <c r="C17" i="2"/>
  <c r="D14" i="2"/>
  <c r="O5" i="1"/>
  <c r="N5" i="1"/>
  <c r="O4" i="1"/>
  <c r="N4" i="1"/>
  <c r="O3" i="1"/>
  <c r="H2" i="2"/>
  <c r="H3" i="2"/>
  <c r="H4" i="2"/>
  <c r="B6" i="2"/>
  <c r="E6" i="2"/>
  <c r="B7" i="2"/>
  <c r="B10" i="2"/>
  <c r="E10" i="2"/>
  <c r="B14" i="2"/>
  <c r="C14" i="2"/>
  <c r="B15" i="2"/>
  <c r="C15" i="2"/>
  <c r="D15" i="2"/>
  <c r="E15" i="2" l="1"/>
  <c r="A49" i="1" s="1"/>
  <c r="A29" i="2" s="1"/>
  <c r="F14" i="2"/>
  <c r="F15" i="2"/>
  <c r="A43" i="1" s="1"/>
  <c r="A27" i="2" s="1"/>
  <c r="E14" i="2"/>
  <c r="A36" i="1" s="1"/>
  <c r="A25" i="2" s="1"/>
  <c r="J6" i="1"/>
  <c r="J5" i="1" l="1"/>
  <c r="L5" i="1" s="1"/>
  <c r="J3" i="1"/>
  <c r="L3" i="1" s="1"/>
  <c r="K4" i="1"/>
  <c r="K3" i="1"/>
  <c r="M3" i="1" s="1"/>
  <c r="K5" i="1"/>
  <c r="M5" i="1" s="1"/>
  <c r="J4" i="1"/>
  <c r="L4" i="1" s="1"/>
  <c r="A29" i="1"/>
  <c r="A23" i="2" s="1"/>
  <c r="E29" i="1"/>
  <c r="M4" i="1" l="1"/>
</calcChain>
</file>

<file path=xl/sharedStrings.xml><?xml version="1.0" encoding="utf-8"?>
<sst xmlns="http://schemas.openxmlformats.org/spreadsheetml/2006/main" count="145" uniqueCount="127">
  <si>
    <t>Navn</t>
  </si>
  <si>
    <t>Afdeling</t>
  </si>
  <si>
    <t>mmHg:</t>
  </si>
  <si>
    <t>Dia armtryk</t>
  </si>
  <si>
    <t xml:space="preserve">Sys armtryk </t>
  </si>
  <si>
    <t>Puls</t>
  </si>
  <si>
    <t>Personnummer</t>
  </si>
  <si>
    <t>Højreside #1</t>
  </si>
  <si>
    <t>Venstreside #1</t>
  </si>
  <si>
    <t>Højreside #2</t>
  </si>
  <si>
    <t>Venstreside #2</t>
  </si>
  <si>
    <t>Højreside #3</t>
  </si>
  <si>
    <t>Venstreside #3</t>
  </si>
  <si>
    <t>Højreside #4</t>
  </si>
  <si>
    <t>Venstreside #4</t>
  </si>
  <si>
    <t>Højreside #5</t>
  </si>
  <si>
    <t>Venstreside #5</t>
  </si>
  <si>
    <t>Operatør</t>
  </si>
  <si>
    <t>Læge</t>
  </si>
  <si>
    <t>Bemærkning</t>
  </si>
  <si>
    <t>Hospital</t>
  </si>
  <si>
    <t>Adresse #1</t>
  </si>
  <si>
    <t>Adresse #2</t>
  </si>
  <si>
    <t>Adresse #3</t>
  </si>
  <si>
    <t>Index</t>
  </si>
  <si>
    <t>Alder</t>
  </si>
  <si>
    <t>Data til graf</t>
  </si>
  <si>
    <t>Nedre</t>
  </si>
  <si>
    <t>Øvre</t>
  </si>
  <si>
    <t>Area1</t>
  </si>
  <si>
    <t>Area2</t>
  </si>
  <si>
    <t>Ankel</t>
  </si>
  <si>
    <t>Tå</t>
  </si>
  <si>
    <t>Systolisk arm</t>
  </si>
  <si>
    <t>Over Knæ</t>
  </si>
  <si>
    <t>Under Knæ</t>
  </si>
  <si>
    <t>Hæl</t>
  </si>
  <si>
    <t>Forfod</t>
  </si>
  <si>
    <t>Højreside #6</t>
  </si>
  <si>
    <t>Venstreside #6</t>
  </si>
  <si>
    <t>Mean</t>
  </si>
  <si>
    <t>SD</t>
  </si>
  <si>
    <t>Alder:</t>
  </si>
  <si>
    <t>CPR:</t>
  </si>
  <si>
    <t>Undersøgt af:</t>
  </si>
  <si>
    <t>Navn:</t>
  </si>
  <si>
    <t>Henvisnings årsag:</t>
  </si>
  <si>
    <t>Dato:</t>
  </si>
  <si>
    <t>Konklusion:</t>
  </si>
  <si>
    <t>Graf indstillinger</t>
  </si>
  <si>
    <t>Tå 2</t>
  </si>
  <si>
    <t>Tå 3</t>
  </si>
  <si>
    <t>Højreside #7</t>
  </si>
  <si>
    <t>Højreside #8</t>
  </si>
  <si>
    <t>Venstreside #7</t>
  </si>
  <si>
    <t>Venstreside #8</t>
  </si>
  <si>
    <t>Kritiske grænser</t>
  </si>
  <si>
    <t>PE Nielsen</t>
  </si>
  <si>
    <t>#2</t>
  </si>
  <si>
    <t>#3</t>
  </si>
  <si>
    <t>#4</t>
  </si>
  <si>
    <t>Palpation</t>
  </si>
  <si>
    <t>Armtryk metode</t>
  </si>
  <si>
    <t>Udregnet Armtryk #1</t>
  </si>
  <si>
    <t>Højre/blå</t>
  </si>
  <si>
    <t>Venstre/rød</t>
  </si>
  <si>
    <t>Temperatur #1</t>
  </si>
  <si>
    <t>Temp #1</t>
  </si>
  <si>
    <t>Temp #2</t>
  </si>
  <si>
    <t>Mellemresultat Ankel</t>
  </si>
  <si>
    <t>Venstre ankel Brachial indeks ABI er:</t>
  </si>
  <si>
    <t>Ankel Brachial indeks, ABI:større end 130mmHg</t>
  </si>
  <si>
    <t>Ankel Brachial indeks, ABI 130-90%</t>
  </si>
  <si>
    <t>Ankel Brachial indeks, ABI 89-70%</t>
  </si>
  <si>
    <t>Ankel Brachial indeks, ABI 69-40%</t>
  </si>
  <si>
    <t>Ankel Brachial indeks, ABI Mindre end 40%</t>
  </si>
  <si>
    <t>Højre ankel Brachial indeks ABI er:</t>
  </si>
  <si>
    <t>Mellemresultat Tå</t>
  </si>
  <si>
    <t>Venstre Tåbrachial indeksTBI er:</t>
  </si>
  <si>
    <t>Tåbrachial indeks,TBI større end eller lig med 70%:</t>
  </si>
  <si>
    <t>Tåbrachial indeks,TBI 69-50%</t>
  </si>
  <si>
    <t>Tåbrachial indeks,TBI 49-25%</t>
  </si>
  <si>
    <t>Tåbrachial indeks,TBI mindre end 25%</t>
  </si>
  <si>
    <t>Højre Tåbrachial indeksTBI er:</t>
  </si>
  <si>
    <t>Kommentarer:</t>
  </si>
  <si>
    <t>Distalt systolisk blodtrykUE (ankel + tå).</t>
  </si>
  <si>
    <t xml:space="preserve">Distalt systolisk blodtryk UE </t>
  </si>
  <si>
    <t>Ref. armtryk</t>
  </si>
  <si>
    <t xml:space="preserve"> </t>
  </si>
  <si>
    <r>
      <rPr>
        <u/>
        <sz val="10"/>
        <rFont val="Arial"/>
        <family val="2"/>
      </rPr>
      <t xml:space="preserve">Generel Vejledning
</t>
    </r>
    <r>
      <rPr>
        <sz val="10"/>
        <rFont val="Arial"/>
        <family val="2"/>
      </rPr>
      <t xml:space="preserve">Det skravede område i grafen viser det aldersbetonede normalområde relativt til referencearmtrykket. 
</t>
    </r>
    <r>
      <rPr>
        <b/>
        <i/>
        <sz val="10"/>
        <rFont val="Arial"/>
        <family val="2"/>
      </rPr>
      <t>Reference data for distal blood pressure in healthy elderly and middle-aged individuals measured with the strain gauge technique. Part I: Resting distal blood pressure</t>
    </r>
    <r>
      <rPr>
        <i/>
        <sz val="10"/>
        <rFont val="Arial"/>
        <family val="2"/>
      </rPr>
      <t xml:space="preserve">
A. K. Arveschoug et. al.</t>
    </r>
  </si>
  <si>
    <t>Dropdown lister</t>
  </si>
  <si>
    <t>Læger</t>
  </si>
  <si>
    <t>Henvisnings årsager</t>
  </si>
  <si>
    <t>Diabetisk Fodsår</t>
  </si>
  <si>
    <t>Hvilesmerter</t>
  </si>
  <si>
    <t>Skinnebenssår</t>
  </si>
  <si>
    <t>Reduceret gangdistance</t>
  </si>
  <si>
    <t>Buergers sygdom</t>
  </si>
  <si>
    <t>Henvist af læge:</t>
  </si>
  <si>
    <t>Ve tå: Let nedsat</t>
  </si>
  <si>
    <t>Ve tå: Normalt</t>
  </si>
  <si>
    <t>Ve tå: Moderat nedsat: &lt; 40mmHg er iskæmi sandsynlig årsag til hvilesmerter</t>
  </si>
  <si>
    <t>Hø tå: Normalt</t>
  </si>
  <si>
    <t>Hø tå: Let nedsat</t>
  </si>
  <si>
    <t>Hø tå: Moderat nedsat: &lt; 40mmHg er iskæmi sandsynlig årsag til hvilesmerter</t>
  </si>
  <si>
    <t>Ve ankel: Fejlagtigt Trykbestemmelse: ikke komprimerbare kar (mediasklerose)</t>
  </si>
  <si>
    <t>Ve ankel: Normalt</t>
  </si>
  <si>
    <t>Ve ankel: Let nedsat</t>
  </si>
  <si>
    <t>Ve ankel: Moderat nedsat, Iskæmi årsag til hvilesmerter</t>
  </si>
  <si>
    <t>Hø ankel: Fejlagtigt Trykbestemmelse: ikke komprimerbare kar (mediasklerose)</t>
  </si>
  <si>
    <t>Hø ankel: Normalt</t>
  </si>
  <si>
    <t>Hø ankel: Let nedsat</t>
  </si>
  <si>
    <t>Hø ankel: Moderat nedsat, Iskæmi årsag til hvilesmerter</t>
  </si>
  <si>
    <t>Hø tå: Svært nedsat: Kritisk iskæmigrænse: 30 mmHg, ringe udsigt til sårheling</t>
  </si>
  <si>
    <t>Ve tå: Svært nedsat: Kritisk iskæmigrænse: 30 mmHg, ringe udsigt til sårheling</t>
  </si>
  <si>
    <t>Ve ankel: Svært nedsat, ringe udsigt til sårheling: Kritisk iskæmi</t>
  </si>
  <si>
    <t>Hø ankel: Svært nedsat, ringe udsigt til sårheling: Kritisk iskæmi</t>
  </si>
  <si>
    <t>Alternativt målt tryk se kommenta:</t>
  </si>
  <si>
    <t>Mistanke om arteriel insufficiens</t>
  </si>
  <si>
    <t>Claudicatio intermittens obs. pro.</t>
  </si>
  <si>
    <t>Claudicatio intermittens</t>
  </si>
  <si>
    <t>Kontrol</t>
  </si>
  <si>
    <t>Postoperativ kontrol</t>
  </si>
  <si>
    <t>Prognosevurdering sårheling</t>
  </si>
  <si>
    <t>Mistanke om trombose/emboli</t>
  </si>
  <si>
    <t>Kæmpecellearteritis/Hortons sygdom</t>
  </si>
  <si>
    <t>Takayasus arteritis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</si>
</sst>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;\-0;;@"/>
  </numFmts>
  <fonts count="43">
    <font>
      <sz val="10"/>
      <name val="Arial"/>
    </font>
    <font>
      <sz val="10"/>
      <name val="Arial"/>
      <family val="2"/>
    </font>
    <font>
      <sz val="10"/>
      <name val="Times New Roman"/>
      <family val="1"/>
    </font>
    <font>
      <sz val="11.5"/>
      <name val="NewCenturySchlbk"/>
      <family val="1"/>
    </font>
    <font>
      <sz val="8"/>
      <name val="Arial"/>
      <family val="2"/>
    </font>
    <font>
      <sz val="11"/>
      <name val="Times New Roman"/>
      <family val="1"/>
    </font>
    <font>
      <sz val="14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8"/>
      <color indexed="8"/>
      <name val="Arial"/>
      <family val="2"/>
    </font>
    <font>
      <b/>
      <sz val="11"/>
      <name val="Arial"/>
      <family val="2"/>
    </font>
    <font>
      <sz val="11.5"/>
      <name val="Arial"/>
      <family val="2"/>
    </font>
    <font>
      <sz val="9"/>
      <name val="Arial"/>
      <family val="2"/>
    </font>
    <font>
      <sz val="10"/>
      <color indexed="30"/>
      <name val="Arial"/>
      <family val="2"/>
    </font>
    <font>
      <sz val="10"/>
      <color indexed="10"/>
      <name val="Arial"/>
      <family val="2"/>
    </font>
    <font>
      <u/>
      <sz val="10"/>
      <name val="Arial"/>
      <family val="2"/>
    </font>
    <font>
      <b/>
      <i/>
      <sz val="10"/>
      <name val="Arial"/>
      <family val="2"/>
    </font>
    <font>
      <i/>
      <sz val="10"/>
      <name val="Arial"/>
      <family val="2"/>
    </font>
    <font>
      <sz val="8"/>
      <color indexed="30"/>
      <name val="Arial"/>
      <family val="2"/>
    </font>
    <font>
      <sz val="8"/>
      <color indexed="10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16"/>
      <name val="Arial"/>
      <family val="2"/>
    </font>
    <font>
      <sz val="10"/>
      <color rgb="FF333333"/>
      <name val="Verdana"/>
      <family val="2"/>
    </font>
    <font>
      <sz val="10"/>
      <color rgb="FFFF0000"/>
      <name val="Arial"/>
      <family val="2"/>
    </font>
    <font>
      <sz val="10"/>
      <color theme="3" tint="0.39997558519241921"/>
      <name val="Arial"/>
      <family val="2"/>
    </font>
    <font>
      <sz val="8"/>
      <color theme="3" tint="0.39997558519241921"/>
      <name val="Arial"/>
      <family val="2"/>
    </font>
    <font>
      <sz val="8"/>
      <color rgb="FFFF0000"/>
      <name val="Arial"/>
      <family val="2"/>
    </font>
    <font>
      <b/>
      <u/>
      <sz val="10"/>
      <color theme="5"/>
      <name val="Arial"/>
      <family val="2"/>
    </font>
    <font>
      <i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i/>
      <sz val="10"/>
      <color rgb="FFFF0000"/>
      <name val="Arial"/>
      <family val="2"/>
    </font>
    <font>
      <sz val="10"/>
      <color rgb="FF0070C0"/>
      <name val="Arial"/>
      <family val="2"/>
    </font>
    <font>
      <b/>
      <u/>
      <sz val="10"/>
      <color theme="3" tint="0.39997558519241921"/>
      <name val="Arial"/>
      <family val="2"/>
    </font>
    <font>
      <i/>
      <sz val="10"/>
      <color rgb="FF0070C0"/>
      <name val="Arial"/>
      <family val="2"/>
    </font>
    <font>
      <b/>
      <sz val="10"/>
      <color rgb="FF0070C0"/>
      <name val="Arial"/>
      <family val="2"/>
    </font>
    <font>
      <b/>
      <i/>
      <sz val="10"/>
      <color rgb="FF0070C0"/>
      <name val="Arial"/>
      <family val="2"/>
    </font>
    <font>
      <b/>
      <u/>
      <sz val="10"/>
      <color rgb="FFFF0000"/>
      <name val="Arial"/>
      <family val="2"/>
    </font>
    <font>
      <b/>
      <u/>
      <sz val="10"/>
      <color rgb="FF0070C0"/>
      <name val="Arial"/>
      <family val="2"/>
    </font>
    <font>
      <sz val="9"/>
      <color rgb="FFFF0000"/>
      <name val="Arial"/>
      <family val="2"/>
    </font>
    <font>
      <sz val="9"/>
      <color rgb="FF0070C0"/>
      <name val="Arial"/>
      <family val="2"/>
    </font>
    <font>
      <i/>
      <sz val="9"/>
      <color rgb="FF0070C0"/>
      <name val="Arial"/>
      <family val="2"/>
    </font>
    <font>
      <i/>
      <sz val="9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185">
    <xf numFmtId="0" fontId="0" fillId="0" borderId="0" xfId="0"/>
    <xf numFmtId="1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Alignment="1">
      <alignment horizontal="right"/>
    </xf>
    <xf numFmtId="0" fontId="0" fillId="0" borderId="4" xfId="0" applyBorder="1"/>
    <xf numFmtId="0" fontId="5" fillId="0" borderId="5" xfId="0" applyFont="1" applyBorder="1" applyAlignment="1">
      <alignment horizontal="left" vertical="center" wrapText="1"/>
    </xf>
    <xf numFmtId="0" fontId="2" fillId="0" borderId="6" xfId="0" applyFont="1" applyBorder="1" applyAlignment="1">
      <alignment wrapText="1"/>
    </xf>
    <xf numFmtId="0" fontId="0" fillId="0" borderId="0" xfId="0" applyBorder="1"/>
    <xf numFmtId="0" fontId="6" fillId="0" borderId="7" xfId="0" applyFont="1" applyBorder="1" applyAlignment="1">
      <alignment horizontal="center"/>
    </xf>
    <xf numFmtId="0" fontId="0" fillId="0" borderId="0" xfId="0" applyAlignment="1">
      <alignment wrapText="1"/>
    </xf>
    <xf numFmtId="0" fontId="1" fillId="0" borderId="0" xfId="0" applyFont="1"/>
    <xf numFmtId="0" fontId="0" fillId="0" borderId="0" xfId="0" applyNumberFormat="1"/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49" fontId="1" fillId="0" borderId="0" xfId="0" applyNumberFormat="1" applyFont="1"/>
    <xf numFmtId="164" fontId="1" fillId="0" borderId="0" xfId="0" applyNumberFormat="1" applyFont="1"/>
    <xf numFmtId="0" fontId="1" fillId="0" borderId="0" xfId="0" applyFont="1" applyAlignment="1">
      <alignment wrapText="1"/>
    </xf>
    <xf numFmtId="0" fontId="1" fillId="0" borderId="0" xfId="0" applyFont="1" applyFill="1"/>
    <xf numFmtId="0" fontId="3" fillId="0" borderId="6" xfId="0" applyFont="1" applyBorder="1" applyAlignment="1">
      <alignment vertical="top" wrapText="1"/>
    </xf>
    <xf numFmtId="0" fontId="3" fillId="0" borderId="3" xfId="0" applyFont="1" applyBorder="1" applyAlignment="1">
      <alignment vertical="top" wrapText="1"/>
    </xf>
    <xf numFmtId="0" fontId="0" fillId="0" borderId="6" xfId="0" applyBorder="1"/>
    <xf numFmtId="0" fontId="3" fillId="0" borderId="0" xfId="0" applyFont="1" applyBorder="1" applyAlignment="1">
      <alignment vertical="top" wrapText="1"/>
    </xf>
    <xf numFmtId="0" fontId="2" fillId="0" borderId="3" xfId="0" applyFont="1" applyBorder="1" applyAlignment="1">
      <alignment wrapText="1"/>
    </xf>
    <xf numFmtId="0" fontId="0" fillId="0" borderId="8" xfId="0" applyBorder="1"/>
    <xf numFmtId="0" fontId="0" fillId="0" borderId="6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164" fontId="7" fillId="0" borderId="0" xfId="0" applyNumberFormat="1" applyFont="1" applyAlignment="1">
      <alignment horizontal="center"/>
    </xf>
    <xf numFmtId="164" fontId="8" fillId="0" borderId="0" xfId="0" applyNumberFormat="1" applyFont="1" applyAlignment="1">
      <alignment horizontal="center"/>
    </xf>
    <xf numFmtId="0" fontId="11" fillId="0" borderId="9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11" fillId="0" borderId="0" xfId="0" applyFont="1" applyBorder="1" applyAlignment="1">
      <alignment vertical="top" wrapText="1"/>
    </xf>
    <xf numFmtId="0" fontId="11" fillId="0" borderId="3" xfId="0" applyFont="1" applyBorder="1" applyAlignment="1">
      <alignment vertical="top" wrapText="1"/>
    </xf>
    <xf numFmtId="164" fontId="1" fillId="0" borderId="10" xfId="0" applyNumberFormat="1" applyFont="1" applyBorder="1" applyAlignment="1">
      <alignment horizontal="center" vertical="top" wrapText="1"/>
    </xf>
    <xf numFmtId="164" fontId="1" fillId="0" borderId="10" xfId="0" applyNumberFormat="1" applyFont="1" applyBorder="1" applyAlignment="1">
      <alignment horizontal="center" vertical="center" wrapText="1"/>
    </xf>
    <xf numFmtId="0" fontId="0" fillId="0" borderId="11" xfId="0" applyBorder="1"/>
    <xf numFmtId="164" fontId="1" fillId="0" borderId="12" xfId="0" applyNumberFormat="1" applyFont="1" applyBorder="1" applyAlignment="1">
      <alignment horizontal="left" vertical="center" wrapText="1"/>
    </xf>
    <xf numFmtId="0" fontId="4" fillId="0" borderId="13" xfId="0" applyFont="1" applyBorder="1" applyAlignment="1">
      <alignment horizontal="right" vertical="center" wrapText="1"/>
    </xf>
    <xf numFmtId="164" fontId="4" fillId="0" borderId="13" xfId="0" applyNumberFormat="1" applyFont="1" applyBorder="1" applyAlignment="1">
      <alignment horizontal="right" vertical="center" wrapText="1"/>
    </xf>
    <xf numFmtId="0" fontId="4" fillId="0" borderId="14" xfId="0" applyFont="1" applyBorder="1"/>
    <xf numFmtId="0" fontId="4" fillId="0" borderId="16" xfId="0" applyFont="1" applyBorder="1" applyAlignment="1">
      <alignment horizontal="right" vertical="top" wrapText="1"/>
    </xf>
    <xf numFmtId="0" fontId="0" fillId="0" borderId="7" xfId="0" applyBorder="1"/>
    <xf numFmtId="0" fontId="1" fillId="0" borderId="0" xfId="0" applyFont="1" applyBorder="1"/>
    <xf numFmtId="0" fontId="1" fillId="2" borderId="0" xfId="0" applyFont="1" applyFill="1" applyBorder="1"/>
    <xf numFmtId="164" fontId="0" fillId="0" borderId="0" xfId="0" applyNumberFormat="1" applyBorder="1"/>
    <xf numFmtId="0" fontId="0" fillId="2" borderId="0" xfId="0" applyFill="1" applyBorder="1"/>
    <xf numFmtId="164" fontId="0" fillId="0" borderId="7" xfId="0" applyNumberFormat="1" applyBorder="1"/>
    <xf numFmtId="0" fontId="0" fillId="2" borderId="7" xfId="0" applyFill="1" applyBorder="1"/>
    <xf numFmtId="0" fontId="1" fillId="0" borderId="6" xfId="0" applyFont="1" applyBorder="1"/>
    <xf numFmtId="164" fontId="1" fillId="0" borderId="6" xfId="0" applyNumberFormat="1" applyFont="1" applyBorder="1"/>
    <xf numFmtId="164" fontId="1" fillId="0" borderId="8" xfId="0" applyNumberFormat="1" applyFont="1" applyBorder="1"/>
    <xf numFmtId="0" fontId="2" fillId="0" borderId="0" xfId="0" applyFont="1" applyBorder="1" applyAlignment="1">
      <alignment horizontal="left"/>
    </xf>
    <xf numFmtId="0" fontId="1" fillId="0" borderId="0" xfId="0" applyFont="1" applyBorder="1" applyAlignment="1">
      <alignment vertical="center" wrapText="1"/>
    </xf>
    <xf numFmtId="14" fontId="1" fillId="0" borderId="12" xfId="0" applyNumberFormat="1" applyFont="1" applyBorder="1" applyAlignment="1">
      <alignment horizontal="left" vertical="center" wrapText="1"/>
    </xf>
    <xf numFmtId="0" fontId="0" fillId="0" borderId="0" xfId="0" applyFill="1" applyBorder="1"/>
    <xf numFmtId="164" fontId="0" fillId="2" borderId="0" xfId="0" applyNumberFormat="1" applyFill="1" applyBorder="1"/>
    <xf numFmtId="164" fontId="0" fillId="2" borderId="7" xfId="0" applyNumberFormat="1" applyFill="1" applyBorder="1"/>
    <xf numFmtId="0" fontId="23" fillId="0" borderId="0" xfId="0" applyFont="1"/>
    <xf numFmtId="164" fontId="24" fillId="0" borderId="17" xfId="0" applyNumberFormat="1" applyFont="1" applyFill="1" applyBorder="1" applyAlignment="1">
      <alignment horizontal="center" vertical="center" wrapText="1"/>
    </xf>
    <xf numFmtId="164" fontId="24" fillId="0" borderId="18" xfId="0" applyNumberFormat="1" applyFont="1" applyFill="1" applyBorder="1" applyAlignment="1">
      <alignment horizontal="center" vertical="center" wrapText="1"/>
    </xf>
    <xf numFmtId="164" fontId="25" fillId="0" borderId="19" xfId="0" applyNumberFormat="1" applyFont="1" applyBorder="1" applyAlignment="1">
      <alignment horizontal="center" vertical="center" wrapText="1"/>
    </xf>
    <xf numFmtId="0" fontId="25" fillId="0" borderId="18" xfId="0" applyNumberFormat="1" applyFont="1" applyFill="1" applyBorder="1" applyAlignment="1">
      <alignment horizontal="center" vertical="center" wrapText="1"/>
    </xf>
    <xf numFmtId="164" fontId="25" fillId="0" borderId="18" xfId="0" applyNumberFormat="1" applyFont="1" applyFill="1" applyBorder="1" applyAlignment="1">
      <alignment horizontal="center" vertical="center" wrapText="1"/>
    </xf>
    <xf numFmtId="164" fontId="25" fillId="0" borderId="20" xfId="0" applyNumberFormat="1" applyFont="1" applyBorder="1" applyAlignment="1">
      <alignment horizontal="center" vertical="center" wrapText="1"/>
    </xf>
    <xf numFmtId="164" fontId="24" fillId="0" borderId="19" xfId="0" applyNumberFormat="1" applyFont="1" applyBorder="1" applyAlignment="1">
      <alignment horizontal="center" vertical="center" wrapText="1"/>
    </xf>
    <xf numFmtId="164" fontId="24" fillId="0" borderId="20" xfId="0" applyNumberFormat="1" applyFont="1" applyBorder="1" applyAlignment="1">
      <alignment horizontal="center" vertical="center" wrapText="1"/>
    </xf>
    <xf numFmtId="0" fontId="12" fillId="0" borderId="6" xfId="0" applyFont="1" applyBorder="1" applyAlignment="1"/>
    <xf numFmtId="0" fontId="12" fillId="0" borderId="0" xfId="0" applyFont="1" applyBorder="1" applyAlignment="1"/>
    <xf numFmtId="0" fontId="12" fillId="0" borderId="3" xfId="0" applyFont="1" applyBorder="1" applyAlignment="1"/>
    <xf numFmtId="0" fontId="4" fillId="0" borderId="13" xfId="0" applyFont="1" applyBorder="1" applyAlignment="1">
      <alignment vertical="top"/>
    </xf>
    <xf numFmtId="0" fontId="4" fillId="0" borderId="13" xfId="0" applyFont="1" applyBorder="1" applyAlignment="1">
      <alignment horizontal="left" vertical="top" wrapText="1"/>
    </xf>
    <xf numFmtId="0" fontId="4" fillId="0" borderId="14" xfId="0" applyFont="1" applyFill="1" applyBorder="1" applyAlignment="1">
      <alignment horizontal="left" vertical="top" wrapText="1"/>
    </xf>
    <xf numFmtId="0" fontId="26" fillId="0" borderId="23" xfId="0" applyFont="1" applyFill="1" applyBorder="1" applyAlignment="1">
      <alignment horizontal="left" vertical="top" wrapText="1"/>
    </xf>
    <xf numFmtId="0" fontId="27" fillId="0" borderId="23" xfId="0" applyFont="1" applyFill="1" applyBorder="1" applyAlignment="1">
      <alignment horizontal="left" vertical="top" wrapText="1"/>
    </xf>
    <xf numFmtId="0" fontId="18" fillId="0" borderId="23" xfId="0" applyFont="1" applyBorder="1" applyAlignment="1">
      <alignment horizontal="left" vertical="top"/>
    </xf>
    <xf numFmtId="0" fontId="19" fillId="0" borderId="12" xfId="0" applyFont="1" applyBorder="1" applyAlignment="1">
      <alignment horizontal="left" vertical="top" wrapText="1"/>
    </xf>
    <xf numFmtId="0" fontId="4" fillId="0" borderId="10" xfId="0" applyFont="1" applyBorder="1" applyAlignment="1">
      <alignment horizontal="left" vertical="top"/>
    </xf>
    <xf numFmtId="0" fontId="4" fillId="0" borderId="10" xfId="0" applyFont="1" applyFill="1" applyBorder="1" applyAlignment="1">
      <alignment horizontal="left" vertical="top" wrapText="1"/>
    </xf>
    <xf numFmtId="164" fontId="1" fillId="0" borderId="21" xfId="0" applyNumberFormat="1" applyFont="1" applyBorder="1" applyAlignment="1">
      <alignment horizontal="center" vertical="center"/>
    </xf>
    <xf numFmtId="9" fontId="0" fillId="0" borderId="0" xfId="0" applyNumberFormat="1"/>
    <xf numFmtId="0" fontId="24" fillId="0" borderId="0" xfId="0" applyFont="1"/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0" fontId="32" fillId="0" borderId="0" xfId="0" applyFont="1"/>
    <xf numFmtId="0" fontId="33" fillId="0" borderId="0" xfId="0" applyFont="1"/>
    <xf numFmtId="0" fontId="34" fillId="0" borderId="0" xfId="0" applyFont="1"/>
    <xf numFmtId="0" fontId="35" fillId="0" borderId="0" xfId="0" applyFont="1"/>
    <xf numFmtId="0" fontId="36" fillId="0" borderId="0" xfId="0" applyFont="1"/>
    <xf numFmtId="0" fontId="37" fillId="0" borderId="0" xfId="0" applyFont="1"/>
    <xf numFmtId="0" fontId="38" fillId="0" borderId="0" xfId="0" applyFont="1"/>
    <xf numFmtId="9" fontId="13" fillId="0" borderId="24" xfId="0" applyNumberFormat="1" applyFont="1" applyBorder="1" applyAlignment="1">
      <alignment horizontal="center" vertical="center" wrapText="1"/>
    </xf>
    <xf numFmtId="9" fontId="14" fillId="0" borderId="14" xfId="0" applyNumberFormat="1" applyFont="1" applyBorder="1" applyAlignment="1">
      <alignment horizontal="center" vertical="center" wrapText="1"/>
    </xf>
    <xf numFmtId="9" fontId="13" fillId="0" borderId="14" xfId="0" applyNumberFormat="1" applyFont="1" applyBorder="1" applyAlignment="1">
      <alignment horizontal="center" vertical="center" wrapText="1"/>
    </xf>
    <xf numFmtId="9" fontId="14" fillId="0" borderId="12" xfId="0" applyNumberFormat="1" applyFont="1" applyBorder="1" applyAlignment="1">
      <alignment horizontal="center" vertical="center" wrapText="1"/>
    </xf>
    <xf numFmtId="0" fontId="25" fillId="0" borderId="18" xfId="0" applyFont="1" applyBorder="1" applyAlignment="1">
      <alignment horizontal="center" vertical="center"/>
    </xf>
    <xf numFmtId="0" fontId="24" fillId="0" borderId="25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0" borderId="14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0" fillId="3" borderId="26" xfId="0" applyFill="1" applyBorder="1"/>
    <xf numFmtId="0" fontId="0" fillId="0" borderId="27" xfId="0" applyBorder="1"/>
    <xf numFmtId="0" fontId="0" fillId="0" borderId="28" xfId="0" applyBorder="1" applyAlignment="1"/>
    <xf numFmtId="0" fontId="0" fillId="0" borderId="29" xfId="0" applyBorder="1"/>
    <xf numFmtId="0" fontId="0" fillId="0" borderId="0" xfId="0" applyBorder="1" applyAlignment="1"/>
    <xf numFmtId="0" fontId="0" fillId="0" borderId="30" xfId="0" applyBorder="1"/>
    <xf numFmtId="0" fontId="0" fillId="0" borderId="7" xfId="0" applyBorder="1" applyAlignment="1"/>
    <xf numFmtId="49" fontId="0" fillId="0" borderId="0" xfId="0" applyNumberFormat="1"/>
    <xf numFmtId="49" fontId="0" fillId="0" borderId="32" xfId="0" applyNumberFormat="1" applyBorder="1" applyAlignment="1"/>
    <xf numFmtId="49" fontId="0" fillId="0" borderId="33" xfId="0" applyNumberFormat="1" applyBorder="1" applyAlignment="1"/>
    <xf numFmtId="49" fontId="0" fillId="0" borderId="34" xfId="0" applyNumberFormat="1" applyBorder="1" applyAlignment="1"/>
    <xf numFmtId="0" fontId="4" fillId="0" borderId="15" xfId="0" applyFont="1" applyBorder="1" applyAlignment="1">
      <alignment horizontal="left" vertical="center" wrapText="1"/>
    </xf>
    <xf numFmtId="0" fontId="13" fillId="5" borderId="14" xfId="0" applyFont="1" applyFill="1" applyBorder="1" applyAlignment="1">
      <alignment horizontal="center" vertical="center" wrapText="1"/>
    </xf>
    <xf numFmtId="0" fontId="14" fillId="5" borderId="12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left" vertical="top" wrapText="1"/>
    </xf>
    <xf numFmtId="0" fontId="0" fillId="6" borderId="22" xfId="0" applyFill="1" applyBorder="1"/>
    <xf numFmtId="49" fontId="4" fillId="6" borderId="21" xfId="0" applyNumberFormat="1" applyFont="1" applyFill="1" applyBorder="1" applyAlignment="1">
      <alignment vertical="top" wrapText="1"/>
    </xf>
    <xf numFmtId="0" fontId="0" fillId="3" borderId="13" xfId="0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31" xfId="0" applyFill="1" applyBorder="1" applyAlignment="1">
      <alignment horizontal="center"/>
    </xf>
    <xf numFmtId="0" fontId="41" fillId="0" borderId="8" xfId="0" applyFont="1" applyBorder="1" applyAlignment="1">
      <alignment horizontal="left" vertical="center" wrapText="1"/>
    </xf>
    <xf numFmtId="0" fontId="34" fillId="0" borderId="7" xfId="0" applyFont="1" applyBorder="1" applyAlignment="1">
      <alignment horizontal="left" vertical="center" wrapText="1"/>
    </xf>
    <xf numFmtId="0" fontId="34" fillId="0" borderId="1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/>
    </xf>
    <xf numFmtId="2" fontId="9" fillId="0" borderId="0" xfId="0" applyNumberFormat="1" applyFont="1" applyAlignment="1">
      <alignment horizontal="center" wrapText="1"/>
    </xf>
    <xf numFmtId="2" fontId="9" fillId="0" borderId="7" xfId="0" applyNumberFormat="1" applyFont="1" applyBorder="1" applyAlignment="1">
      <alignment horizontal="center" wrapText="1"/>
    </xf>
    <xf numFmtId="0" fontId="21" fillId="0" borderId="16" xfId="0" applyFont="1" applyBorder="1" applyAlignment="1">
      <alignment horizontal="left" vertical="center" wrapText="1"/>
    </xf>
    <xf numFmtId="0" fontId="10" fillId="0" borderId="9" xfId="0" applyFont="1" applyBorder="1" applyAlignment="1">
      <alignment horizontal="left" vertical="center" wrapText="1"/>
    </xf>
    <xf numFmtId="0" fontId="10" fillId="0" borderId="2" xfId="0" applyFont="1" applyBorder="1" applyAlignment="1">
      <alignment horizontal="left" vertical="center" wrapText="1"/>
    </xf>
    <xf numFmtId="0" fontId="10" fillId="0" borderId="8" xfId="0" applyFont="1" applyBorder="1" applyAlignment="1">
      <alignment horizontal="left" vertical="center" wrapText="1"/>
    </xf>
    <xf numFmtId="0" fontId="10" fillId="0" borderId="7" xfId="0" applyFont="1" applyBorder="1" applyAlignment="1">
      <alignment horizontal="left" vertical="center" wrapText="1"/>
    </xf>
    <xf numFmtId="0" fontId="10" fillId="0" borderId="1" xfId="0" applyFont="1" applyBorder="1" applyAlignment="1">
      <alignment horizontal="left" vertical="center" wrapText="1"/>
    </xf>
    <xf numFmtId="164" fontId="1" fillId="0" borderId="17" xfId="0" applyNumberFormat="1" applyFont="1" applyBorder="1" applyAlignment="1">
      <alignment horizontal="left" vertical="center" wrapText="1"/>
    </xf>
    <xf numFmtId="164" fontId="1" fillId="0" borderId="12" xfId="0" applyNumberFormat="1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20" fillId="0" borderId="6" xfId="0" applyFont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1" fillId="0" borderId="28" xfId="0" applyFont="1" applyBorder="1" applyAlignment="1">
      <alignment horizontal="left" vertical="top" wrapText="1"/>
    </xf>
    <xf numFmtId="0" fontId="0" fillId="0" borderId="28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22" fillId="0" borderId="13" xfId="0" applyFont="1" applyBorder="1" applyAlignment="1">
      <alignment horizontal="left" vertical="center" wrapText="1"/>
    </xf>
    <xf numFmtId="0" fontId="22" fillId="0" borderId="17" xfId="0" applyFont="1" applyBorder="1" applyAlignment="1">
      <alignment horizontal="left" vertical="center" wrapText="1"/>
    </xf>
    <xf numFmtId="0" fontId="22" fillId="0" borderId="12" xfId="0" applyFont="1" applyBorder="1" applyAlignment="1">
      <alignment horizontal="left" vertical="center" wrapText="1"/>
    </xf>
    <xf numFmtId="164" fontId="0" fillId="0" borderId="20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4" fontId="0" fillId="0" borderId="17" xfId="0" applyNumberFormat="1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0" fontId="39" fillId="0" borderId="6" xfId="0" applyFont="1" applyBorder="1" applyAlignment="1">
      <alignment horizontal="left" vertical="center" wrapText="1"/>
    </xf>
    <xf numFmtId="0" fontId="24" fillId="0" borderId="0" xfId="0" applyFont="1" applyAlignment="1">
      <alignment horizontal="left" vertical="center" wrapText="1"/>
    </xf>
    <xf numFmtId="0" fontId="24" fillId="0" borderId="3" xfId="0" applyFont="1" applyBorder="1" applyAlignment="1">
      <alignment horizontal="left" vertical="center" wrapText="1"/>
    </xf>
    <xf numFmtId="0" fontId="42" fillId="0" borderId="6" xfId="0" applyFont="1" applyBorder="1" applyAlignment="1">
      <alignment horizontal="left" vertical="center" wrapText="1"/>
    </xf>
    <xf numFmtId="0" fontId="29" fillId="0" borderId="0" xfId="0" applyFont="1" applyAlignment="1">
      <alignment horizontal="left" vertical="center" wrapText="1"/>
    </xf>
    <xf numFmtId="0" fontId="29" fillId="0" borderId="3" xfId="0" applyFont="1" applyBorder="1" applyAlignment="1">
      <alignment horizontal="left" vertical="center" wrapText="1"/>
    </xf>
    <xf numFmtId="0" fontId="40" fillId="0" borderId="6" xfId="0" applyFont="1" applyBorder="1" applyAlignment="1">
      <alignment horizontal="left" vertical="center" wrapText="1"/>
    </xf>
    <xf numFmtId="0" fontId="32" fillId="0" borderId="0" xfId="0" applyFont="1" applyAlignment="1">
      <alignment horizontal="left" vertical="center" wrapText="1"/>
    </xf>
    <xf numFmtId="0" fontId="32" fillId="0" borderId="3" xfId="0" applyFont="1" applyBorder="1" applyAlignment="1">
      <alignment horizontal="left" vertical="center" wrapText="1"/>
    </xf>
    <xf numFmtId="0" fontId="20" fillId="0" borderId="16" xfId="0" applyFont="1" applyBorder="1" applyAlignment="1">
      <alignment horizontal="left" vertical="center"/>
    </xf>
    <xf numFmtId="0" fontId="20" fillId="0" borderId="9" xfId="0" applyFont="1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41" fillId="0" borderId="6" xfId="0" applyFont="1" applyBorder="1" applyAlignment="1">
      <alignment horizontal="left" vertical="center" wrapText="1"/>
    </xf>
    <xf numFmtId="0" fontId="34" fillId="0" borderId="0" xfId="0" applyFont="1" applyAlignment="1">
      <alignment horizontal="left" vertical="center" wrapText="1"/>
    </xf>
    <xf numFmtId="0" fontId="34" fillId="0" borderId="3" xfId="0" applyFont="1" applyBorder="1" applyAlignment="1">
      <alignment horizontal="left" vertical="center" wrapText="1"/>
    </xf>
  </cellXfs>
  <cellStyles count="1">
    <cellStyle name="Normal" xfId="0" builtinId="0"/>
  </cellStyles>
  <dxfs count="3">
    <dxf>
      <font>
        <strike val="0"/>
        <color theme="0"/>
      </font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2"/>
      <tableStyleElement type="headerRow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226087245423437"/>
          <c:y val="2.0113260298984366E-2"/>
          <c:w val="0.87351971826306518"/>
          <c:h val="0.94135728890242321"/>
        </c:manualLayout>
      </c:layout>
      <c:areaChart>
        <c:grouping val="stacked"/>
        <c:varyColors val="0"/>
        <c:ser>
          <c:idx val="2"/>
          <c:order val="0"/>
          <c:tx>
            <c:strRef>
              <c:f>Data!$L$2</c:f>
              <c:strCache>
                <c:ptCount val="1"/>
                <c:pt idx="0">
                  <c:v>Area1</c:v>
                </c:pt>
              </c:strCache>
            </c:strRef>
          </c:tx>
          <c:spPr>
            <a:noFill/>
            <a:ln w="25400">
              <a:noFill/>
            </a:ln>
          </c:spPr>
          <c:cat>
            <c:strRef>
              <c:f>Data!$I$3:$I$5</c:f>
              <c:strCache>
                <c:ptCount val="3"/>
                <c:pt idx="0">
                  <c:v>Ref. armtryk</c:v>
                </c:pt>
                <c:pt idx="1">
                  <c:v>Ankel</c:v>
                </c:pt>
                <c:pt idx="2">
                  <c:v>Tå</c:v>
                </c:pt>
              </c:strCache>
            </c:strRef>
          </c:cat>
          <c:val>
            <c:numRef>
              <c:f>Data!$L$3:$L$5</c:f>
              <c:numCache>
                <c:formatCode>0;\-0;;@</c:formatCode>
                <c:ptCount val="3"/>
                <c:pt idx="0">
                  <c:v>-32.5</c:v>
                </c:pt>
                <c:pt idx="1">
                  <c:v>-2</c:v>
                </c:pt>
                <c:pt idx="2">
                  <c:v>-41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6C-4999-A735-C7696A8204AE}"/>
            </c:ext>
          </c:extLst>
        </c:ser>
        <c:ser>
          <c:idx val="3"/>
          <c:order val="1"/>
          <c:tx>
            <c:strRef>
              <c:f>Data!$M$2</c:f>
              <c:strCache>
                <c:ptCount val="1"/>
                <c:pt idx="0">
                  <c:v>Area2</c:v>
                </c:pt>
              </c:strCache>
            </c:strRef>
          </c:tx>
          <c:spPr>
            <a:solidFill>
              <a:schemeClr val="bg1">
                <a:lumMod val="50000"/>
                <a:alpha val="40000"/>
              </a:schemeClr>
            </a:solidFill>
            <a:ln w="25400">
              <a:solidFill>
                <a:schemeClr val="bg1">
                  <a:lumMod val="65000"/>
                </a:schemeClr>
              </a:solidFill>
            </a:ln>
          </c:spPr>
          <c:cat>
            <c:strRef>
              <c:f>Data!$I$3:$I$5</c:f>
              <c:strCache>
                <c:ptCount val="3"/>
                <c:pt idx="0">
                  <c:v>Ref. armtryk</c:v>
                </c:pt>
                <c:pt idx="1">
                  <c:v>Ankel</c:v>
                </c:pt>
                <c:pt idx="2">
                  <c:v>Tå</c:v>
                </c:pt>
              </c:strCache>
            </c:strRef>
          </c:cat>
          <c:val>
            <c:numRef>
              <c:f>Data!$M$3:$M$5</c:f>
              <c:numCache>
                <c:formatCode>General</c:formatCode>
                <c:ptCount val="3"/>
                <c:pt idx="0">
                  <c:v>65</c:v>
                </c:pt>
                <c:pt idx="1">
                  <c:v>60</c:v>
                </c:pt>
                <c:pt idx="2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6C-4999-A735-C7696A8204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282112"/>
        <c:axId val="182806208"/>
      </c:areaChart>
      <c:barChart>
        <c:barDir val="col"/>
        <c:grouping val="clustered"/>
        <c:varyColors val="0"/>
        <c:ser>
          <c:idx val="0"/>
          <c:order val="4"/>
          <c:tx>
            <c:strRef>
              <c:f>Data!$P$2</c:f>
              <c:strCache>
                <c:ptCount val="1"/>
                <c:pt idx="0">
                  <c:v>Kritiske grænser</c:v>
                </c:pt>
              </c:strCache>
            </c:strRef>
          </c:tx>
          <c:spPr>
            <a:solidFill>
              <a:srgbClr val="C00000">
                <a:alpha val="50000"/>
              </a:srgbClr>
            </a:solidFill>
            <a:ln w="6350">
              <a:solidFill>
                <a:schemeClr val="bg1">
                  <a:lumMod val="50000"/>
                </a:schemeClr>
              </a:solidFill>
            </a:ln>
          </c:spPr>
          <c:invertIfNegative val="0"/>
          <c:cat>
            <c:strRef>
              <c:f>Data!$I$3:$I$5</c:f>
              <c:strCache>
                <c:ptCount val="3"/>
                <c:pt idx="0">
                  <c:v>Ref. armtryk</c:v>
                </c:pt>
                <c:pt idx="1">
                  <c:v>Ankel</c:v>
                </c:pt>
                <c:pt idx="2">
                  <c:v>Tå</c:v>
                </c:pt>
              </c:strCache>
            </c:strRef>
          </c:cat>
          <c:val>
            <c:numRef>
              <c:f>Data!$P$3:$P$5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6C-4999-A735-C7696A8204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92282112"/>
        <c:axId val="182806208"/>
      </c:barChart>
      <c:scatterChart>
        <c:scatterStyle val="lineMarker"/>
        <c:varyColors val="0"/>
        <c:ser>
          <c:idx val="4"/>
          <c:order val="2"/>
          <c:tx>
            <c:v>Højre</c:v>
          </c:tx>
          <c:spPr>
            <a:ln>
              <a:solidFill>
                <a:srgbClr val="0070C0"/>
              </a:solidFill>
            </a:ln>
          </c:spPr>
          <c:marker>
            <c:symbol val="circle"/>
            <c:size val="8"/>
            <c:spPr>
              <a:noFill/>
              <a:ln w="19050"/>
            </c:spPr>
          </c:marker>
          <c:xVal>
            <c:strRef>
              <c:f>Journal!$B$13:$B$15</c:f>
              <c:strCache>
                <c:ptCount val="1"/>
                <c:pt idx="0">
                  <c:v>Ref. armtryk</c:v>
                </c:pt>
              </c:strCache>
            </c:strRef>
          </c:xVal>
          <c:yVal>
            <c:numRef>
              <c:f>Journal!$C$13:$C$15</c:f>
              <c:numCache>
                <c:formatCode>General</c:formatCode>
                <c:ptCount val="3"/>
                <c:pt idx="0" formatCode="0;\-0;;@">
                  <c:v>0</c:v>
                </c:pt>
                <c:pt idx="1">
                  <c:v>#N/A</c:v>
                </c:pt>
                <c:pt idx="2" formatCode="0;\-0;;@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B6C-4999-A735-C7696A8204AE}"/>
            </c:ext>
          </c:extLst>
        </c:ser>
        <c:ser>
          <c:idx val="5"/>
          <c:order val="3"/>
          <c:tx>
            <c:v>Venstre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rgbClr val="C00000"/>
              </a:solidFill>
            </c:spPr>
          </c:marker>
          <c:xVal>
            <c:strRef>
              <c:f>Journal!$B$13:$B$15</c:f>
              <c:strCache>
                <c:ptCount val="1"/>
                <c:pt idx="0">
                  <c:v>Ref. armtryk</c:v>
                </c:pt>
              </c:strCache>
            </c:strRef>
          </c:xVal>
          <c:yVal>
            <c:numRef>
              <c:f>Journal!$D$13:$D$15</c:f>
              <c:numCache>
                <c:formatCode>0;\-0;;@</c:formatCode>
                <c:ptCount val="3"/>
                <c:pt idx="0">
                  <c:v>0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B6C-4999-A735-C7696A8204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282112"/>
        <c:axId val="182806208"/>
      </c:scatterChart>
      <c:catAx>
        <c:axId val="192282112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65000"/>
                </a:schemeClr>
              </a:solidFill>
            </a:ln>
          </c:spPr>
        </c:majorGridlines>
        <c:minorGridlines>
          <c:spPr>
            <a:ln w="15875" cap="flat" cmpd="sng" algn="ctr">
              <a:solidFill>
                <a:schemeClr val="bg1">
                  <a:lumMod val="50000"/>
                </a:schemeClr>
              </a:solidFill>
              <a:prstDash val="solid"/>
            </a:ln>
            <a:effectLst/>
          </c:spPr>
        </c:minorGridlines>
        <c:numFmt formatCode="General" sourceLinked="1"/>
        <c:majorTickMark val="out"/>
        <c:minorTickMark val="none"/>
        <c:tickLblPos val="nextTo"/>
        <c:crossAx val="182806208"/>
        <c:crosses val="autoZero"/>
        <c:auto val="0"/>
        <c:lblAlgn val="ctr"/>
        <c:lblOffset val="100"/>
        <c:noMultiLvlLbl val="0"/>
      </c:catAx>
      <c:valAx>
        <c:axId val="182806208"/>
        <c:scaling>
          <c:orientation val="minMax"/>
        </c:scaling>
        <c:delete val="0"/>
        <c:axPos val="l"/>
        <c:majorGridlines>
          <c:spPr>
            <a:ln w="15875">
              <a:solidFill>
                <a:schemeClr val="bg1">
                  <a:lumMod val="50000"/>
                </a:schemeClr>
              </a:solidFill>
            </a:ln>
          </c:spPr>
        </c:majorGridlines>
        <c:minorGridlines>
          <c:spPr>
            <a:ln>
              <a:solidFill>
                <a:schemeClr val="bg1">
                  <a:lumMod val="65000"/>
                </a:schemeClr>
              </a:solidFill>
            </a:ln>
          </c:spPr>
        </c:minorGridlines>
        <c:numFmt formatCode="0;\-0;;@" sourceLinked="1"/>
        <c:majorTickMark val="out"/>
        <c:minorTickMark val="none"/>
        <c:tickLblPos val="nextTo"/>
        <c:txPr>
          <a:bodyPr rot="0" anchor="t" anchorCtr="0"/>
          <a:lstStyle/>
          <a:p>
            <a:pPr>
              <a:defRPr/>
            </a:pPr>
            <a:endParaRPr lang="da-DK"/>
          </a:p>
        </c:txPr>
        <c:crossAx val="1922821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19A9-4B71-A274-1FEB2D6E5319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19A9-4B71-A274-1FEB2D6E5319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19A9-4B71-A274-1FEB2D6E53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490944"/>
        <c:axId val="182808512"/>
      </c:lineChart>
      <c:catAx>
        <c:axId val="193490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a-DK"/>
          </a:p>
        </c:txPr>
        <c:crossAx val="1828085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28085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a-DK"/>
          </a:p>
        </c:txPr>
        <c:crossAx val="19349094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a-DK"/>
    </a:p>
  </c:txPr>
  <c:printSettings>
    <c:headerFooter alignWithMargins="0"/>
    <c:pageMargins b="1" l="0.75000000000000011" r="0.75000000000000011" t="1" header="0" footer="0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</xdr:colOff>
      <xdr:row>10</xdr:row>
      <xdr:rowOff>19050</xdr:rowOff>
    </xdr:from>
    <xdr:to>
      <xdr:col>7</xdr:col>
      <xdr:colOff>2752725</xdr:colOff>
      <xdr:row>40</xdr:row>
      <xdr:rowOff>0</xdr:rowOff>
    </xdr:to>
    <xdr:graphicFrame macro="">
      <xdr:nvGraphicFramePr>
        <xdr:cNvPr id="1044" name="Diagra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7</xdr:col>
      <xdr:colOff>1333500</xdr:colOff>
      <xdr:row>35</xdr:row>
      <xdr:rowOff>76200</xdr:rowOff>
    </xdr:from>
    <xdr:ext cx="184731" cy="264560"/>
    <xdr:sp macro="" textlink="">
      <xdr:nvSpPr>
        <xdr:cNvPr id="2" name="Tekstfelt 1"/>
        <xdr:cNvSpPr txBox="1"/>
      </xdr:nvSpPr>
      <xdr:spPr>
        <a:xfrm>
          <a:off x="5953125" y="87534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a-DK" sz="1100"/>
        </a:p>
      </xdr:txBody>
    </xdr:sp>
    <xdr:clientData/>
  </xdr:oneCellAnchor>
  <xdr:oneCellAnchor>
    <xdr:from>
      <xdr:col>7</xdr:col>
      <xdr:colOff>757237</xdr:colOff>
      <xdr:row>33</xdr:row>
      <xdr:rowOff>76201</xdr:rowOff>
    </xdr:from>
    <xdr:ext cx="1547813" cy="280205"/>
    <xdr:sp macro="" textlink="">
      <xdr:nvSpPr>
        <xdr:cNvPr id="3" name="Tekstfelt 2"/>
        <xdr:cNvSpPr txBox="1"/>
      </xdr:nvSpPr>
      <xdr:spPr>
        <a:xfrm>
          <a:off x="5376862" y="8429626"/>
          <a:ext cx="1547813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a-DK" sz="1200"/>
            <a:t>Kritisk iskæmiom</a:t>
          </a:r>
          <a:r>
            <a:rPr lang="da-DK" sz="1100"/>
            <a:t>råde</a:t>
          </a:r>
        </a:p>
      </xdr:txBody>
    </xdr:sp>
    <xdr:clientData/>
  </xdr:one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0.41284</cdr:x>
      <cdr:y>0.92219</cdr:y>
    </cdr:from>
    <cdr:to>
      <cdr:x>0.69304</cdr:x>
      <cdr:y>0.95594</cdr:y>
    </cdr:to>
    <cdr:sp macro="" textlink="">
      <cdr:nvSpPr>
        <cdr:cNvPr id="6" name="Tekstboks 5"/>
        <cdr:cNvSpPr txBox="1"/>
      </cdr:nvSpPr>
      <cdr:spPr>
        <a:xfrm xmlns:a="http://schemas.openxmlformats.org/drawingml/2006/main">
          <a:off x="1247775" y="6429375"/>
          <a:ext cx="847725" cy="238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da-DK" sz="1100"/>
            <a:t>50mmHg</a:t>
          </a:r>
        </a:p>
      </cdr:txBody>
    </cdr:sp>
  </cdr:relSizeAnchor>
  <cdr:relSizeAnchor xmlns:cdr="http://schemas.openxmlformats.org/drawingml/2006/chartDrawing">
    <cdr:from>
      <cdr:x>0.69599</cdr:x>
      <cdr:y>0.92356</cdr:y>
    </cdr:from>
    <cdr:to>
      <cdr:x>0.98955</cdr:x>
      <cdr:y>0.95731</cdr:y>
    </cdr:to>
    <cdr:sp macro="" textlink="">
      <cdr:nvSpPr>
        <cdr:cNvPr id="7" name="Tekstboks 6"/>
        <cdr:cNvSpPr txBox="1"/>
      </cdr:nvSpPr>
      <cdr:spPr>
        <a:xfrm xmlns:a="http://schemas.openxmlformats.org/drawingml/2006/main">
          <a:off x="2114550" y="6438900"/>
          <a:ext cx="876300" cy="238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da-DK" sz="1100"/>
            <a:t>30mmHg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0</xdr:col>
      <xdr:colOff>0</xdr:colOff>
      <xdr:row>6</xdr:row>
      <xdr:rowOff>0</xdr:rowOff>
    </xdr:to>
    <xdr:graphicFrame macro="">
      <xdr:nvGraphicFramePr>
        <xdr:cNvPr id="2061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5"/>
  <sheetViews>
    <sheetView tabSelected="1" zoomScale="115" zoomScaleNormal="115" workbookViewId="0">
      <selection activeCell="J15" sqref="J15"/>
    </sheetView>
  </sheetViews>
  <sheetFormatPr defaultRowHeight="12.75"/>
  <cols>
    <col min="1" max="1" width="41" customWidth="1"/>
    <col min="2" max="2" width="68" bestFit="1" customWidth="1"/>
    <col min="3" max="3" width="12.85546875" customWidth="1"/>
    <col min="4" max="4" width="12.42578125" bestFit="1" customWidth="1"/>
    <col min="5" max="5" width="18" customWidth="1"/>
    <col min="6" max="6" width="16.140625" customWidth="1"/>
    <col min="7" max="7" width="15.28515625" customWidth="1"/>
    <col min="9" max="9" width="17.42578125" customWidth="1"/>
    <col min="14" max="15" width="10.28515625" customWidth="1"/>
    <col min="16" max="16" width="9.5703125" customWidth="1"/>
    <col min="17" max="17" width="10.140625" customWidth="1"/>
  </cols>
  <sheetData>
    <row r="1" spans="1:19" ht="13.5" thickBot="1">
      <c r="A1" s="111"/>
      <c r="E1" t="s">
        <v>6</v>
      </c>
      <c r="F1" s="12" t="s">
        <v>25</v>
      </c>
      <c r="I1" s="121" t="s">
        <v>49</v>
      </c>
      <c r="J1" s="122"/>
      <c r="K1" s="122"/>
      <c r="L1" s="122"/>
      <c r="M1" s="122"/>
      <c r="N1" s="122"/>
      <c r="O1" s="122"/>
      <c r="P1" s="9"/>
    </row>
    <row r="2" spans="1:19">
      <c r="E2" t="s">
        <v>0</v>
      </c>
      <c r="I2" s="49" t="s">
        <v>26</v>
      </c>
      <c r="J2" s="43" t="s">
        <v>27</v>
      </c>
      <c r="K2" s="43" t="s">
        <v>28</v>
      </c>
      <c r="L2" s="44" t="s">
        <v>29</v>
      </c>
      <c r="M2" s="44" t="s">
        <v>30</v>
      </c>
      <c r="N2" s="9" t="s">
        <v>40</v>
      </c>
      <c r="O2" s="9" t="s">
        <v>41</v>
      </c>
      <c r="P2" s="55" t="s">
        <v>56</v>
      </c>
      <c r="Q2" s="55"/>
      <c r="R2" s="55" t="s">
        <v>57</v>
      </c>
    </row>
    <row r="3" spans="1:19">
      <c r="E3" t="s">
        <v>17</v>
      </c>
      <c r="I3" s="49" t="s">
        <v>87</v>
      </c>
      <c r="J3" s="45">
        <f>$J$6-2.5*O3</f>
        <v>-32.5</v>
      </c>
      <c r="K3" s="45">
        <f>$J$6+2.5*O3</f>
        <v>32.5</v>
      </c>
      <c r="L3" s="56">
        <f>J3</f>
        <v>-32.5</v>
      </c>
      <c r="M3" s="46">
        <f>K3-J3</f>
        <v>65</v>
      </c>
      <c r="N3" s="9">
        <v>0</v>
      </c>
      <c r="O3" s="9">
        <f>IF($B$1&lt;61,13,15)</f>
        <v>13</v>
      </c>
      <c r="P3" s="9">
        <v>0</v>
      </c>
      <c r="Q3" s="55"/>
      <c r="R3">
        <v>0</v>
      </c>
      <c r="S3">
        <v>7</v>
      </c>
    </row>
    <row r="4" spans="1:19">
      <c r="E4" t="s">
        <v>18</v>
      </c>
      <c r="I4" s="50" t="s">
        <v>31</v>
      </c>
      <c r="J4" s="45">
        <f>$J$6+N4-2.5*O4</f>
        <v>-2</v>
      </c>
      <c r="K4" s="45">
        <f>$J$6+N4+2.5*O4</f>
        <v>58</v>
      </c>
      <c r="L4" s="56">
        <f>J4</f>
        <v>-2</v>
      </c>
      <c r="M4" s="46">
        <f>K4-J4</f>
        <v>60</v>
      </c>
      <c r="N4" s="9">
        <f>IF($B$1&lt;61,28,23)</f>
        <v>28</v>
      </c>
      <c r="O4" s="9">
        <f>IF($B$1&lt;61,12,15)</f>
        <v>12</v>
      </c>
      <c r="P4" s="9">
        <v>50</v>
      </c>
      <c r="Q4" s="55"/>
      <c r="R4">
        <v>23.6</v>
      </c>
      <c r="S4">
        <v>9.5</v>
      </c>
    </row>
    <row r="5" spans="1:19" ht="13.5" thickBot="1">
      <c r="E5" t="s">
        <v>19</v>
      </c>
      <c r="I5" s="51" t="s">
        <v>32</v>
      </c>
      <c r="J5" s="47">
        <f>$J$6+N5-2.5*O5</f>
        <v>-41</v>
      </c>
      <c r="K5" s="47">
        <f>$J$6+N5+2.5*O5</f>
        <v>29</v>
      </c>
      <c r="L5" s="57">
        <f>J5</f>
        <v>-41</v>
      </c>
      <c r="M5" s="48">
        <f>K5-J5</f>
        <v>70</v>
      </c>
      <c r="N5" s="42">
        <f>IF($B$1&lt;61,-6,-32)</f>
        <v>-6</v>
      </c>
      <c r="O5" s="42">
        <f>IF($B$1&lt;61,14,18)</f>
        <v>14</v>
      </c>
      <c r="P5" s="9">
        <v>30</v>
      </c>
      <c r="Q5" s="55"/>
      <c r="R5">
        <v>-9.8000000000000007</v>
      </c>
      <c r="S5">
        <v>10.7</v>
      </c>
    </row>
    <row r="6" spans="1:19">
      <c r="A6" s="18"/>
      <c r="E6" s="11" t="s">
        <v>34</v>
      </c>
      <c r="F6" t="s">
        <v>7</v>
      </c>
      <c r="G6" t="s">
        <v>8</v>
      </c>
      <c r="I6" s="17" t="s">
        <v>33</v>
      </c>
      <c r="J6" s="17">
        <f>Journal!C13</f>
        <v>0</v>
      </c>
      <c r="L6" s="19"/>
      <c r="M6" s="19"/>
    </row>
    <row r="7" spans="1:19">
      <c r="A7" s="12"/>
      <c r="E7" s="11" t="s">
        <v>35</v>
      </c>
      <c r="F7" t="s">
        <v>9</v>
      </c>
      <c r="G7" t="s">
        <v>10</v>
      </c>
      <c r="I7" s="17"/>
      <c r="L7" s="19"/>
      <c r="M7" s="19"/>
    </row>
    <row r="8" spans="1:19">
      <c r="E8" s="11" t="s">
        <v>31</v>
      </c>
      <c r="F8" t="s">
        <v>11</v>
      </c>
      <c r="G8" t="s">
        <v>12</v>
      </c>
    </row>
    <row r="9" spans="1:19">
      <c r="E9" s="11" t="s">
        <v>36</v>
      </c>
      <c r="F9" t="s">
        <v>13</v>
      </c>
      <c r="G9" t="s">
        <v>14</v>
      </c>
    </row>
    <row r="10" spans="1:19">
      <c r="E10" s="11" t="s">
        <v>37</v>
      </c>
      <c r="F10" t="s">
        <v>15</v>
      </c>
      <c r="G10" t="s">
        <v>16</v>
      </c>
    </row>
    <row r="11" spans="1:19">
      <c r="E11" s="11" t="s">
        <v>32</v>
      </c>
      <c r="F11" t="s">
        <v>38</v>
      </c>
      <c r="G11" t="s">
        <v>39</v>
      </c>
    </row>
    <row r="12" spans="1:19" ht="13.5" thickBot="1">
      <c r="E12" s="11" t="s">
        <v>50</v>
      </c>
      <c r="F12" t="s">
        <v>52</v>
      </c>
      <c r="G12" t="s">
        <v>54</v>
      </c>
    </row>
    <row r="13" spans="1:19" ht="13.5" thickBot="1">
      <c r="E13" s="11" t="s">
        <v>51</v>
      </c>
      <c r="F13" t="s">
        <v>53</v>
      </c>
      <c r="G13" t="s">
        <v>55</v>
      </c>
      <c r="I13" s="123" t="s">
        <v>90</v>
      </c>
      <c r="J13" s="124"/>
      <c r="K13" s="124"/>
      <c r="L13" s="124"/>
      <c r="M13" s="125"/>
    </row>
    <row r="14" spans="1:19">
      <c r="A14" s="13"/>
      <c r="E14" s="1"/>
      <c r="I14" s="104" t="s">
        <v>91</v>
      </c>
      <c r="J14" s="126" t="s">
        <v>92</v>
      </c>
      <c r="K14" s="126"/>
      <c r="L14" s="126"/>
      <c r="M14" s="127"/>
    </row>
    <row r="15" spans="1:19">
      <c r="A15" s="5"/>
      <c r="E15" s="14"/>
      <c r="I15" s="105"/>
    </row>
    <row r="16" spans="1:19">
      <c r="A16" s="5"/>
      <c r="E16" s="1"/>
      <c r="I16" s="107"/>
      <c r="J16" s="112" t="s">
        <v>118</v>
      </c>
      <c r="K16" s="106"/>
      <c r="L16" s="106"/>
      <c r="M16" s="106"/>
    </row>
    <row r="17" spans="1:13">
      <c r="A17" s="13"/>
      <c r="E17" s="14"/>
      <c r="I17" s="107"/>
      <c r="J17" s="113" t="s">
        <v>119</v>
      </c>
      <c r="K17" s="108"/>
      <c r="L17" s="108"/>
      <c r="M17" s="108"/>
    </row>
    <row r="18" spans="1:13">
      <c r="A18" s="16"/>
      <c r="E18" s="12" t="s">
        <v>1</v>
      </c>
      <c r="I18" s="107"/>
      <c r="J18" s="113" t="s">
        <v>120</v>
      </c>
      <c r="K18" s="108"/>
      <c r="L18" s="108"/>
      <c r="M18" s="108"/>
    </row>
    <row r="19" spans="1:13">
      <c r="A19" s="16"/>
      <c r="E19" s="12" t="s">
        <v>20</v>
      </c>
      <c r="I19" s="107"/>
      <c r="J19" s="113" t="s">
        <v>96</v>
      </c>
      <c r="K19" s="108"/>
      <c r="L19" s="108"/>
      <c r="M19" s="108"/>
    </row>
    <row r="20" spans="1:13">
      <c r="A20" s="16"/>
      <c r="E20" s="12" t="s">
        <v>21</v>
      </c>
      <c r="I20" s="107"/>
      <c r="J20" s="113" t="s">
        <v>94</v>
      </c>
      <c r="K20" s="108"/>
      <c r="L20" s="108"/>
      <c r="M20" s="108"/>
    </row>
    <row r="21" spans="1:13">
      <c r="A21" s="16"/>
      <c r="E21" s="12" t="s">
        <v>22</v>
      </c>
      <c r="I21" s="107"/>
      <c r="J21" s="113" t="s">
        <v>121</v>
      </c>
      <c r="K21" s="108"/>
      <c r="L21" s="108"/>
      <c r="M21" s="108"/>
    </row>
    <row r="22" spans="1:13">
      <c r="A22" s="16"/>
      <c r="E22" s="12" t="s">
        <v>23</v>
      </c>
      <c r="I22" s="107"/>
      <c r="J22" s="113" t="s">
        <v>122</v>
      </c>
      <c r="K22" s="108"/>
      <c r="L22" s="108"/>
      <c r="M22" s="108"/>
    </row>
    <row r="23" spans="1:13">
      <c r="E23" s="12" t="s">
        <v>63</v>
      </c>
      <c r="F23" t="s">
        <v>58</v>
      </c>
      <c r="G23" t="s">
        <v>59</v>
      </c>
      <c r="H23" t="s">
        <v>60</v>
      </c>
      <c r="I23" s="107"/>
      <c r="J23" s="113" t="s">
        <v>123</v>
      </c>
      <c r="K23" s="108"/>
      <c r="L23" s="108"/>
      <c r="M23" s="108"/>
    </row>
    <row r="24" spans="1:13">
      <c r="B24">
        <v>1</v>
      </c>
      <c r="E24" s="15" t="s">
        <v>5</v>
      </c>
      <c r="F24" t="s">
        <v>62</v>
      </c>
      <c r="I24" s="107"/>
      <c r="J24" s="113" t="s">
        <v>124</v>
      </c>
      <c r="K24" s="108"/>
      <c r="L24" s="108"/>
      <c r="M24" s="108"/>
    </row>
    <row r="25" spans="1:13">
      <c r="E25" s="12" t="s">
        <v>66</v>
      </c>
      <c r="F25" s="12" t="s">
        <v>58</v>
      </c>
      <c r="I25" s="107"/>
      <c r="J25" s="113" t="s">
        <v>95</v>
      </c>
      <c r="K25" s="108"/>
      <c r="L25" s="108"/>
      <c r="M25" s="108"/>
    </row>
    <row r="26" spans="1:13">
      <c r="E26" s="12" t="s">
        <v>61</v>
      </c>
      <c r="I26" s="107"/>
      <c r="J26" s="113" t="s">
        <v>93</v>
      </c>
      <c r="K26" s="108"/>
      <c r="L26" s="108"/>
      <c r="M26" s="108"/>
    </row>
    <row r="27" spans="1:13">
      <c r="I27" s="107"/>
      <c r="J27" s="113" t="s">
        <v>97</v>
      </c>
      <c r="K27" s="108"/>
      <c r="L27" s="108"/>
      <c r="M27" s="108"/>
    </row>
    <row r="28" spans="1:13">
      <c r="I28" s="107"/>
      <c r="J28" s="113" t="s">
        <v>125</v>
      </c>
      <c r="K28" s="108"/>
      <c r="L28" s="108"/>
      <c r="M28" s="108"/>
    </row>
    <row r="29" spans="1:13">
      <c r="A29" s="80">
        <f>IF(Journal!F14&lt;0%,”fejl”,IF(Journal!F14&lt;40%,40%,IF(Journal!F14&lt;70%,70%,IF(Journal!F14&lt;90%,90%,IF(Journal!F14&lt;130%,130%,300%)))))</f>
        <v>3</v>
      </c>
      <c r="B29" s="81" t="s">
        <v>69</v>
      </c>
      <c r="E29" s="80" t="str">
        <f>Journal!F14</f>
        <v/>
      </c>
      <c r="I29" s="107"/>
      <c r="J29" s="113" t="s">
        <v>126</v>
      </c>
      <c r="K29" s="108"/>
      <c r="L29" s="108"/>
      <c r="M29" s="108"/>
    </row>
    <row r="30" spans="1:13">
      <c r="A30" s="82" t="s">
        <v>70</v>
      </c>
      <c r="I30" s="107"/>
      <c r="J30" s="113"/>
      <c r="K30" s="108"/>
      <c r="L30" s="108"/>
      <c r="M30" s="108"/>
    </row>
    <row r="31" spans="1:13" ht="13.5" thickBot="1">
      <c r="A31" s="81" t="s">
        <v>71</v>
      </c>
      <c r="B31" s="83" t="s">
        <v>105</v>
      </c>
      <c r="I31" s="109"/>
      <c r="J31" s="114"/>
      <c r="K31" s="110"/>
      <c r="L31" s="110"/>
      <c r="M31" s="110"/>
    </row>
    <row r="32" spans="1:13">
      <c r="A32" s="84" t="s">
        <v>72</v>
      </c>
      <c r="B32" s="85" t="s">
        <v>106</v>
      </c>
    </row>
    <row r="33" spans="1:2">
      <c r="A33" s="81" t="s">
        <v>73</v>
      </c>
      <c r="B33" s="83" t="s">
        <v>107</v>
      </c>
    </row>
    <row r="34" spans="1:2">
      <c r="A34" s="81" t="s">
        <v>74</v>
      </c>
      <c r="B34" s="83" t="s">
        <v>108</v>
      </c>
    </row>
    <row r="35" spans="1:2">
      <c r="A35" s="81" t="s">
        <v>75</v>
      </c>
      <c r="B35" s="83" t="s">
        <v>115</v>
      </c>
    </row>
    <row r="36" spans="1:2">
      <c r="A36" s="80">
        <f>IF(Journal!E14&lt;0%,”fejl”,IF(Journal!E14&lt;40%,40%,IF(Journal!E14&lt;70%,70%,IF(Journal!E14&lt;90%,90%,IF(Journal!E14&lt;130%,130%,300%)))))</f>
        <v>3</v>
      </c>
      <c r="B36" s="86" t="s">
        <v>69</v>
      </c>
    </row>
    <row r="37" spans="1:2">
      <c r="A37" s="87" t="s">
        <v>76</v>
      </c>
    </row>
    <row r="38" spans="1:2">
      <c r="A38" s="86" t="s">
        <v>71</v>
      </c>
      <c r="B38" s="88" t="s">
        <v>109</v>
      </c>
    </row>
    <row r="39" spans="1:2">
      <c r="A39" s="89" t="s">
        <v>72</v>
      </c>
      <c r="B39" s="90" t="s">
        <v>110</v>
      </c>
    </row>
    <row r="40" spans="1:2">
      <c r="A40" s="86" t="s">
        <v>73</v>
      </c>
      <c r="B40" s="88" t="s">
        <v>111</v>
      </c>
    </row>
    <row r="41" spans="1:2">
      <c r="A41" s="86" t="s">
        <v>74</v>
      </c>
      <c r="B41" s="88" t="s">
        <v>112</v>
      </c>
    </row>
    <row r="42" spans="1:2">
      <c r="A42" s="86" t="s">
        <v>75</v>
      </c>
      <c r="B42" s="88" t="s">
        <v>116</v>
      </c>
    </row>
    <row r="43" spans="1:2">
      <c r="A43" s="80">
        <f>IF(Journal!F15&lt;0%,”fejl”,IF(Journal!F15&lt;25%,25%,IF(Journal!F15&lt;50%,50%,IF(Journal!F15&lt;70%,70%,IF(Journal!F15&lt;70%,70%,100%)))))</f>
        <v>1</v>
      </c>
      <c r="B43" s="81" t="s">
        <v>77</v>
      </c>
    </row>
    <row r="44" spans="1:2">
      <c r="A44" s="91" t="s">
        <v>78</v>
      </c>
      <c r="B44" s="81"/>
    </row>
    <row r="45" spans="1:2">
      <c r="A45" s="84" t="s">
        <v>79</v>
      </c>
      <c r="B45" s="85" t="s">
        <v>100</v>
      </c>
    </row>
    <row r="46" spans="1:2">
      <c r="A46" s="81" t="s">
        <v>80</v>
      </c>
      <c r="B46" s="83" t="s">
        <v>99</v>
      </c>
    </row>
    <row r="47" spans="1:2">
      <c r="A47" s="81" t="s">
        <v>81</v>
      </c>
      <c r="B47" s="83" t="s">
        <v>101</v>
      </c>
    </row>
    <row r="48" spans="1:2">
      <c r="A48" s="81" t="s">
        <v>82</v>
      </c>
      <c r="B48" s="83" t="s">
        <v>114</v>
      </c>
    </row>
    <row r="49" spans="1:2">
      <c r="A49" s="80">
        <f>IF(Journal!E15&lt;0%,”fejl”,IF(Journal!E15&lt;25%,25%,IF(Journal!E15&lt;50%,50%,IF(Journal!E15&lt;70%,70%,IF(Journal!E15&lt;70%,70%,100%)))))</f>
        <v>1</v>
      </c>
      <c r="B49" s="86" t="s">
        <v>77</v>
      </c>
    </row>
    <row r="50" spans="1:2">
      <c r="A50" s="92" t="s">
        <v>83</v>
      </c>
      <c r="B50" s="86"/>
    </row>
    <row r="51" spans="1:2">
      <c r="A51" s="89" t="s">
        <v>79</v>
      </c>
      <c r="B51" s="90" t="s">
        <v>102</v>
      </c>
    </row>
    <row r="52" spans="1:2">
      <c r="A52" s="86" t="s">
        <v>80</v>
      </c>
      <c r="B52" s="88" t="s">
        <v>103</v>
      </c>
    </row>
    <row r="53" spans="1:2">
      <c r="A53" s="86" t="s">
        <v>81</v>
      </c>
      <c r="B53" s="88" t="s">
        <v>104</v>
      </c>
    </row>
    <row r="54" spans="1:2">
      <c r="A54" s="86" t="s">
        <v>82</v>
      </c>
      <c r="B54" s="88" t="s">
        <v>113</v>
      </c>
    </row>
    <row r="55" spans="1:2" ht="12.75" customHeight="1"/>
  </sheetData>
  <dataConsolidate/>
  <mergeCells count="3">
    <mergeCell ref="I1:O1"/>
    <mergeCell ref="I13:M13"/>
    <mergeCell ref="J14:M14"/>
  </mergeCells>
  <phoneticPr fontId="4" type="noConversion"/>
  <pageMargins left="0.19685039370078741" right="0.19685039370078741" top="0.98425196850393704" bottom="0.98425196850393704" header="0" footer="0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8"/>
  <sheetViews>
    <sheetView view="pageBreakPreview" topLeftCell="A14" zoomScaleNormal="100" zoomScaleSheetLayoutView="100" workbookViewId="0">
      <selection activeCell="A23" sqref="A23:F23"/>
    </sheetView>
  </sheetViews>
  <sheetFormatPr defaultRowHeight="12.75"/>
  <cols>
    <col min="3" max="3" width="9" customWidth="1"/>
    <col min="5" max="5" width="10" bestFit="1" customWidth="1"/>
    <col min="7" max="7" width="9.42578125" customWidth="1"/>
    <col min="8" max="8" width="35" customWidth="1"/>
    <col min="9" max="9" width="8.7109375" customWidth="1"/>
  </cols>
  <sheetData>
    <row r="1" spans="1:24" ht="3" customHeight="1">
      <c r="J1" s="9"/>
    </row>
    <row r="2" spans="1:24" ht="11.25" customHeight="1">
      <c r="A2" s="12"/>
      <c r="B2" s="12"/>
      <c r="C2" s="12"/>
      <c r="D2" s="12"/>
      <c r="E2" s="12"/>
      <c r="F2" s="12"/>
      <c r="G2" s="12"/>
      <c r="H2" s="28">
        <f>Data!A18</f>
        <v>0</v>
      </c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</row>
    <row r="3" spans="1:24" ht="18.75" customHeight="1">
      <c r="A3" s="12"/>
      <c r="B3" s="12"/>
      <c r="C3" s="12"/>
      <c r="D3" s="12"/>
      <c r="E3" s="12"/>
      <c r="F3" s="12"/>
      <c r="G3" s="12"/>
      <c r="H3" s="29">
        <f>Data!A19</f>
        <v>0</v>
      </c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</row>
    <row r="4" spans="1:24" ht="24.75" customHeight="1">
      <c r="A4" s="12"/>
      <c r="B4" s="12"/>
      <c r="C4" s="12"/>
      <c r="D4" s="12"/>
      <c r="E4" s="12"/>
      <c r="F4" s="12"/>
      <c r="G4" s="12"/>
      <c r="H4" s="138" t="str">
        <f>Data!A20 &amp; CHAR(10) &amp; Data!A21 &amp; CHAR(10) &amp; Data!A22</f>
        <v xml:space="preserve">
</v>
      </c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</row>
    <row r="5" spans="1:24" ht="23.25" customHeight="1" thickBot="1">
      <c r="A5" s="12"/>
      <c r="B5" s="12"/>
      <c r="C5" s="12"/>
      <c r="D5" s="10"/>
      <c r="E5" s="137"/>
      <c r="F5" s="137"/>
      <c r="G5" s="137"/>
      <c r="H5" s="13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</row>
    <row r="6" spans="1:24" ht="30" customHeight="1" thickBot="1">
      <c r="A6" s="38" t="s">
        <v>43</v>
      </c>
      <c r="B6" s="146">
        <f>Data!A1</f>
        <v>0</v>
      </c>
      <c r="C6" s="147"/>
      <c r="D6" s="39" t="s">
        <v>42</v>
      </c>
      <c r="E6" s="37">
        <f>Data!B1</f>
        <v>0</v>
      </c>
      <c r="F6" s="140" t="s">
        <v>85</v>
      </c>
      <c r="G6" s="141"/>
      <c r="H6" s="142"/>
      <c r="I6" s="9"/>
      <c r="J6" s="43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</row>
    <row r="7" spans="1:24" ht="24.95" customHeight="1" thickBot="1">
      <c r="A7" s="38" t="s">
        <v>45</v>
      </c>
      <c r="B7" s="146">
        <f>Data!A2</f>
        <v>0</v>
      </c>
      <c r="C7" s="146"/>
      <c r="D7" s="146"/>
      <c r="E7" s="147"/>
      <c r="F7" s="143"/>
      <c r="G7" s="144"/>
      <c r="H7" s="145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</row>
    <row r="8" spans="1:24" ht="24.95" customHeight="1">
      <c r="A8" s="131"/>
      <c r="B8" s="132"/>
      <c r="C8" s="132"/>
      <c r="D8" s="132"/>
      <c r="E8" s="133"/>
      <c r="F8" s="41" t="s">
        <v>46</v>
      </c>
      <c r="G8" s="148"/>
      <c r="H8" s="14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</row>
    <row r="9" spans="1:24" ht="24.95" customHeight="1" thickBot="1">
      <c r="A9" s="134"/>
      <c r="B9" s="135"/>
      <c r="C9" s="135"/>
      <c r="D9" s="135"/>
      <c r="E9" s="136"/>
      <c r="F9" s="25"/>
      <c r="G9" s="150"/>
      <c r="H9" s="151"/>
      <c r="I9" s="9"/>
      <c r="J9" s="43" t="s">
        <v>88</v>
      </c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</row>
    <row r="10" spans="1:24" ht="24.95" customHeight="1" thickBot="1">
      <c r="A10" s="38" t="s">
        <v>98</v>
      </c>
      <c r="B10" s="146">
        <f>Data!A4</f>
        <v>0</v>
      </c>
      <c r="C10" s="147"/>
      <c r="D10" s="38" t="s">
        <v>44</v>
      </c>
      <c r="E10" s="146">
        <f>Data!A3</f>
        <v>0</v>
      </c>
      <c r="F10" s="147"/>
      <c r="G10" s="38" t="s">
        <v>47</v>
      </c>
      <c r="H10" s="54">
        <f ca="1">TODAY()</f>
        <v>42346</v>
      </c>
      <c r="I10" s="53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</row>
    <row r="11" spans="1:24" ht="24.95" customHeight="1" thickBot="1">
      <c r="A11" s="40"/>
      <c r="B11" s="162" t="s">
        <v>86</v>
      </c>
      <c r="C11" s="163"/>
      <c r="D11" s="163"/>
      <c r="E11" s="163"/>
      <c r="F11" s="164"/>
      <c r="G11" s="30"/>
      <c r="H11" s="31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</row>
    <row r="12" spans="1:24" ht="24.95" customHeight="1" thickBot="1">
      <c r="A12" s="115" t="s">
        <v>5</v>
      </c>
      <c r="B12" s="72" t="s">
        <v>2</v>
      </c>
      <c r="C12" s="73" t="s">
        <v>64</v>
      </c>
      <c r="D12" s="74" t="s">
        <v>65</v>
      </c>
      <c r="E12" s="75" t="s">
        <v>24</v>
      </c>
      <c r="F12" s="76" t="s">
        <v>24</v>
      </c>
      <c r="G12" s="32"/>
      <c r="H12" s="33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</row>
    <row r="13" spans="1:24" ht="24.95" customHeight="1" thickBot="1">
      <c r="A13" s="34">
        <f>Data!A24</f>
        <v>0</v>
      </c>
      <c r="B13" s="72" t="s">
        <v>87</v>
      </c>
      <c r="C13" s="61">
        <f>IF(Data!B24=1,MAX(C17,D17),IF(C17*D17=0,MAX(C17,D17),(C17+D17)/2))</f>
        <v>0</v>
      </c>
      <c r="D13" s="65">
        <f>C13</f>
        <v>0</v>
      </c>
      <c r="E13" s="116"/>
      <c r="F13" s="117"/>
      <c r="G13" s="32"/>
      <c r="H13" s="33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</row>
    <row r="14" spans="1:24" ht="24.95" customHeight="1" thickBot="1">
      <c r="A14" s="78" t="s">
        <v>67</v>
      </c>
      <c r="B14" s="72" t="str">
        <f>IF(Data!A8=0,"",Data!A8)</f>
        <v/>
      </c>
      <c r="C14" s="62" t="e">
        <f>IF(Data!B8=0,NA(),Data!B8)</f>
        <v>#N/A</v>
      </c>
      <c r="D14" s="59" t="e">
        <f>IF(Data!C8=0,NA(),Data!C8)</f>
        <v>#N/A</v>
      </c>
      <c r="E14" s="93" t="str">
        <f>IF(ISERROR(C14/C13),"",C14/C13)</f>
        <v/>
      </c>
      <c r="F14" s="94" t="str">
        <f>IF(ISERROR(D14/D13),"",D14/D13)</f>
        <v/>
      </c>
      <c r="G14" s="32"/>
      <c r="H14" s="33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</row>
    <row r="15" spans="1:24" ht="24.95" customHeight="1" thickBot="1">
      <c r="A15" s="35">
        <f>Data!A25</f>
        <v>0</v>
      </c>
      <c r="B15" s="72" t="str">
        <f>IF(Data!A11=0,IF(Data!A12=0,"",Data!A12),Data!A11)</f>
        <v/>
      </c>
      <c r="C15" s="63" t="e">
        <f>IF(Data!B11=0,IF(Data!B12=0,NA(),Data!B12),Data!B11)</f>
        <v>#N/A</v>
      </c>
      <c r="D15" s="60" t="e">
        <f>IF(Data!C11=0,IF(Data!C12=0,NA(),Data!C12),Data!C11)</f>
        <v>#N/A</v>
      </c>
      <c r="E15" s="95" t="str">
        <f>IF(ISERROR(C15/C13),"",C15/C13)</f>
        <v/>
      </c>
      <c r="F15" s="96" t="str">
        <f>IF(ISERROR(D15/D13),"",D15/D13)</f>
        <v/>
      </c>
      <c r="G15" s="32"/>
      <c r="H15" s="33"/>
      <c r="I15" s="9"/>
      <c r="J15" s="58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</row>
    <row r="16" spans="1:24" ht="24.95" customHeight="1" thickBot="1">
      <c r="A16" s="77" t="s">
        <v>68</v>
      </c>
      <c r="B16" s="72" t="str">
        <f>IF(Data!A12=0,IF(Data!A13=0,"",Data!A13),Data!A12)</f>
        <v/>
      </c>
      <c r="C16" s="97"/>
      <c r="D16" s="98"/>
      <c r="E16" s="99"/>
      <c r="F16" s="99"/>
      <c r="G16" s="32"/>
      <c r="H16" s="33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</row>
    <row r="17" spans="1:24" ht="24.95" customHeight="1" thickBot="1">
      <c r="A17" s="79">
        <f>Data!B25</f>
        <v>0</v>
      </c>
      <c r="B17" s="118" t="s">
        <v>4</v>
      </c>
      <c r="C17" s="64">
        <f>Data!A23</f>
        <v>0</v>
      </c>
      <c r="D17" s="66">
        <f>Data!C23</f>
        <v>0</v>
      </c>
      <c r="E17" s="100"/>
      <c r="F17" s="101"/>
      <c r="G17" s="32"/>
      <c r="H17" s="33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</row>
    <row r="18" spans="1:24" ht="34.5" customHeight="1" thickBot="1">
      <c r="A18" s="120" t="s">
        <v>117</v>
      </c>
      <c r="B18" s="71" t="s">
        <v>3</v>
      </c>
      <c r="C18" s="64">
        <f>Data!B23</f>
        <v>0</v>
      </c>
      <c r="D18" s="66">
        <f>Data!D23</f>
        <v>0</v>
      </c>
      <c r="E18" s="102"/>
      <c r="F18" s="103"/>
      <c r="G18" s="32"/>
      <c r="H18" s="33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</row>
    <row r="19" spans="1:24" ht="27.75" customHeight="1" thickBot="1">
      <c r="A19" s="119"/>
      <c r="B19" s="70" t="s">
        <v>61</v>
      </c>
      <c r="C19" s="165">
        <f>Data!A26</f>
        <v>0</v>
      </c>
      <c r="D19" s="166"/>
      <c r="E19" s="167">
        <f>Data!B26</f>
        <v>0</v>
      </c>
      <c r="F19" s="168"/>
      <c r="G19" s="32"/>
      <c r="H19" s="33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</row>
    <row r="20" spans="1:24" ht="4.5" customHeight="1" thickBot="1">
      <c r="A20" s="67"/>
      <c r="B20" s="68"/>
      <c r="C20" s="68"/>
      <c r="D20" s="68"/>
      <c r="E20" s="68"/>
      <c r="F20" s="69"/>
      <c r="G20" s="23"/>
      <c r="H20" s="21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</row>
    <row r="21" spans="1:24" ht="15" customHeight="1">
      <c r="A21" s="178" t="s">
        <v>48</v>
      </c>
      <c r="B21" s="179"/>
      <c r="C21" s="180"/>
      <c r="D21" s="180"/>
      <c r="E21" s="180"/>
      <c r="F21" s="181"/>
      <c r="G21" s="20"/>
      <c r="H21" s="21"/>
      <c r="I21" s="9"/>
      <c r="J21" s="9"/>
      <c r="K21" s="52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</row>
    <row r="22" spans="1:24" ht="15">
      <c r="A22" s="169" t="str">
        <f>Data!A30</f>
        <v>Venstre ankel Brachial indeks ABI er:</v>
      </c>
      <c r="B22" s="170"/>
      <c r="C22" s="170"/>
      <c r="D22" s="170"/>
      <c r="E22" s="170"/>
      <c r="F22" s="171"/>
      <c r="G22" s="20"/>
      <c r="H22" s="21"/>
      <c r="I22" s="9"/>
      <c r="J22" s="9"/>
      <c r="K22" s="52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</row>
    <row r="23" spans="1:24" ht="27" customHeight="1">
      <c r="A23" s="172" t="str">
        <f>IF(Data!A29=300%,Data!B31,IF(Data!A29=130%,Data!B32,IF(Data!A29=90%,Data!B33,IF(Data!A29=70%,Data!B34,IF(Data!A29=40%,Data!B35,)))))</f>
        <v>Ve ankel: Fejlagtigt Trykbestemmelse: ikke komprimerbare kar (mediasklerose)</v>
      </c>
      <c r="B23" s="173"/>
      <c r="C23" s="173"/>
      <c r="D23" s="173"/>
      <c r="E23" s="173"/>
      <c r="F23" s="174"/>
      <c r="G23" s="20"/>
      <c r="H23" s="21"/>
      <c r="I23" s="9"/>
      <c r="J23" s="9"/>
      <c r="K23" s="52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</row>
    <row r="24" spans="1:24">
      <c r="A24" s="175" t="str">
        <f>Data!A37</f>
        <v>Højre ankel Brachial indeks ABI er:</v>
      </c>
      <c r="B24" s="176"/>
      <c r="C24" s="176"/>
      <c r="D24" s="176"/>
      <c r="E24" s="176"/>
      <c r="F24" s="177"/>
      <c r="G24" s="8"/>
      <c r="H24" s="24"/>
      <c r="I24" s="9"/>
      <c r="J24" s="9"/>
      <c r="K24" s="52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</row>
    <row r="25" spans="1:24" ht="25.5" customHeight="1">
      <c r="A25" s="182" t="str">
        <f>IF(Data!A36=300%,Data!B38,IF(Data!A36=130%,Data!B39,IF(Data!A36=90%,Data!B40,IF(Data!A36=70%,Data!B41,IF(Data!A36=40%,Data!B42,)))))</f>
        <v>Hø ankel: Fejlagtigt Trykbestemmelse: ikke komprimerbare kar (mediasklerose)</v>
      </c>
      <c r="B25" s="183"/>
      <c r="C25" s="183"/>
      <c r="D25" s="183"/>
      <c r="E25" s="183"/>
      <c r="F25" s="184"/>
      <c r="G25" s="22"/>
      <c r="H25" s="4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</row>
    <row r="26" spans="1:24">
      <c r="A26" s="169" t="str">
        <f>Data!A44</f>
        <v>Venstre Tåbrachial indeksTBI er:</v>
      </c>
      <c r="B26" s="170"/>
      <c r="C26" s="170"/>
      <c r="D26" s="170"/>
      <c r="E26" s="170"/>
      <c r="F26" s="171"/>
      <c r="G26" s="22"/>
      <c r="H26" s="4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</row>
    <row r="27" spans="1:24" ht="21.75" customHeight="1">
      <c r="A27" s="172" t="str">
        <f>IF(Data!A43=100%,Data!B45,IF(Data!A43=70%,Data!B46,IF(Data!A43=50%,Data!B47,IF(Data!A43=25%,Data!B48,))))</f>
        <v>Ve tå: Normalt</v>
      </c>
      <c r="B27" s="173"/>
      <c r="C27" s="173"/>
      <c r="D27" s="173"/>
      <c r="E27" s="173"/>
      <c r="F27" s="174"/>
      <c r="G27" s="22"/>
      <c r="H27" s="4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</row>
    <row r="28" spans="1:24" ht="14.25" customHeight="1">
      <c r="A28" s="175" t="str">
        <f>Data!A50</f>
        <v>Højre Tåbrachial indeksTBI er:</v>
      </c>
      <c r="B28" s="176"/>
      <c r="C28" s="176"/>
      <c r="D28" s="176"/>
      <c r="E28" s="176"/>
      <c r="F28" s="177"/>
      <c r="G28" s="22"/>
      <c r="H28" s="4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</row>
    <row r="29" spans="1:24" ht="23.25" customHeight="1" thickBot="1">
      <c r="A29" s="128" t="str">
        <f>IF(Data!A49=100%,Data!B51,IF(Data!A49=70%,Data!B52,IF(Data!A49=50%,Data!B53,IF(Data!A49=25%,Data!B54,))))</f>
        <v>Hø tå: Normalt</v>
      </c>
      <c r="B29" s="129"/>
      <c r="C29" s="129"/>
      <c r="D29" s="129"/>
      <c r="E29" s="129"/>
      <c r="F29" s="130"/>
      <c r="G29" s="22"/>
      <c r="H29" s="4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</row>
    <row r="30" spans="1:24" ht="12.75" customHeight="1">
      <c r="A30" s="178" t="s">
        <v>84</v>
      </c>
      <c r="B30" s="179"/>
      <c r="C30" s="180"/>
      <c r="D30" s="180"/>
      <c r="E30" s="180"/>
      <c r="F30" s="181"/>
      <c r="G30" s="26"/>
      <c r="H30" s="27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</row>
    <row r="31" spans="1:24" ht="12.75" customHeight="1">
      <c r="A31" s="152"/>
      <c r="B31" s="153"/>
      <c r="C31" s="153"/>
      <c r="D31" s="153"/>
      <c r="E31" s="153"/>
      <c r="F31" s="154"/>
      <c r="G31" s="26"/>
      <c r="H31" s="27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</row>
    <row r="32" spans="1:24" ht="12.75" customHeight="1">
      <c r="A32" s="155"/>
      <c r="B32" s="153"/>
      <c r="C32" s="153"/>
      <c r="D32" s="153"/>
      <c r="E32" s="153"/>
      <c r="F32" s="154"/>
      <c r="G32" s="26"/>
      <c r="H32" s="27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</row>
    <row r="33" spans="1:24" ht="12.75" customHeight="1">
      <c r="A33" s="155"/>
      <c r="B33" s="153"/>
      <c r="C33" s="153"/>
      <c r="D33" s="153"/>
      <c r="E33" s="153"/>
      <c r="F33" s="154"/>
      <c r="G33" s="26"/>
      <c r="H33" s="27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</row>
    <row r="34" spans="1:24" ht="12.75" customHeight="1">
      <c r="A34" s="155"/>
      <c r="B34" s="153"/>
      <c r="C34" s="153"/>
      <c r="D34" s="153"/>
      <c r="E34" s="153"/>
      <c r="F34" s="154"/>
      <c r="G34" s="26"/>
      <c r="H34" s="27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</row>
    <row r="35" spans="1:24" ht="12.75" customHeight="1">
      <c r="A35" s="155"/>
      <c r="B35" s="153"/>
      <c r="C35" s="153"/>
      <c r="D35" s="153"/>
      <c r="E35" s="153"/>
      <c r="F35" s="154"/>
      <c r="G35" s="26"/>
      <c r="H35" s="27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</row>
    <row r="36" spans="1:24">
      <c r="A36" s="155"/>
      <c r="B36" s="153"/>
      <c r="C36" s="153"/>
      <c r="D36" s="153"/>
      <c r="E36" s="153"/>
      <c r="F36" s="154"/>
      <c r="G36" s="26"/>
      <c r="H36" s="27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</row>
    <row r="37" spans="1:24">
      <c r="A37" s="155"/>
      <c r="B37" s="153"/>
      <c r="C37" s="153"/>
      <c r="D37" s="153"/>
      <c r="E37" s="153"/>
      <c r="F37" s="154"/>
      <c r="G37" s="26"/>
      <c r="H37" s="27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</row>
    <row r="38" spans="1:24">
      <c r="A38" s="155"/>
      <c r="B38" s="153"/>
      <c r="C38" s="153"/>
      <c r="D38" s="153"/>
      <c r="E38" s="153"/>
      <c r="F38" s="154"/>
      <c r="G38" s="26"/>
      <c r="H38" s="27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</row>
    <row r="39" spans="1:24">
      <c r="A39" s="155"/>
      <c r="B39" s="153"/>
      <c r="C39" s="153"/>
      <c r="D39" s="153"/>
      <c r="E39" s="153"/>
      <c r="F39" s="154"/>
      <c r="G39" s="26"/>
      <c r="H39" s="27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</row>
    <row r="40" spans="1:24" ht="13.5" thickBot="1">
      <c r="A40" s="156"/>
      <c r="B40" s="157"/>
      <c r="C40" s="157"/>
      <c r="D40" s="157"/>
      <c r="E40" s="157"/>
      <c r="F40" s="158"/>
      <c r="G40" s="26"/>
      <c r="H40" s="27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</row>
    <row r="41" spans="1:24" ht="9" customHeight="1">
      <c r="A41" s="36"/>
      <c r="B41" s="36"/>
      <c r="C41" s="36"/>
      <c r="D41" s="36"/>
      <c r="E41" s="36"/>
      <c r="F41" s="36"/>
      <c r="G41" s="36"/>
      <c r="H41" s="36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</row>
    <row r="42" spans="1:24">
      <c r="A42" s="159" t="s">
        <v>89</v>
      </c>
      <c r="B42" s="160"/>
      <c r="C42" s="160"/>
      <c r="D42" s="160"/>
      <c r="E42" s="160"/>
      <c r="F42" s="160"/>
      <c r="G42" s="160"/>
      <c r="H42" s="160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</row>
    <row r="43" spans="1:24">
      <c r="A43" s="161"/>
      <c r="B43" s="161"/>
      <c r="C43" s="161"/>
      <c r="D43" s="161"/>
      <c r="E43" s="161"/>
      <c r="F43" s="161"/>
      <c r="G43" s="161"/>
      <c r="H43" s="161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</row>
    <row r="44" spans="1:24">
      <c r="A44" s="161"/>
      <c r="B44" s="161"/>
      <c r="C44" s="161"/>
      <c r="D44" s="161"/>
      <c r="E44" s="161"/>
      <c r="F44" s="161"/>
      <c r="G44" s="161"/>
      <c r="H44" s="161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</row>
    <row r="45" spans="1:24">
      <c r="A45" s="161"/>
      <c r="B45" s="161"/>
      <c r="C45" s="161"/>
      <c r="D45" s="161"/>
      <c r="E45" s="161"/>
      <c r="F45" s="161"/>
      <c r="G45" s="161"/>
      <c r="H45" s="161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</row>
    <row r="46" spans="1:24">
      <c r="A46" s="161"/>
      <c r="B46" s="161"/>
      <c r="C46" s="161"/>
      <c r="D46" s="161"/>
      <c r="E46" s="161"/>
      <c r="F46" s="161"/>
      <c r="G46" s="161"/>
      <c r="H46" s="161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</row>
    <row r="47" spans="1:24">
      <c r="A47" s="161"/>
      <c r="B47" s="161"/>
      <c r="C47" s="161"/>
      <c r="D47" s="161"/>
      <c r="E47" s="161"/>
      <c r="F47" s="161"/>
      <c r="G47" s="161"/>
      <c r="H47" s="161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</row>
    <row r="48" spans="1:24">
      <c r="J48" s="9"/>
    </row>
  </sheetData>
  <mergeCells count="24">
    <mergeCell ref="A31:F40"/>
    <mergeCell ref="A42:H47"/>
    <mergeCell ref="B11:F11"/>
    <mergeCell ref="B10:C10"/>
    <mergeCell ref="E10:F10"/>
    <mergeCell ref="C19:D19"/>
    <mergeCell ref="E19:F19"/>
    <mergeCell ref="A26:F26"/>
    <mergeCell ref="A27:F27"/>
    <mergeCell ref="A28:F28"/>
    <mergeCell ref="A30:F30"/>
    <mergeCell ref="A21:F21"/>
    <mergeCell ref="A22:F22"/>
    <mergeCell ref="A24:F24"/>
    <mergeCell ref="A25:F25"/>
    <mergeCell ref="A23:F23"/>
    <mergeCell ref="A29:F29"/>
    <mergeCell ref="A8:E9"/>
    <mergeCell ref="E5:G5"/>
    <mergeCell ref="H4:H5"/>
    <mergeCell ref="F6:H7"/>
    <mergeCell ref="B7:E7"/>
    <mergeCell ref="B6:C6"/>
    <mergeCell ref="G8:H9"/>
  </mergeCells>
  <phoneticPr fontId="4" type="noConversion"/>
  <conditionalFormatting sqref="C13:D18">
    <cfRule type="expression" dxfId="0" priority="1" stopIfTrue="1">
      <formula>ISERROR(C13)</formula>
    </cfRule>
  </conditionalFormatting>
  <dataValidations count="1">
    <dataValidation type="list" allowBlank="1" showInputMessage="1" sqref="G8:H9">
      <formula1>Henvisnings_årsager</formula1>
    </dataValidation>
  </dataValidations>
  <printOptions horizontalCentered="1" verticalCentered="1"/>
  <pageMargins left="0" right="0" top="0" bottom="0" header="0" footer="0"/>
  <pageSetup paperSize="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topLeftCell="B1" workbookViewId="0">
      <selection activeCell="E42" sqref="E42"/>
    </sheetView>
  </sheetViews>
  <sheetFormatPr defaultRowHeight="12.75"/>
  <cols>
    <col min="1" max="1" width="9.140625" hidden="1" customWidth="1"/>
  </cols>
  <sheetData>
    <row r="1" spans="1:1" ht="28.5" customHeight="1" thickBot="1"/>
    <row r="2" spans="1:1" ht="20.100000000000001" customHeight="1">
      <c r="A2" s="3"/>
    </row>
    <row r="3" spans="1:1" ht="20.100000000000001" customHeight="1">
      <c r="A3" s="4"/>
    </row>
    <row r="4" spans="1:1" ht="20.100000000000001" customHeight="1">
      <c r="A4" s="6"/>
    </row>
    <row r="5" spans="1:1" ht="20.100000000000001" customHeight="1" thickBot="1">
      <c r="A5" s="6"/>
    </row>
    <row r="6" spans="1:1" ht="20.100000000000001" customHeight="1" thickBot="1">
      <c r="A6" s="7"/>
    </row>
    <row r="7" spans="1:1" ht="372" customHeight="1" thickBot="1">
      <c r="A7" s="2"/>
    </row>
  </sheetData>
  <phoneticPr fontId="4" type="noConversion"/>
  <pageMargins left="0.39370078740157483" right="0.19685039370078741" top="0.78740157480314965" bottom="0.78740157480314965" header="0" footer="0"/>
  <pageSetup paperSize="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Data</vt:lpstr>
      <vt:lpstr>Journal</vt:lpstr>
      <vt:lpstr>Ark3</vt:lpstr>
      <vt:lpstr>Henvisnings_årsager</vt:lpstr>
      <vt:lpstr>Læger</vt:lpstr>
      <vt:lpstr>Journal!Print</vt:lpstr>
      <vt:lpstr>Journal!Print_Area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 Rommer</dc:creator>
  <cp:lastModifiedBy>Simon Kamronn</cp:lastModifiedBy>
  <cp:lastPrinted>2015-12-01T11:26:56Z</cp:lastPrinted>
  <dcterms:created xsi:type="dcterms:W3CDTF">2011-07-26T09:43:52Z</dcterms:created>
  <dcterms:modified xsi:type="dcterms:W3CDTF">2015-12-08T16:07:11Z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8af379d3-2f8d-495d-b8f1-bd5d06169e39</vt:lpwstr>
  </property>
</Properties>
</file>