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er/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_xlnm.Print_Area" localSheetId="1">Journal!$A$1:$H$49</definedName>
  </definedNames>
  <calcPr calcId="152511"/>
</workbook>
</file>

<file path=xl/calcChain.xml><?xml version="1.0" encoding="utf-8"?>
<calcChain xmlns="http://schemas.openxmlformats.org/spreadsheetml/2006/main">
  <c r="A13" i="2" l="1"/>
  <c r="A17" i="2"/>
  <c r="A15" i="2"/>
  <c r="E19" i="2"/>
  <c r="C19" i="2"/>
  <c r="D18" i="2"/>
  <c r="C18" i="2"/>
  <c r="D17" i="2"/>
  <c r="C13" i="2" s="1"/>
  <c r="C17" i="2"/>
  <c r="D14" i="2"/>
  <c r="O5" i="1"/>
  <c r="N5" i="1"/>
  <c r="O4" i="1"/>
  <c r="N4" i="1"/>
  <c r="O3" i="1"/>
  <c r="H2" i="2"/>
  <c r="H3" i="2"/>
  <c r="H4" i="2"/>
  <c r="B6" i="2"/>
  <c r="E6" i="2"/>
  <c r="B7" i="2"/>
  <c r="B10" i="2"/>
  <c r="E10" i="2"/>
  <c r="B14" i="2"/>
  <c r="C14" i="2"/>
  <c r="B15" i="2"/>
  <c r="C15" i="2"/>
  <c r="D15" i="2"/>
  <c r="J6" i="1" l="1"/>
  <c r="D13" i="2"/>
  <c r="F14" i="2" s="1"/>
  <c r="E15" i="2"/>
  <c r="E14" i="2"/>
  <c r="F15" i="2"/>
  <c r="J4" i="1"/>
  <c r="L4" i="1" s="1"/>
  <c r="K5" i="1"/>
  <c r="K3" i="1"/>
  <c r="J5" i="1"/>
  <c r="L5" i="1" s="1"/>
  <c r="J3" i="1"/>
  <c r="L3" i="1" s="1"/>
  <c r="K4" i="1"/>
  <c r="M4" i="1" s="1"/>
  <c r="M3" i="1" l="1"/>
  <c r="M5" i="1"/>
</calcChain>
</file>

<file path=xl/sharedStrings.xml><?xml version="1.0" encoding="utf-8"?>
<sst xmlns="http://schemas.openxmlformats.org/spreadsheetml/2006/main" count="120" uniqueCount="110">
  <si>
    <t>Navn</t>
  </si>
  <si>
    <t>Afdeling</t>
  </si>
  <si>
    <t>mmHg:</t>
  </si>
  <si>
    <t>Distale trykmålinger</t>
  </si>
  <si>
    <t>Dia armtryk</t>
  </si>
  <si>
    <t xml:space="preserve">Sys armtryk </t>
  </si>
  <si>
    <t>Puls</t>
  </si>
  <si>
    <t>Personnummer</t>
  </si>
  <si>
    <t>Højreside #1</t>
  </si>
  <si>
    <t>Venstreside #1</t>
  </si>
  <si>
    <t>Højreside #2</t>
  </si>
  <si>
    <t>Venstreside #2</t>
  </si>
  <si>
    <t>Højreside #3</t>
  </si>
  <si>
    <t>Venstreside #3</t>
  </si>
  <si>
    <t>Højreside #4</t>
  </si>
  <si>
    <t>Venstreside #4</t>
  </si>
  <si>
    <t>Højreside #5</t>
  </si>
  <si>
    <t>Venstreside #5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</si>
  <si>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</si>
  <si>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</si>
  <si>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</si>
  <si>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</si>
  <si>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</si>
  <si>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</si>
  <si>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</si>
  <si>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</si>
  <si>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</si>
  <si>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Data til graf</t>
  </si>
  <si>
    <t>Nedre</t>
  </si>
  <si>
    <t>Øvre</t>
  </si>
  <si>
    <t>Area1</t>
  </si>
  <si>
    <t>Area2</t>
  </si>
  <si>
    <t>Ankel</t>
  </si>
  <si>
    <t>Tå</t>
  </si>
  <si>
    <t>Systolisk arm</t>
  </si>
  <si>
    <t>Over Knæ</t>
  </si>
  <si>
    <t>Under Knæ</t>
  </si>
  <si>
    <t>Hæl</t>
  </si>
  <si>
    <t>Forfod</t>
  </si>
  <si>
    <t>Højreside #6</t>
  </si>
  <si>
    <t>Venstreside #6</t>
  </si>
  <si>
    <t>Måling af systolisk distalt tryk med strain gauge/ fotosensor på ankel og tå.</t>
  </si>
  <si>
    <t>Sys. gns. armtryk</t>
  </si>
  <si>
    <t>Mean</t>
  </si>
  <si>
    <t>SD</t>
  </si>
  <si>
    <t>Distalt systolisk tryk med Strain Gauge/Fotosensor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</si>
  <si>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</si>
  <si>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</si>
  <si>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</si>
  <si>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</si>
  <si>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</si>
  <si>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</si>
  <si>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</si>
  <si>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</si>
  <si>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Indikation:</t>
  </si>
  <si>
    <t>Objektivt:</t>
  </si>
  <si>
    <t>Konklusion:</t>
  </si>
  <si>
    <t>Graf indstillinger</t>
  </si>
  <si>
    <t>Gns. armtryk</t>
  </si>
  <si>
    <t>Tå 2</t>
  </si>
  <si>
    <t>Tå 3</t>
  </si>
  <si>
    <t>Højreside #7</t>
  </si>
  <si>
    <t>Højreside #8</t>
  </si>
  <si>
    <t>Venstreside #7</t>
  </si>
  <si>
    <t>Venstreside #8</t>
  </si>
  <si>
    <t>Kritiske grænser</t>
  </si>
  <si>
    <t>PE Nielsen</t>
  </si>
  <si>
    <t>#2</t>
  </si>
  <si>
    <t>#3</t>
  </si>
  <si>
    <t>#4</t>
  </si>
  <si>
    <r>
      <rPr>
        <u/>
        <sz val="10"/>
        <rFont val="Arial"/>
        <family val="2"/>
      </rPr>
      <t xml:space="preserve">Generel Vejledning
</t>
    </r>
    <r>
      <rPr>
        <sz val="10"/>
        <rFont val="Arial"/>
        <family val="2"/>
      </rPr>
      <t xml:space="preserve">Det skravede område i grafen er et udtryk for normalområdet med hensyn til det gennemsnitlige systolske armtryk. 
</t>
    </r>
    <r>
      <rPr>
        <b/>
        <i/>
        <sz val="10"/>
        <rFont val="Arial"/>
        <family val="2"/>
      </rPr>
      <t>Reference data for distal blood pressure in healthy elderly and middle-aged individuals measured with the strain gauge technique. Part I: Resting distal blood pressure</t>
    </r>
    <r>
      <rPr>
        <i/>
        <sz val="10"/>
        <rFont val="Arial"/>
        <family val="2"/>
      </rPr>
      <t xml:space="preserve">
A. K. Arveschoug et. al.</t>
    </r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</si>
  <si>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</si>
  <si>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</si>
  <si>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</si>
  <si>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</si>
  <si>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</si>
  <si>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</si>
  <si>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</si>
  <si>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</si>
  <si>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Medimatic</t>
  </si>
  <si>
    <t>Q</t>
  </si>
  <si>
    <t>Hellerupvej 75</t>
  </si>
  <si>
    <t>2900 Hellerup</t>
  </si>
  <si>
    <t>Slagelse Test Data</t>
  </si>
  <si>
    <t>Henri</t>
  </si>
  <si>
    <t>Frantz</t>
  </si>
  <si>
    <t>Kommentar</t>
  </si>
  <si>
    <t>222222-2222</t>
  </si>
  <si>
    <t>SpecificCharacterSet</t>
  </si>
  <si>
    <t>ISO_IR 100</t>
  </si>
  <si>
    <t>AccessionNumber</t>
  </si>
  <si>
    <t>1111</t>
  </si>
  <si>
    <t>ReferringPhysicianName</t>
  </si>
  <si>
    <t>Simon</t>
  </si>
  <si>
    <t>OperatorsName</t>
  </si>
  <si>
    <t>Lone ÆÅØ</t>
  </si>
  <si>
    <t>PatientName</t>
  </si>
  <si>
    <t>PatientID</t>
  </si>
  <si>
    <t>PatientBirthDate</t>
  </si>
  <si>
    <t>010182</t>
  </si>
  <si>
    <t>StudyInstanceUID</t>
  </si>
  <si>
    <t>SeriesInstanceUID</t>
  </si>
  <si>
    <t>StudyID</t>
  </si>
  <si>
    <t>11</t>
  </si>
  <si>
    <t>RequestingPhysician</t>
  </si>
  <si>
    <t>Me</t>
  </si>
  <si>
    <t>RequestedProcedureDescription</t>
  </si>
  <si>
    <t>None</t>
  </si>
  <si>
    <t>RequestedProcedureID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</si>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</sst>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%"/>
    <numFmt numFmtId="181" formatCode="0;\-0;;@"/>
  </numFmts>
  <fonts count="3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10"/>
      <color indexed="10"/>
      <name val="Arial"/>
      <family val="2"/>
    </font>
    <font>
      <u/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10"/>
      <color rgb="FF333333"/>
      <name val="Verdana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8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81" fontId="10" fillId="0" borderId="0" xfId="0" applyNumberFormat="1" applyFont="1" applyAlignment="1">
      <alignment horizontal="center"/>
    </xf>
    <xf numFmtId="181" fontId="11" fillId="0" borderId="0" xfId="0" applyNumberFormat="1" applyFont="1" applyAlignment="1">
      <alignment horizontal="center"/>
    </xf>
    <xf numFmtId="0" fontId="1" fillId="0" borderId="9" xfId="0" applyFont="1" applyBorder="1"/>
    <xf numFmtId="0" fontId="15" fillId="0" borderId="10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81" fontId="1" fillId="0" borderId="11" xfId="0" applyNumberFormat="1" applyFont="1" applyBorder="1" applyAlignment="1">
      <alignment horizontal="center" vertical="top" wrapText="1"/>
    </xf>
    <xf numFmtId="0" fontId="9" fillId="0" borderId="12" xfId="0" applyFont="1" applyFill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181" fontId="9" fillId="0" borderId="12" xfId="0" applyNumberFormat="1" applyFont="1" applyFill="1" applyBorder="1" applyAlignment="1">
      <alignment horizontal="left" vertical="top" wrapText="1"/>
    </xf>
    <xf numFmtId="9" fontId="18" fillId="0" borderId="14" xfId="0" applyNumberFormat="1" applyFont="1" applyBorder="1" applyAlignment="1">
      <alignment horizontal="left" vertical="top" wrapText="1"/>
    </xf>
    <xf numFmtId="9" fontId="19" fillId="0" borderId="9" xfId="0" applyNumberFormat="1" applyFont="1" applyBorder="1" applyAlignment="1">
      <alignment horizontal="left" vertical="top" wrapText="1"/>
    </xf>
    <xf numFmtId="181" fontId="1" fillId="0" borderId="11" xfId="0" applyNumberFormat="1" applyFont="1" applyBorder="1" applyAlignment="1">
      <alignment horizontal="center" vertical="center" wrapText="1"/>
    </xf>
    <xf numFmtId="9" fontId="18" fillId="0" borderId="9" xfId="0" applyNumberFormat="1" applyFont="1" applyBorder="1" applyAlignment="1">
      <alignment horizontal="left" vertical="top" wrapText="1"/>
    </xf>
    <xf numFmtId="9" fontId="19" fillId="0" borderId="13" xfId="0" applyNumberFormat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/>
    <xf numFmtId="0" fontId="16" fillId="0" borderId="10" xfId="0" applyFont="1" applyBorder="1" applyAlignment="1">
      <alignment vertical="top" wrapText="1"/>
    </xf>
    <xf numFmtId="178" fontId="16" fillId="0" borderId="10" xfId="0" applyNumberFormat="1" applyFont="1" applyBorder="1" applyAlignment="1">
      <alignment horizontal="center" vertical="center" wrapText="1"/>
    </xf>
    <xf numFmtId="10" fontId="16" fillId="0" borderId="10" xfId="0" applyNumberFormat="1" applyFont="1" applyBorder="1" applyAlignment="1">
      <alignment horizontal="left" vertical="top" wrapText="1"/>
    </xf>
    <xf numFmtId="10" fontId="16" fillId="0" borderId="2" xfId="0" applyNumberFormat="1" applyFont="1" applyBorder="1" applyAlignment="1">
      <alignment horizontal="left" vertical="top" wrapText="1"/>
    </xf>
    <xf numFmtId="0" fontId="17" fillId="0" borderId="0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0" borderId="0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0" borderId="15" xfId="0" applyBorder="1"/>
    <xf numFmtId="181" fontId="1" fillId="0" borderId="13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81" fontId="4" fillId="0" borderId="12" xfId="0" applyNumberFormat="1" applyFont="1" applyBorder="1" applyAlignment="1">
      <alignment horizontal="right" vertical="center" wrapText="1"/>
    </xf>
    <xf numFmtId="0" fontId="4" fillId="0" borderId="9" xfId="0" applyFont="1" applyBorder="1"/>
    <xf numFmtId="0" fontId="4" fillId="0" borderId="16" xfId="0" applyFont="1" applyBorder="1" applyAlignment="1">
      <alignment horizontal="center" vertical="center" wrapText="1"/>
    </xf>
    <xf numFmtId="181" fontId="20" fillId="0" borderId="6" xfId="0" applyNumberFormat="1" applyFont="1" applyBorder="1" applyAlignment="1">
      <alignment vertical="top" wrapText="1"/>
    </xf>
    <xf numFmtId="0" fontId="20" fillId="0" borderId="6" xfId="0" applyFont="1" applyBorder="1" applyAlignment="1">
      <alignment vertical="top"/>
    </xf>
    <xf numFmtId="0" fontId="20" fillId="0" borderId="17" xfId="0" applyFont="1" applyBorder="1" applyAlignment="1"/>
    <xf numFmtId="0" fontId="4" fillId="0" borderId="17" xfId="0" applyFont="1" applyBorder="1" applyAlignment="1">
      <alignment horizontal="right" vertical="top" wrapText="1"/>
    </xf>
    <xf numFmtId="0" fontId="0" fillId="0" borderId="7" xfId="0" applyBorder="1"/>
    <xf numFmtId="0" fontId="1" fillId="0" borderId="0" xfId="0" applyFont="1" applyBorder="1"/>
    <xf numFmtId="0" fontId="1" fillId="2" borderId="0" xfId="0" applyFont="1" applyFill="1" applyBorder="1"/>
    <xf numFmtId="181" fontId="0" fillId="0" borderId="0" xfId="0" applyNumberFormat="1" applyBorder="1"/>
    <xf numFmtId="0" fontId="0" fillId="2" borderId="0" xfId="0" applyFill="1" applyBorder="1"/>
    <xf numFmtId="181" fontId="0" fillId="0" borderId="7" xfId="0" applyNumberFormat="1" applyBorder="1"/>
    <xf numFmtId="0" fontId="0" fillId="2" borderId="7" xfId="0" applyFill="1" applyBorder="1"/>
    <xf numFmtId="0" fontId="1" fillId="0" borderId="6" xfId="0" applyFont="1" applyBorder="1"/>
    <xf numFmtId="181" fontId="1" fillId="0" borderId="6" xfId="0" applyNumberFormat="1" applyFont="1" applyBorder="1"/>
    <xf numFmtId="181" fontId="1" fillId="0" borderId="8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9" xfId="0" applyBorder="1"/>
    <xf numFmtId="0" fontId="0" fillId="0" borderId="0" xfId="0" applyFill="1" applyBorder="1"/>
    <xf numFmtId="181" fontId="0" fillId="2" borderId="0" xfId="0" applyNumberFormat="1" applyFill="1" applyBorder="1"/>
    <xf numFmtId="181" fontId="0" fillId="2" borderId="7" xfId="0" applyNumberFormat="1" applyFill="1" applyBorder="1"/>
    <xf numFmtId="0" fontId="26" fillId="0" borderId="0" xfId="0" applyFont="1"/>
    <xf numFmtId="181" fontId="27" fillId="0" borderId="18" xfId="0" applyNumberFormat="1" applyFont="1" applyFill="1" applyBorder="1" applyAlignment="1">
      <alignment horizontal="center" vertical="center" wrapText="1"/>
    </xf>
    <xf numFmtId="181" fontId="27" fillId="0" borderId="19" xfId="0" applyNumberFormat="1" applyFont="1" applyFill="1" applyBorder="1" applyAlignment="1">
      <alignment horizontal="center" vertical="center" wrapText="1"/>
    </xf>
    <xf numFmtId="0" fontId="27" fillId="0" borderId="20" xfId="0" applyFont="1" applyBorder="1"/>
    <xf numFmtId="181" fontId="28" fillId="0" borderId="21" xfId="0" applyNumberFormat="1" applyFont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181" fontId="28" fillId="0" borderId="19" xfId="0" applyNumberFormat="1" applyFont="1" applyFill="1" applyBorder="1" applyAlignment="1">
      <alignment horizontal="center" vertical="center" wrapText="1"/>
    </xf>
    <xf numFmtId="0" fontId="28" fillId="0" borderId="19" xfId="0" applyFont="1" applyBorder="1"/>
    <xf numFmtId="181" fontId="28" fillId="0" borderId="22" xfId="0" applyNumberFormat="1" applyFont="1" applyBorder="1" applyAlignment="1">
      <alignment horizontal="center" vertical="center" wrapText="1"/>
    </xf>
    <xf numFmtId="181" fontId="27" fillId="0" borderId="21" xfId="0" applyNumberFormat="1" applyFont="1" applyBorder="1" applyAlignment="1">
      <alignment horizontal="center" vertical="center" wrapText="1"/>
    </xf>
    <xf numFmtId="181" fontId="27" fillId="0" borderId="22" xfId="0" applyNumberFormat="1" applyFont="1" applyBorder="1" applyAlignment="1">
      <alignment horizontal="center" vertical="center" wrapText="1"/>
    </xf>
    <xf numFmtId="0" fontId="16" fillId="0" borderId="6" xfId="0" applyFont="1" applyBorder="1" applyAlignment="1"/>
    <xf numFmtId="0" fontId="16" fillId="0" borderId="0" xfId="0" applyFont="1" applyBorder="1" applyAlignment="1"/>
    <xf numFmtId="0" fontId="16" fillId="0" borderId="3" xfId="0" applyFont="1" applyBorder="1" applyAlignment="1"/>
    <xf numFmtId="0" fontId="4" fillId="0" borderId="12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0" fillId="0" borderId="24" xfId="0" applyBorder="1"/>
    <xf numFmtId="0" fontId="4" fillId="0" borderId="12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29" fillId="0" borderId="25" xfId="0" applyFont="1" applyFill="1" applyBorder="1" applyAlignment="1">
      <alignment horizontal="left" vertical="top" wrapText="1"/>
    </xf>
    <xf numFmtId="0" fontId="30" fillId="0" borderId="25" xfId="0" applyFont="1" applyFill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 wrapText="1"/>
    </xf>
    <xf numFmtId="181" fontId="1" fillId="0" borderId="23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26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181" fontId="1" fillId="0" borderId="18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181" fontId="0" fillId="0" borderId="22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1"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areaChart>
        <c:grouping val="stacked"/>
        <c:varyColors val="0"/>
        <c:ser>
          <c:idx val="2"/>
          <c:order val="0"/>
          <c:tx>
            <c:strRef>
              <c:f>Data!$L$2</c:f>
              <c:strCache>
                <c:ptCount val="1"/>
                <c:pt idx="0">
                  <c:v>Area1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Data!$L$3:$L$5</c:f>
              <c:numCache>
                <c:formatCode>0;\-0;;@</c:formatCode>
                <c:ptCount val="3"/>
                <c:pt idx="0">
                  <c:v>152.5</c:v>
                </c:pt>
                <c:pt idx="1">
                  <c:v>175.5</c:v>
                </c:pt>
                <c:pt idx="2">
                  <c:v>113</c:v>
                </c:pt>
              </c:numCache>
            </c:numRef>
          </c:val>
        </c:ser>
        <c:ser>
          <c:idx val="3"/>
          <c:order val="1"/>
          <c:tx>
            <c:strRef>
              <c:f>Data!$M$2</c:f>
              <c:strCache>
                <c:ptCount val="1"/>
                <c:pt idx="0">
                  <c:v>Area2</c:v>
                </c:pt>
              </c:strCache>
            </c:strRef>
          </c:tx>
          <c:spPr>
            <a:solidFill>
              <a:schemeClr val="bg1">
                <a:lumMod val="50000"/>
                <a:alpha val="40000"/>
              </a:schemeClr>
            </a:solidFill>
            <a:ln w="25400">
              <a:solidFill>
                <a:schemeClr val="bg1">
                  <a:lumMod val="65000"/>
                </a:schemeClr>
              </a:solidFill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Data!$M$3:$M$5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63120"/>
        <c:axId val="330364296"/>
      </c:areaChart>
      <c:barChart>
        <c:barDir val="col"/>
        <c:grouping val="clustered"/>
        <c:varyColors val="0"/>
        <c:ser>
          <c:idx val="0"/>
          <c:order val="4"/>
          <c:tx>
            <c:strRef>
              <c:f>Data!$P$2</c:f>
              <c:strCache>
                <c:ptCount val="1"/>
                <c:pt idx="0">
                  <c:v>Kritiske grænser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 w="6350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Data!$P$3:$P$5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0363120"/>
        <c:axId val="330364296"/>
      </c:barChart>
      <c:scatterChart>
        <c:scatterStyle val="lineMarker"/>
        <c:varyColors val="0"/>
        <c:ser>
          <c:idx val="4"/>
          <c:order val="2"/>
          <c:tx>
            <c:v>Højre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8"/>
            <c:spPr>
              <a:noFill/>
              <a:ln w="19050"/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Journal!$C$13:$C$15</c:f>
              <c:numCache>
                <c:formatCode>General</c:formatCode>
                <c:ptCount val="3"/>
                <c:pt idx="0" formatCode="0;\-0;;@">
                  <c:v>190</c:v>
                </c:pt>
                <c:pt idx="1">
                  <c:v>153</c:v>
                </c:pt>
                <c:pt idx="2" formatCode="0;\-0;;@">
                  <c:v>90</c:v>
                </c:pt>
              </c:numCache>
            </c:numRef>
          </c:yVal>
          <c:smooth val="0"/>
        </c:ser>
        <c:ser>
          <c:idx val="5"/>
          <c:order val="3"/>
          <c:tx>
            <c:v>Venstre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Journal!$D$13:$D$15</c:f>
              <c:numCache>
                <c:formatCode>0;\-0;;@</c:formatCode>
                <c:ptCount val="3"/>
                <c:pt idx="0">
                  <c:v>190</c:v>
                </c:pt>
                <c:pt idx="1">
                  <c:v>122</c:v>
                </c:pt>
                <c:pt idx="2">
                  <c:v>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63120"/>
        <c:axId val="330364296"/>
      </c:scatterChart>
      <c:catAx>
        <c:axId val="3303631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158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330364296"/>
        <c:crosses val="autoZero"/>
        <c:auto val="0"/>
        <c:lblAlgn val="ctr"/>
        <c:lblOffset val="100"/>
        <c:noMultiLvlLbl val="0"/>
      </c:catAx>
      <c:valAx>
        <c:axId val="330364296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;\-0;;@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/>
            </a:pPr>
            <a:endParaRPr lang="da-DK"/>
          </a:p>
        </c:txPr>
        <c:crossAx val="33036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48992"/>
        <c:axId val="241749384"/>
      </c:lineChart>
      <c:catAx>
        <c:axId val="241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4174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74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4174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10</xdr:row>
      <xdr:rowOff>19050</xdr:rowOff>
    </xdr:from>
    <xdr:to>
      <xdr:col>7</xdr:col>
      <xdr:colOff>2381250</xdr:colOff>
      <xdr:row>41</xdr:row>
      <xdr:rowOff>57150</xdr:rowOff>
    </xdr:to>
    <xdr:graphicFrame macro="">
      <xdr:nvGraphicFramePr>
        <xdr:cNvPr id="2400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0.42156</cdr:x>
      <cdr:y>0.92466</cdr:y>
    </cdr:from>
    <cdr:to>
      <cdr:x>0.69958</cdr:x>
      <cdr:y>0.9589</cdr:y>
    </cdr:to>
    <cdr:sp macro="" textlink="">
      <cdr:nvSpPr>
        <cdr:cNvPr id="6" name="Tekstboks 5"/>
        <cdr:cNvSpPr txBox="1"/>
      </cdr:nvSpPr>
      <cdr:spPr>
        <a:xfrm xmlns:a="http://schemas.openxmlformats.org/drawingml/2006/main">
          <a:off x="1247775" y="6429375"/>
          <a:ext cx="847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50mmHg</a:t>
          </a:r>
        </a:p>
      </cdr:txBody>
    </cdr:sp>
  </cdr:relSizeAnchor>
  <cdr:relSizeAnchor xmlns:cdr="http://schemas.openxmlformats.org/drawingml/2006/chartDrawing">
    <cdr:from>
      <cdr:x>0.70253</cdr:x>
      <cdr:y>0.92603</cdr:y>
    </cdr:from>
    <cdr:to>
      <cdr:x>0.99367</cdr:x>
      <cdr:y>0.96027</cdr:y>
    </cdr:to>
    <cdr:sp macro="" textlink="">
      <cdr:nvSpPr>
        <cdr:cNvPr id="7" name="Tekstboks 6"/>
        <cdr:cNvSpPr txBox="1"/>
      </cdr:nvSpPr>
      <cdr:spPr>
        <a:xfrm xmlns:a="http://schemas.openxmlformats.org/drawingml/2006/main">
          <a:off x="2114550" y="6438900"/>
          <a:ext cx="876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30mmHg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3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115" zoomScaleNormal="115" workbookViewId="0">
      <selection activeCell="O24" sqref="O24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19" ht="13.5" thickBot="1">
      <c r="A1" t="s">
        <v>87</v>
      </c>
      <c r="B1">
        <v>111</v>
      </c>
      <c r="E1" t="s">
        <v>7</v>
      </c>
      <c r="F1" s="12" t="s">
        <v>26</v>
      </c>
      <c r="I1" s="111" t="s">
        <v>57</v>
      </c>
      <c r="J1" s="112"/>
      <c r="K1" s="112"/>
      <c r="L1" s="112"/>
      <c r="M1" s="112"/>
      <c r="N1" s="112"/>
      <c r="O1" s="112"/>
      <c r="P1" s="9"/>
    </row>
    <row r="2" spans="1:19">
      <c r="A2" t="s">
        <v>83</v>
      </c>
      <c r="E2" t="s">
        <v>0</v>
      </c>
      <c r="I2" s="73" t="s">
        <v>27</v>
      </c>
      <c r="J2" s="67" t="s">
        <v>28</v>
      </c>
      <c r="K2" s="67" t="s">
        <v>29</v>
      </c>
      <c r="L2" s="68" t="s">
        <v>30</v>
      </c>
      <c r="M2" s="68" t="s">
        <v>31</v>
      </c>
      <c r="N2" s="9" t="s">
        <v>43</v>
      </c>
      <c r="O2" s="9" t="s">
        <v>44</v>
      </c>
      <c r="P2" s="81" t="s">
        <v>65</v>
      </c>
      <c r="Q2" s="81"/>
      <c r="R2" s="81" t="s">
        <v>66</v>
      </c>
    </row>
    <row r="3" spans="1:19">
      <c r="A3" t="s">
        <v>84</v>
      </c>
      <c r="E3" t="s">
        <v>18</v>
      </c>
      <c r="I3" s="73" t="s">
        <v>58</v>
      </c>
      <c r="J3" s="69">
        <f>$J$6-2.5*O3</f>
        <v>152.5</v>
      </c>
      <c r="K3" s="69">
        <f>$J$6+2.5*O3</f>
        <v>227.5</v>
      </c>
      <c r="L3" s="82">
        <f>J3</f>
        <v>152.5</v>
      </c>
      <c r="M3" s="70">
        <f>K3-J3</f>
        <v>75</v>
      </c>
      <c r="N3" s="9">
        <v>0</v>
      </c>
      <c r="O3" s="9">
        <f>IF($B$1&lt;61,13,15)</f>
        <v>15</v>
      </c>
      <c r="P3" s="9">
        <v>0</v>
      </c>
      <c r="Q3" s="81"/>
      <c r="R3">
        <v>0</v>
      </c>
      <c r="S3">
        <v>7</v>
      </c>
    </row>
    <row r="4" spans="1:19">
      <c r="A4" t="s">
        <v>85</v>
      </c>
      <c r="E4" t="s">
        <v>19</v>
      </c>
      <c r="I4" s="74" t="s">
        <v>32</v>
      </c>
      <c r="J4" s="69">
        <f>$J$6+N4-2.5*O4</f>
        <v>175.5</v>
      </c>
      <c r="K4" s="69">
        <f>$J$6+N4+2.5*O4</f>
        <v>250.5</v>
      </c>
      <c r="L4" s="82">
        <f>J4</f>
        <v>175.5</v>
      </c>
      <c r="M4" s="70">
        <f>K4-J4</f>
        <v>75</v>
      </c>
      <c r="N4" s="9">
        <f>IF($B$1&lt;61,28,23)</f>
        <v>23</v>
      </c>
      <c r="O4" s="9">
        <f>IF($B$1&lt;61,12,15)</f>
        <v>15</v>
      </c>
      <c r="P4" s="9">
        <v>50</v>
      </c>
      <c r="Q4" s="81"/>
      <c r="R4">
        <v>23.6</v>
      </c>
      <c r="S4">
        <v>9.5</v>
      </c>
    </row>
    <row r="5" spans="1:19" ht="13.5" thickBot="1">
      <c r="A5" t="s">
        <v>86</v>
      </c>
      <c r="E5" t="s">
        <v>20</v>
      </c>
      <c r="I5" s="75" t="s">
        <v>33</v>
      </c>
      <c r="J5" s="71">
        <f>$J$6+N5-2.5*O5</f>
        <v>113</v>
      </c>
      <c r="K5" s="71">
        <f>$J$6+N5+2.5*O5</f>
        <v>203</v>
      </c>
      <c r="L5" s="83">
        <f>J5</f>
        <v>113</v>
      </c>
      <c r="M5" s="72">
        <f>K5-J5</f>
        <v>90</v>
      </c>
      <c r="N5" s="66">
        <f>IF($B$1&lt;61,-6,-32)</f>
        <v>-32</v>
      </c>
      <c r="O5" s="66">
        <f>IF($B$1&lt;61,14,18)</f>
        <v>18</v>
      </c>
      <c r="P5" s="9">
        <v>30</v>
      </c>
      <c r="Q5" s="81"/>
      <c r="R5">
        <v>-9.8000000000000007</v>
      </c>
      <c r="S5">
        <v>10.7</v>
      </c>
    </row>
    <row r="6" spans="1:19">
      <c r="A6" s="18"/>
      <c r="B6">
        <v>0</v>
      </c>
      <c r="C6">
        <v>0</v>
      </c>
      <c r="E6" s="11" t="s">
        <v>35</v>
      </c>
      <c r="F6" t="s">
        <v>8</v>
      </c>
      <c r="G6" t="s">
        <v>9</v>
      </c>
      <c r="I6" s="17" t="s">
        <v>34</v>
      </c>
      <c r="J6" s="17">
        <f>Journal!C13</f>
        <v>190</v>
      </c>
      <c r="L6" s="19"/>
      <c r="M6" s="19"/>
    </row>
    <row r="7" spans="1:19">
      <c r="A7" s="12"/>
      <c r="B7">
        <v>0</v>
      </c>
      <c r="C7">
        <v>0</v>
      </c>
      <c r="E7" s="11" t="s">
        <v>36</v>
      </c>
      <c r="F7" t="s">
        <v>10</v>
      </c>
      <c r="G7" t="s">
        <v>11</v>
      </c>
      <c r="I7" s="17"/>
      <c r="L7" s="19"/>
      <c r="M7" s="19"/>
    </row>
    <row r="8" spans="1:19">
      <c r="A8" t="s">
        <v>32</v>
      </c>
      <c r="B8">
        <v>153</v>
      </c>
      <c r="C8">
        <v>122</v>
      </c>
      <c r="E8" s="11" t="s">
        <v>32</v>
      </c>
      <c r="F8" t="s">
        <v>12</v>
      </c>
      <c r="G8" t="s">
        <v>13</v>
      </c>
    </row>
    <row r="9" spans="1:19">
      <c r="B9">
        <v>0</v>
      </c>
      <c r="C9">
        <v>0</v>
      </c>
      <c r="E9" s="11" t="s">
        <v>37</v>
      </c>
      <c r="F9" t="s">
        <v>14</v>
      </c>
      <c r="G9" t="s">
        <v>15</v>
      </c>
    </row>
    <row r="10" spans="1:19">
      <c r="B10">
        <v>0</v>
      </c>
      <c r="C10">
        <v>0</v>
      </c>
      <c r="E10" s="11" t="s">
        <v>38</v>
      </c>
      <c r="F10" t="s">
        <v>16</v>
      </c>
      <c r="G10" t="s">
        <v>17</v>
      </c>
    </row>
    <row r="11" spans="1:19">
      <c r="A11" t="s">
        <v>33</v>
      </c>
      <c r="B11">
        <v>90</v>
      </c>
      <c r="C11">
        <v>109</v>
      </c>
      <c r="E11" s="11" t="s">
        <v>33</v>
      </c>
      <c r="F11" t="s">
        <v>39</v>
      </c>
      <c r="G11" t="s">
        <v>40</v>
      </c>
    </row>
    <row r="12" spans="1:19">
      <c r="E12" s="11" t="s">
        <v>59</v>
      </c>
      <c r="F12" t="s">
        <v>61</v>
      </c>
      <c r="G12" t="s">
        <v>63</v>
      </c>
    </row>
    <row r="13" spans="1:19">
      <c r="E13" s="11" t="s">
        <v>60</v>
      </c>
      <c r="F13" t="s">
        <v>62</v>
      </c>
      <c r="G13" t="s">
        <v>64</v>
      </c>
      <c r="O13" t="s">
        <v>88</v>
      </c>
      <c r="P13" t="s">
        <v>89</v>
      </c>
    </row>
    <row r="14" spans="1:19">
      <c r="A14" s="13"/>
      <c r="E14" s="1"/>
      <c r="O14" t="s">
        <v>90</v>
      </c>
      <c r="P14" t="s">
        <v>91</v>
      </c>
    </row>
    <row r="15" spans="1:19">
      <c r="A15" s="5"/>
      <c r="E15" s="14"/>
      <c r="O15" t="s">
        <v>92</v>
      </c>
      <c r="P15" t="s">
        <v>93</v>
      </c>
    </row>
    <row r="16" spans="1:19">
      <c r="A16" s="5"/>
      <c r="E16" s="1"/>
      <c r="O16" t="s">
        <v>94</v>
      </c>
      <c r="P16" t="s">
        <v>95</v>
      </c>
    </row>
    <row r="17" spans="1:16">
      <c r="A17" s="13"/>
      <c r="E17" s="14"/>
      <c r="O17" t="s">
        <v>96</v>
      </c>
      <c r="P17" t="s">
        <v>83</v>
      </c>
    </row>
    <row r="18" spans="1:16">
      <c r="A18" s="16" t="s">
        <v>79</v>
      </c>
      <c r="E18" s="12" t="s">
        <v>1</v>
      </c>
      <c r="O18" t="s">
        <v>97</v>
      </c>
      <c r="P18" t="s">
        <v>87</v>
      </c>
    </row>
    <row r="19" spans="1:16">
      <c r="A19" s="16" t="s">
        <v>80</v>
      </c>
      <c r="E19" s="12" t="s">
        <v>21</v>
      </c>
      <c r="O19" t="s">
        <v>98</v>
      </c>
      <c r="P19" t="s">
        <v>99</v>
      </c>
    </row>
    <row r="20" spans="1:16">
      <c r="A20" s="16" t="s">
        <v>81</v>
      </c>
      <c r="E20" s="12" t="s">
        <v>22</v>
      </c>
      <c r="O20" t="s">
        <v>100</v>
      </c>
    </row>
    <row r="21" spans="1:16">
      <c r="A21" s="16" t="s">
        <v>82</v>
      </c>
      <c r="E21" s="12" t="s">
        <v>23</v>
      </c>
      <c r="O21" t="s">
        <v>101</v>
      </c>
    </row>
    <row r="22" spans="1:16">
      <c r="A22" s="16"/>
      <c r="E22" s="12" t="s">
        <v>24</v>
      </c>
      <c r="O22" t="s">
        <v>102</v>
      </c>
      <c r="P22" t="s">
        <v>103</v>
      </c>
    </row>
    <row r="23" spans="1:16">
      <c r="A23">
        <v>180</v>
      </c>
      <c r="B23">
        <v>85</v>
      </c>
      <c r="C23">
        <v>190</v>
      </c>
      <c r="D23">
        <v>105</v>
      </c>
      <c r="E23" s="12" t="s">
        <v>73</v>
      </c>
      <c r="F23" t="s">
        <v>67</v>
      </c>
      <c r="G23" t="s">
        <v>68</v>
      </c>
      <c r="H23" t="s">
        <v>69</v>
      </c>
      <c r="O23" t="s">
        <v>104</v>
      </c>
      <c r="P23" t="s">
        <v>105</v>
      </c>
    </row>
    <row r="24" spans="1:16">
      <c r="A24">
        <v>0</v>
      </c>
      <c r="B24">
        <v>1</v>
      </c>
      <c r="E24" s="15" t="s">
        <v>6</v>
      </c>
      <c r="F24" t="s">
        <v>72</v>
      </c>
      <c r="O24" t="s">
        <v>106</v>
      </c>
      <c r="P24" t="s">
        <v>107</v>
      </c>
    </row>
    <row r="25" spans="1:16">
      <c r="E25" s="12" t="s">
        <v>76</v>
      </c>
      <c r="F25" s="12" t="s">
        <v>67</v>
      </c>
      <c r="O25" t="s">
        <v>108</v>
      </c>
      <c r="P25" t="s">
        <v>109</v>
      </c>
    </row>
    <row r="26" spans="1:16">
      <c r="E26" s="12" t="s">
        <v>71</v>
      </c>
    </row>
    <row r="55" ht="18.75" customHeight="1"/>
  </sheetData>
  <mergeCells count="1">
    <mergeCell ref="I1:O1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10" zoomScaleNormal="100" zoomScaleSheetLayoutView="100" workbookViewId="0">
      <selection activeCell="K19" sqref="K19"/>
    </sheetView>
  </sheetViews>
  <sheetFormatPr defaultRowHeight="12.75"/>
  <cols>
    <col min="3" max="3" width="9" customWidth="1"/>
    <col min="5" max="5" width="10" bestFit="1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 t="str">
        <f>Data!A18</f>
        <v>Medimatic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 t="str">
        <f>Data!A19</f>
        <v>Q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41" t="str">
        <f>Data!A20 &amp; CHAR(10) &amp; Data!A21 &amp; CHAR(10) &amp; Data!A22</f>
        <v xml:space="preserve">Hellerupvej 75
2900 Hellerup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40" t="s">
        <v>3</v>
      </c>
      <c r="F5" s="140"/>
      <c r="G5" s="140"/>
      <c r="H5" s="14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58" t="s">
        <v>47</v>
      </c>
      <c r="B6" s="125" t="str">
        <f>Data!A1</f>
        <v>222222-2222</v>
      </c>
      <c r="C6" s="126"/>
      <c r="D6" s="59" t="s">
        <v>46</v>
      </c>
      <c r="E6" s="57">
        <f>Data!B1</f>
        <v>111</v>
      </c>
      <c r="F6" s="143" t="s">
        <v>41</v>
      </c>
      <c r="G6" s="144"/>
      <c r="H6" s="145"/>
      <c r="I6" s="9"/>
      <c r="J6" s="6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58" t="s">
        <v>50</v>
      </c>
      <c r="B7" s="125" t="str">
        <f>Data!A2</f>
        <v>Slagelse Test Data</v>
      </c>
      <c r="C7" s="125"/>
      <c r="D7" s="125"/>
      <c r="E7" s="126"/>
      <c r="F7" s="146"/>
      <c r="G7" s="147"/>
      <c r="H7" s="14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16" t="s">
        <v>51</v>
      </c>
      <c r="B8" s="118"/>
      <c r="C8" s="118"/>
      <c r="D8" s="118"/>
      <c r="E8" s="119"/>
      <c r="F8" s="65" t="s">
        <v>52</v>
      </c>
      <c r="G8" s="149"/>
      <c r="H8" s="15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17"/>
      <c r="B9" s="120"/>
      <c r="C9" s="120"/>
      <c r="D9" s="120"/>
      <c r="E9" s="121"/>
      <c r="F9" s="25"/>
      <c r="G9" s="151"/>
      <c r="H9" s="152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58" t="s">
        <v>49</v>
      </c>
      <c r="B10" s="125" t="str">
        <f>Data!A4</f>
        <v>Frantz</v>
      </c>
      <c r="C10" s="126"/>
      <c r="D10" s="58" t="s">
        <v>48</v>
      </c>
      <c r="E10" s="125" t="str">
        <f>Data!A3</f>
        <v>Henri</v>
      </c>
      <c r="F10" s="126"/>
      <c r="G10" s="58" t="s">
        <v>53</v>
      </c>
      <c r="H10" s="79">
        <v>40977</v>
      </c>
      <c r="I10" s="7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60"/>
      <c r="B11" s="122" t="s">
        <v>45</v>
      </c>
      <c r="C11" s="123"/>
      <c r="D11" s="123"/>
      <c r="E11" s="123"/>
      <c r="F11" s="124"/>
      <c r="G11" s="31"/>
      <c r="H11" s="3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61" t="s">
        <v>6</v>
      </c>
      <c r="B12" s="103" t="s">
        <v>2</v>
      </c>
      <c r="C12" s="104" t="s">
        <v>74</v>
      </c>
      <c r="D12" s="105" t="s">
        <v>75</v>
      </c>
      <c r="E12" s="106" t="s">
        <v>25</v>
      </c>
      <c r="F12" s="107" t="s">
        <v>25</v>
      </c>
      <c r="G12" s="33"/>
      <c r="H12" s="3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5">
        <f>Data!A24</f>
        <v>0</v>
      </c>
      <c r="B13" s="36" t="s">
        <v>42</v>
      </c>
      <c r="C13" s="88">
        <f>IF(Data!B24=1,MAX(C17,D17),IF(C17*D17=0,MAX(C17,D17),(C17+D17)/2))</f>
        <v>190</v>
      </c>
      <c r="D13" s="93">
        <f>C13</f>
        <v>190</v>
      </c>
      <c r="E13" s="37"/>
      <c r="F13" s="38"/>
      <c r="G13" s="33"/>
      <c r="H13" s="3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109" t="s">
        <v>77</v>
      </c>
      <c r="B14" s="39" t="str">
        <f>IF(Data!A8=0,"",Data!A8)</f>
        <v>Ankel</v>
      </c>
      <c r="C14" s="89">
        <f>IF(Data!B8=0,NA(),Data!B8)</f>
        <v>153</v>
      </c>
      <c r="D14" s="85">
        <f>IF(Data!C8=0,NA(),Data!C8)</f>
        <v>122</v>
      </c>
      <c r="E14" s="40">
        <f>IF(ISERROR(C14/C13),"",C14/C13)</f>
        <v>0.80526315789473679</v>
      </c>
      <c r="F14" s="41">
        <f>IF(ISERROR(D14/D13),"",D14/D13)</f>
        <v>0.64210526315789473</v>
      </c>
      <c r="G14" s="33"/>
      <c r="H14" s="3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42">
        <f>Data!A25</f>
        <v>0</v>
      </c>
      <c r="B15" s="39" t="str">
        <f>IF(Data!A11=0,IF(Data!A12=0,"",Data!A12),Data!A11)</f>
        <v>Tå</v>
      </c>
      <c r="C15" s="90">
        <f>IF(Data!B11=0,IF(Data!B12=0,NA(),Data!B12),Data!B11)</f>
        <v>90</v>
      </c>
      <c r="D15" s="86">
        <f>IF(Data!C11=0,IF(Data!C12=0,NA(),Data!C12),Data!C11)</f>
        <v>109</v>
      </c>
      <c r="E15" s="43">
        <f>IF(ISERROR(C15/C13),"",C15/C13)</f>
        <v>0.47368421052631576</v>
      </c>
      <c r="F15" s="44">
        <f>IF(ISERROR(D15/D13),"",D15/D13)</f>
        <v>0.5736842105263158</v>
      </c>
      <c r="G15" s="33"/>
      <c r="H15" s="34"/>
      <c r="I15" s="9"/>
      <c r="J15" s="8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108" t="s">
        <v>78</v>
      </c>
      <c r="C16" s="91"/>
      <c r="D16" s="87"/>
      <c r="E16" s="80"/>
      <c r="F16" s="80"/>
      <c r="G16" s="33"/>
      <c r="H16" s="3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110">
        <f>Data!B25</f>
        <v>0</v>
      </c>
      <c r="B17" s="101" t="s">
        <v>5</v>
      </c>
      <c r="C17" s="92">
        <f>Data!A23</f>
        <v>180</v>
      </c>
      <c r="D17" s="94">
        <f>Data!C23</f>
        <v>190</v>
      </c>
      <c r="E17" s="45"/>
      <c r="F17" s="46"/>
      <c r="G17" s="33"/>
      <c r="H17" s="3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99"/>
      <c r="B18" s="102" t="s">
        <v>4</v>
      </c>
      <c r="C18" s="92">
        <f>Data!B23</f>
        <v>85</v>
      </c>
      <c r="D18" s="94">
        <f>Data!D23</f>
        <v>105</v>
      </c>
      <c r="E18" s="47"/>
      <c r="F18" s="30"/>
      <c r="G18" s="33"/>
      <c r="H18" s="3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100"/>
      <c r="B19" s="98" t="s">
        <v>71</v>
      </c>
      <c r="C19" s="136">
        <f>Data!A26</f>
        <v>0</v>
      </c>
      <c r="D19" s="137"/>
      <c r="E19" s="138">
        <f>Data!B26</f>
        <v>0</v>
      </c>
      <c r="F19" s="139"/>
      <c r="G19" s="33"/>
      <c r="H19" s="3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20.25" customHeight="1">
      <c r="A20" s="95"/>
      <c r="B20" s="96"/>
      <c r="C20" s="96"/>
      <c r="D20" s="96"/>
      <c r="E20" s="96"/>
      <c r="F20" s="97"/>
      <c r="G20" s="23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22.5" customHeight="1" thickBot="1">
      <c r="A21" s="95"/>
      <c r="B21" s="96"/>
      <c r="C21" s="96"/>
      <c r="D21" s="96"/>
      <c r="E21" s="96"/>
      <c r="F21" s="97"/>
      <c r="G21" s="23"/>
      <c r="H21" s="21"/>
      <c r="I21" s="9"/>
      <c r="J21" s="9"/>
      <c r="K21" s="7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25.5" customHeight="1">
      <c r="A22" s="64" t="s">
        <v>54</v>
      </c>
      <c r="B22" s="48"/>
      <c r="C22" s="49"/>
      <c r="D22" s="49"/>
      <c r="E22" s="50"/>
      <c r="F22" s="51"/>
      <c r="G22" s="23"/>
      <c r="H22" s="21"/>
      <c r="I22" s="9"/>
      <c r="J22" s="9"/>
      <c r="K22" s="77"/>
      <c r="L22" s="9"/>
      <c r="M22" s="6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" customHeight="1">
      <c r="A23" s="133"/>
      <c r="B23" s="134"/>
      <c r="C23" s="134"/>
      <c r="D23" s="134"/>
      <c r="E23" s="134"/>
      <c r="F23" s="135"/>
      <c r="G23" s="20"/>
      <c r="H23" s="21"/>
      <c r="I23" s="9"/>
      <c r="J23" s="9"/>
      <c r="K23" s="77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">
      <c r="A24" s="133"/>
      <c r="B24" s="134"/>
      <c r="C24" s="134"/>
      <c r="D24" s="134"/>
      <c r="E24" s="134"/>
      <c r="F24" s="135"/>
      <c r="G24" s="20"/>
      <c r="H24" s="21"/>
      <c r="I24" s="9"/>
      <c r="J24" s="9"/>
      <c r="K24" s="7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>
      <c r="A25" s="133"/>
      <c r="B25" s="134"/>
      <c r="C25" s="134"/>
      <c r="D25" s="134"/>
      <c r="E25" s="134"/>
      <c r="F25" s="135"/>
      <c r="G25" s="8"/>
      <c r="H25" s="24"/>
      <c r="I25" s="9"/>
      <c r="J25" s="9"/>
      <c r="K25" s="7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>
      <c r="A26" s="133"/>
      <c r="B26" s="134"/>
      <c r="C26" s="134"/>
      <c r="D26" s="134"/>
      <c r="E26" s="134"/>
      <c r="F26" s="135"/>
      <c r="G26" s="22"/>
      <c r="H26" s="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133"/>
      <c r="B27" s="134"/>
      <c r="C27" s="134"/>
      <c r="D27" s="134"/>
      <c r="E27" s="134"/>
      <c r="F27" s="135"/>
      <c r="G27" s="22"/>
      <c r="H27" s="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62" t="s">
        <v>55</v>
      </c>
      <c r="B28" s="52"/>
      <c r="C28" s="52"/>
      <c r="D28" s="52"/>
      <c r="E28" s="52"/>
      <c r="F28" s="53"/>
      <c r="G28" s="22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4.25" customHeight="1">
      <c r="A29" s="133"/>
      <c r="B29" s="134"/>
      <c r="C29" s="134"/>
      <c r="D29" s="134"/>
      <c r="E29" s="134"/>
      <c r="F29" s="135"/>
      <c r="G29" s="22"/>
      <c r="H29" s="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4.25" customHeight="1">
      <c r="A30" s="133"/>
      <c r="B30" s="134"/>
      <c r="C30" s="134"/>
      <c r="D30" s="134"/>
      <c r="E30" s="134"/>
      <c r="F30" s="135"/>
      <c r="G30" s="26"/>
      <c r="H30" s="2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133"/>
      <c r="B31" s="134"/>
      <c r="C31" s="134"/>
      <c r="D31" s="134"/>
      <c r="E31" s="134"/>
      <c r="F31" s="135"/>
      <c r="G31" s="26"/>
      <c r="H31" s="2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>
      <c r="A32" s="133"/>
      <c r="B32" s="134"/>
      <c r="C32" s="134"/>
      <c r="D32" s="134"/>
      <c r="E32" s="134"/>
      <c r="F32" s="135"/>
      <c r="G32" s="26"/>
      <c r="H32" s="2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133"/>
      <c r="B33" s="134"/>
      <c r="C33" s="134"/>
      <c r="D33" s="134"/>
      <c r="E33" s="134"/>
      <c r="F33" s="135"/>
      <c r="G33" s="26"/>
      <c r="H33" s="2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133"/>
      <c r="B34" s="134"/>
      <c r="C34" s="134"/>
      <c r="D34" s="134"/>
      <c r="E34" s="134"/>
      <c r="F34" s="135"/>
      <c r="G34" s="26"/>
      <c r="H34" s="2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63" t="s">
        <v>56</v>
      </c>
      <c r="B35" s="54"/>
      <c r="C35" s="54"/>
      <c r="D35" s="54"/>
      <c r="E35" s="54"/>
      <c r="F35" s="55"/>
      <c r="G35" s="22"/>
      <c r="H35" s="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27"/>
      <c r="B36" s="128"/>
      <c r="C36" s="128"/>
      <c r="D36" s="128"/>
      <c r="E36" s="128"/>
      <c r="F36" s="129"/>
      <c r="G36" s="22"/>
      <c r="H36" s="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7"/>
      <c r="B37" s="128"/>
      <c r="C37" s="128"/>
      <c r="D37" s="128"/>
      <c r="E37" s="128"/>
      <c r="F37" s="129"/>
      <c r="G37" s="22"/>
      <c r="H37" s="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27"/>
      <c r="B38" s="128"/>
      <c r="C38" s="128"/>
      <c r="D38" s="128"/>
      <c r="E38" s="128"/>
      <c r="F38" s="129"/>
      <c r="G38" s="22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127"/>
      <c r="B39" s="128"/>
      <c r="C39" s="128"/>
      <c r="D39" s="128"/>
      <c r="E39" s="128"/>
      <c r="F39" s="129"/>
      <c r="G39" s="22"/>
      <c r="H39" s="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27"/>
      <c r="B40" s="128"/>
      <c r="C40" s="128"/>
      <c r="D40" s="128"/>
      <c r="E40" s="128"/>
      <c r="F40" s="129"/>
      <c r="G40" s="22"/>
      <c r="H40" s="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27"/>
      <c r="B41" s="128"/>
      <c r="C41" s="128"/>
      <c r="D41" s="128"/>
      <c r="E41" s="128"/>
      <c r="F41" s="129"/>
      <c r="G41" s="22"/>
      <c r="H41" s="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75" customHeight="1" thickBot="1">
      <c r="A42" s="130"/>
      <c r="B42" s="131"/>
      <c r="C42" s="131"/>
      <c r="D42" s="131"/>
      <c r="E42" s="131"/>
      <c r="F42" s="132"/>
      <c r="G42" s="25"/>
      <c r="H42" s="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2.25" customHeight="1">
      <c r="A43" s="56"/>
      <c r="B43" s="56"/>
      <c r="C43" s="56"/>
      <c r="D43" s="56"/>
      <c r="E43" s="56"/>
      <c r="F43" s="56"/>
      <c r="G43" s="56"/>
      <c r="H43" s="5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113" t="s">
        <v>70</v>
      </c>
      <c r="B44" s="114"/>
      <c r="C44" s="114"/>
      <c r="D44" s="114"/>
      <c r="E44" s="114"/>
      <c r="F44" s="114"/>
      <c r="G44" s="114"/>
      <c r="H44" s="11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115"/>
      <c r="B45" s="115"/>
      <c r="C45" s="115"/>
      <c r="D45" s="115"/>
      <c r="E45" s="115"/>
      <c r="F45" s="115"/>
      <c r="G45" s="115"/>
      <c r="H45" s="11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115"/>
      <c r="B46" s="115"/>
      <c r="C46" s="115"/>
      <c r="D46" s="115"/>
      <c r="E46" s="115"/>
      <c r="F46" s="115"/>
      <c r="G46" s="115"/>
      <c r="H46" s="11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15"/>
      <c r="B47" s="115"/>
      <c r="C47" s="115"/>
      <c r="D47" s="115"/>
      <c r="E47" s="115"/>
      <c r="F47" s="115"/>
      <c r="G47" s="115"/>
      <c r="H47" s="11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15"/>
      <c r="B48" s="115"/>
      <c r="C48" s="115"/>
      <c r="D48" s="115"/>
      <c r="E48" s="115"/>
      <c r="F48" s="115"/>
      <c r="G48" s="115"/>
      <c r="H48" s="11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15"/>
      <c r="B49" s="115"/>
      <c r="C49" s="115"/>
      <c r="D49" s="115"/>
      <c r="E49" s="115"/>
      <c r="F49" s="115"/>
      <c r="G49" s="115"/>
      <c r="H49" s="11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J50" s="9"/>
    </row>
  </sheetData>
  <mergeCells count="17">
    <mergeCell ref="E19:F19"/>
    <mergeCell ref="E5:G5"/>
    <mergeCell ref="H4:H5"/>
    <mergeCell ref="F6:H7"/>
    <mergeCell ref="B7:E7"/>
    <mergeCell ref="B6:C6"/>
    <mergeCell ref="G8:H9"/>
    <mergeCell ref="A44:H49"/>
    <mergeCell ref="A8:A9"/>
    <mergeCell ref="B8:E9"/>
    <mergeCell ref="B11:F11"/>
    <mergeCell ref="B10:C10"/>
    <mergeCell ref="E10:F10"/>
    <mergeCell ref="A36:F42"/>
    <mergeCell ref="A29:F34"/>
    <mergeCell ref="A23:F27"/>
    <mergeCell ref="C19:D19"/>
  </mergeCells>
  <phoneticPr fontId="4" type="noConversion"/>
  <conditionalFormatting sqref="C13:D18">
    <cfRule type="expression" dxfId="0" priority="1" stopIfTrue="1">
      <formula>ISERROR(C13)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2013-11-12T11:34:56Z</cp:lastPrinted>
  <dcterms:created xsi:type="dcterms:W3CDTF">2011-07-26T09:43:52Z</dcterms:created>
  <dcterms:modified xsi:type="dcterms:W3CDTF">2015-02-19T10:46:54Z</dcterms:modified>
</cp:coreProperties>
</file>