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er/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_xlnm.Print_Area" localSheetId="1">Journal!$A$1:$H$52</definedName>
  </definedNames>
  <calcPr calcId="152511"/>
</workbook>
</file>

<file path=xl/calcChain.xml><?xml version="1.0" encoding="utf-8"?>
<calcChain xmlns="http://schemas.openxmlformats.org/spreadsheetml/2006/main">
  <c r="O5" i="1" l="1"/>
  <c r="O4" i="1"/>
  <c r="P5" i="1"/>
  <c r="F15" i="2" s="1"/>
  <c r="P4" i="1"/>
  <c r="F14" i="2" s="1"/>
  <c r="F18" i="2"/>
  <c r="F17" i="2"/>
  <c r="E18" i="2"/>
  <c r="E17" i="2"/>
  <c r="D18" i="2"/>
  <c r="D17" i="2"/>
  <c r="C18" i="2"/>
  <c r="C17" i="2"/>
  <c r="N5" i="1"/>
  <c r="N4" i="1"/>
  <c r="D15" i="2"/>
  <c r="C15" i="2"/>
  <c r="D14" i="2"/>
  <c r="C14" i="2"/>
  <c r="B15" i="2"/>
  <c r="B14" i="2"/>
  <c r="D43" i="2" s="1"/>
  <c r="A13" i="2"/>
  <c r="A17" i="2"/>
  <c r="A15" i="2"/>
  <c r="E19" i="2"/>
  <c r="C19" i="2"/>
  <c r="H2" i="2"/>
  <c r="H3" i="2"/>
  <c r="H4" i="2"/>
  <c r="B6" i="2"/>
  <c r="E6" i="2"/>
  <c r="B7" i="2"/>
  <c r="B10" i="2"/>
  <c r="E10" i="2"/>
  <c r="E14" i="2" l="1"/>
  <c r="E15" i="2"/>
  <c r="A43" i="2"/>
  <c r="D41" i="2"/>
  <c r="A39" i="2"/>
  <c r="A41" i="2"/>
</calcChain>
</file>

<file path=xl/sharedStrings.xml><?xml version="1.0" encoding="utf-8"?>
<sst xmlns="http://schemas.openxmlformats.org/spreadsheetml/2006/main" count="120" uniqueCount="99">
  <si>
    <t>Navn</t>
  </si>
  <si>
    <t>Afdeling</t>
  </si>
  <si>
    <t>mmHg:</t>
  </si>
  <si>
    <t>Dia armtryk</t>
  </si>
  <si>
    <t xml:space="preserve">Sys armtryk </t>
  </si>
  <si>
    <t>Puls</t>
  </si>
  <si>
    <t>Personnummer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</si>
  <si>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</si>
  <si>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</si>
  <si>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</si>
  <si>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</si>
  <si>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</si>
  <si>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</si>
  <si>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</si>
  <si>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</si>
  <si>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</si>
  <si>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</si>
  <si>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</si>
  <si>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</si>
  <si>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</si>
  <si>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</si>
  <si>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</si>
  <si>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</si>
  <si>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</si>
  <si>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#2</t>
  </si>
  <si>
    <t>#3</t>
  </si>
  <si>
    <t>#4</t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</si>
  <si>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</si>
  <si>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</si>
  <si>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</si>
  <si>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</si>
  <si>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</si>
  <si>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</si>
  <si>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</si>
  <si>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</si>
  <si>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Gangafstand før smerte</t>
  </si>
  <si>
    <t>Ja</t>
  </si>
  <si>
    <t>Nej</t>
  </si>
  <si>
    <r>
      <rPr>
        <b/>
        <sz val="8"/>
        <rFont val="Arial"/>
        <family val="2"/>
      </rPr>
      <t>4</t>
    </r>
    <r>
      <rPr>
        <sz val="8"/>
        <rFont val="Arial"/>
        <family val="2"/>
      </rPr>
      <t>) Har du samme følelse når du spadserer i normalt tempo på en plan vej uden stigninger eller fald?</t>
    </r>
  </si>
  <si>
    <t>⁫1) Vedbliver den med at være der i mere end 5 minutter?</t>
  </si>
  <si>
    <r>
      <t>1</t>
    </r>
    <r>
      <rPr>
        <sz val="8"/>
        <rFont val="Arial"/>
        <family val="2"/>
      </rPr>
      <t>)Føler du smerte eller anden gene i ben under gang?</t>
    </r>
  </si>
  <si>
    <r>
      <t>3</t>
    </r>
    <r>
      <rPr>
        <sz val="8"/>
        <rFont val="Arial"/>
        <family val="2"/>
      </rPr>
      <t xml:space="preserve">) Føler du at smerten øges/forværres når du går op ad bakke eller når du spadserer hurtigt? </t>
    </r>
  </si>
  <si>
    <r>
      <t>5</t>
    </r>
    <r>
      <rPr>
        <sz val="8"/>
        <rFont val="Arial"/>
        <family val="2"/>
      </rPr>
      <t>) Hvordan går det med smerten når du stopper?</t>
    </r>
  </si>
  <si>
    <r>
      <t>⁫</t>
    </r>
    <r>
      <rPr>
        <i/>
        <sz val="8"/>
        <color indexed="10"/>
        <rFont val="Arial"/>
        <family val="2"/>
      </rPr>
      <t>1) før 50m</t>
    </r>
  </si>
  <si>
    <r>
      <rPr>
        <sz val="8"/>
        <color indexed="10"/>
        <rFont val="Arial"/>
        <family val="2"/>
      </rPr>
      <t>2)</t>
    </r>
    <r>
      <rPr>
        <sz val="8"/>
        <rFont val="Arial"/>
        <family val="2"/>
      </rPr>
      <t xml:space="preserve"> Forsvinder sædvanligvis i løbet af få minutter </t>
    </r>
  </si>
  <si>
    <t>Højreside</t>
  </si>
  <si>
    <t>Venstreside</t>
  </si>
  <si>
    <t>Efter</t>
  </si>
  <si>
    <t>Før</t>
  </si>
  <si>
    <t>Arbejdstest</t>
  </si>
  <si>
    <t>Måling af distalt tryk før og efter aktivitet</t>
  </si>
  <si>
    <t>Distalt tryk med Strain Gauge/Fotosensor</t>
  </si>
  <si>
    <t>Resterende tryk før og efter aktivitet</t>
  </si>
  <si>
    <t>⁫3)efter 100m</t>
  </si>
  <si>
    <t xml:space="preserve">2)50 – 100m </t>
  </si>
  <si>
    <r>
      <rPr>
        <b/>
        <sz val="8"/>
        <rFont val="Arial"/>
        <family val="2"/>
      </rPr>
      <t>2</t>
    </r>
    <r>
      <rPr>
        <sz val="8"/>
        <rFont val="Arial"/>
        <family val="2"/>
      </rPr>
      <t xml:space="preserve">) Begynder smerten af og til selv om du står stille uden at bevæge dig eller blot sidder ned? </t>
    </r>
  </si>
  <si>
    <t>Afkrydsning af røde svar kan være en indikation på        Claudicatio Intermittens</t>
  </si>
  <si>
    <t xml:space="preserve">         Før                         Efter</t>
  </si>
  <si>
    <t>Armtryk udregning</t>
  </si>
  <si>
    <t>Hvile</t>
  </si>
  <si>
    <t>Arbejde</t>
  </si>
  <si>
    <t>Højre</t>
  </si>
  <si>
    <t>Venstre</t>
  </si>
  <si>
    <t>Sys</t>
  </si>
  <si>
    <t>Dia</t>
  </si>
  <si>
    <t>Udregnet perfusion</t>
  </si>
  <si>
    <t>SG</t>
  </si>
  <si>
    <t>Medimatic</t>
  </si>
  <si>
    <t>Q</t>
  </si>
  <si>
    <t>Hellerupvej 75</t>
  </si>
  <si>
    <t>2900 Hellerup</t>
  </si>
  <si>
    <t>Slagelse Test Data</t>
  </si>
  <si>
    <t>Henri</t>
  </si>
  <si>
    <t>Frantz</t>
  </si>
  <si>
    <t>Kommentar</t>
  </si>
  <si>
    <t>222222-2222</t>
  </si>
  <si>
    <t>Tå</t>
  </si>
  <si>
    <t>SpecificCharacterSet</t>
  </si>
  <si>
    <t>ISO_IR 100</t>
  </si>
  <si>
    <t>AccessionNumber</t>
  </si>
  <si>
    <t>1111</t>
  </si>
  <si>
    <t>ReferringPhysicianName</t>
  </si>
  <si>
    <t>Simon</t>
  </si>
  <si>
    <t>OperatorsName</t>
  </si>
  <si>
    <t>Lone ÆÅØ</t>
  </si>
  <si>
    <t>PatientName</t>
  </si>
  <si>
    <t>PatientID</t>
  </si>
  <si>
    <t>PatientBirthDate</t>
  </si>
  <si>
    <t>010182</t>
  </si>
  <si>
    <t>StudyInstanceUID</t>
  </si>
  <si>
    <t>SeriesInstanceUID</t>
  </si>
  <si>
    <t>StudyID</t>
  </si>
  <si>
    <t>11</t>
  </si>
  <si>
    <t>RequestingPhysician</t>
  </si>
  <si>
    <t>Me</t>
  </si>
  <si>
    <t>RequestedProcedureDescription</t>
  </si>
  <si>
    <t>None</t>
  </si>
  <si>
    <t>RequestedProcedureID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</si>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</sst>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%"/>
    <numFmt numFmtId="181" formatCode="0;\-0;;@"/>
  </numFmts>
  <fonts count="40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8"/>
      <color indexed="10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b/>
      <sz val="8"/>
      <name val="Arial"/>
      <family val="2"/>
    </font>
    <font>
      <i/>
      <sz val="8"/>
      <color indexed="10"/>
      <name val="Arial"/>
      <family val="2"/>
    </font>
    <font>
      <b/>
      <sz val="14"/>
      <name val="Arial"/>
      <family val="2"/>
    </font>
    <font>
      <sz val="10"/>
      <color rgb="FF333333"/>
      <name val="Verdana"/>
      <family val="2"/>
    </font>
    <font>
      <sz val="10"/>
      <color theme="3" tint="0.39997558519241921"/>
      <name val="Arial"/>
      <family val="2"/>
    </font>
    <font>
      <sz val="10"/>
      <color rgb="FFFF0000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i/>
      <sz val="9"/>
      <color rgb="FF4F81BD"/>
      <name val="Arial"/>
      <family val="2"/>
    </font>
    <font>
      <b/>
      <i/>
      <sz val="9"/>
      <color rgb="FFFF0000"/>
      <name val="Arial"/>
      <family val="2"/>
    </font>
    <font>
      <b/>
      <i/>
      <sz val="9"/>
      <color rgb="FF4F81BD"/>
      <name val="Calibri"/>
      <family val="2"/>
    </font>
    <font>
      <i/>
      <sz val="8"/>
      <color rgb="FFFF0000"/>
      <name val="Arial"/>
      <family val="2"/>
    </font>
    <font>
      <i/>
      <sz val="8"/>
      <color rgb="FF4F81BD"/>
      <name val="Arial"/>
      <family val="2"/>
    </font>
    <font>
      <b/>
      <i/>
      <sz val="8"/>
      <color rgb="FF4F81BD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8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81" fontId="10" fillId="0" borderId="0" xfId="0" applyNumberFormat="1" applyFont="1" applyAlignment="1">
      <alignment horizontal="center"/>
    </xf>
    <xf numFmtId="181" fontId="11" fillId="0" borderId="0" xfId="0" applyNumberFormat="1" applyFont="1" applyAlignment="1">
      <alignment horizontal="center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81" fontId="1" fillId="0" borderId="9" xfId="0" applyNumberFormat="1" applyFont="1" applyBorder="1" applyAlignment="1">
      <alignment horizontal="center" vertical="top" wrapText="1"/>
    </xf>
    <xf numFmtId="0" fontId="9" fillId="0" borderId="10" xfId="0" applyFont="1" applyFill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181" fontId="1" fillId="0" borderId="9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wrapText="1"/>
    </xf>
    <xf numFmtId="0" fontId="0" fillId="0" borderId="12" xfId="0" applyBorder="1"/>
    <xf numFmtId="181" fontId="1" fillId="0" borderId="13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181" fontId="4" fillId="0" borderId="10" xfId="0" applyNumberFormat="1" applyFont="1" applyBorder="1" applyAlignment="1">
      <alignment horizontal="right" vertical="center" wrapText="1"/>
    </xf>
    <xf numFmtId="0" fontId="4" fillId="0" borderId="11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right" vertical="top" wrapText="1"/>
    </xf>
    <xf numFmtId="0" fontId="1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0" xfId="0" applyFill="1" applyBorder="1"/>
    <xf numFmtId="0" fontId="27" fillId="0" borderId="0" xfId="0" applyFont="1"/>
    <xf numFmtId="181" fontId="28" fillId="0" borderId="16" xfId="0" applyNumberFormat="1" applyFont="1" applyBorder="1" applyAlignment="1">
      <alignment horizontal="center" vertical="center" wrapText="1"/>
    </xf>
    <xf numFmtId="181" fontId="29" fillId="0" borderId="16" xfId="0" applyNumberFormat="1" applyFont="1" applyBorder="1" applyAlignment="1">
      <alignment horizontal="center" vertical="center" wrapText="1"/>
    </xf>
    <xf numFmtId="0" fontId="16" fillId="0" borderId="3" xfId="0" applyFont="1" applyBorder="1" applyAlignment="1"/>
    <xf numFmtId="0" fontId="4" fillId="0" borderId="10" xfId="0" applyFont="1" applyBorder="1" applyAlignment="1">
      <alignment vertical="top"/>
    </xf>
    <xf numFmtId="0" fontId="9" fillId="0" borderId="17" xfId="0" applyFont="1" applyBorder="1" applyAlignment="1">
      <alignment vertical="top" wrapText="1"/>
    </xf>
    <xf numFmtId="0" fontId="0" fillId="0" borderId="18" xfId="0" applyBorder="1"/>
    <xf numFmtId="0" fontId="4" fillId="0" borderId="10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0" fillId="0" borderId="19" xfId="0" applyFont="1" applyFill="1" applyBorder="1" applyAlignment="1">
      <alignment horizontal="left" vertical="top" wrapText="1"/>
    </xf>
    <xf numFmtId="0" fontId="31" fillId="0" borderId="19" xfId="0" applyFont="1" applyFill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 wrapText="1"/>
    </xf>
    <xf numFmtId="181" fontId="1" fillId="0" borderId="17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10" fontId="16" fillId="0" borderId="3" xfId="0" applyNumberFormat="1" applyFont="1" applyBorder="1" applyAlignment="1">
      <alignment horizontal="left" vertical="top" wrapText="1"/>
    </xf>
    <xf numFmtId="0" fontId="2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10" fontId="4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3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vertical="top"/>
    </xf>
    <xf numFmtId="181" fontId="0" fillId="0" borderId="20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0" fontId="0" fillId="0" borderId="15" xfId="0" applyBorder="1"/>
    <xf numFmtId="181" fontId="4" fillId="0" borderId="21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/>
    <xf numFmtId="181" fontId="0" fillId="0" borderId="0" xfId="0" applyNumberFormat="1" applyFill="1" applyBorder="1"/>
    <xf numFmtId="181" fontId="28" fillId="0" borderId="21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Border="1" applyAlignment="1">
      <alignment horizontal="left" vertical="center"/>
    </xf>
    <xf numFmtId="0" fontId="0" fillId="0" borderId="22" xfId="0" applyBorder="1" applyAlignment="1">
      <alignment vertical="top"/>
    </xf>
    <xf numFmtId="0" fontId="0" fillId="0" borderId="0" xfId="0" applyAlignment="1">
      <alignment vertical="top"/>
    </xf>
    <xf numFmtId="0" fontId="1" fillId="0" borderId="22" xfId="0" applyFon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1" fillId="0" borderId="6" xfId="0" applyFont="1" applyBorder="1" applyAlignment="1">
      <alignment horizontal="right"/>
    </xf>
    <xf numFmtId="178" fontId="4" fillId="0" borderId="0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wrapText="1"/>
    </xf>
    <xf numFmtId="0" fontId="31" fillId="0" borderId="0" xfId="0" applyFont="1" applyBorder="1" applyAlignment="1">
      <alignment horizontal="right" wrapText="1"/>
    </xf>
    <xf numFmtId="0" fontId="31" fillId="0" borderId="6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2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31" fillId="0" borderId="6" xfId="0" applyFont="1" applyBorder="1" applyAlignment="1">
      <alignment horizontal="left" vertical="center" inden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178" fontId="24" fillId="0" borderId="0" xfId="0" applyNumberFormat="1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81" fontId="28" fillId="0" borderId="21" xfId="0" applyNumberFormat="1" applyFont="1" applyBorder="1" applyAlignment="1">
      <alignment horizontal="center" vertical="center" wrapText="1"/>
    </xf>
    <xf numFmtId="181" fontId="29" fillId="0" borderId="16" xfId="0" applyNumberFormat="1" applyFont="1" applyFill="1" applyBorder="1" applyAlignment="1">
      <alignment horizontal="center" vertical="center" wrapText="1"/>
    </xf>
    <xf numFmtId="9" fontId="39" fillId="0" borderId="11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181" fontId="29" fillId="0" borderId="23" xfId="0" applyNumberFormat="1" applyFont="1" applyBorder="1" applyAlignment="1">
      <alignment horizontal="center" vertical="center" wrapText="1"/>
    </xf>
    <xf numFmtId="181" fontId="28" fillId="0" borderId="24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left" vertical="top" wrapText="1"/>
    </xf>
    <xf numFmtId="9" fontId="29" fillId="0" borderId="11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6" fillId="0" borderId="6" xfId="0" applyFont="1" applyBorder="1" applyAlignment="1">
      <alignment horizontal="center" vertical="top"/>
    </xf>
    <xf numFmtId="0" fontId="26" fillId="0" borderId="3" xfId="0" applyFont="1" applyBorder="1" applyAlignment="1">
      <alignment horizontal="center" vertical="top"/>
    </xf>
    <xf numFmtId="181" fontId="0" fillId="0" borderId="25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 indent="1"/>
    </xf>
    <xf numFmtId="0" fontId="24" fillId="0" borderId="0" xfId="0" applyFont="1" applyBorder="1" applyAlignment="1">
      <alignment horizontal="left" vertical="center" wrapText="1" indent="1"/>
    </xf>
    <xf numFmtId="0" fontId="24" fillId="0" borderId="6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Border="1" applyAlignment="1">
      <alignment horizontal="left" vertical="center" wrapText="1" indent="1"/>
    </xf>
    <xf numFmtId="0" fontId="4" fillId="0" borderId="15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 indent="1"/>
    </xf>
    <xf numFmtId="181" fontId="0" fillId="0" borderId="16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81" fontId="1" fillId="0" borderId="25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scatterChart>
        <c:scatterStyle val="lineMarker"/>
        <c:varyColors val="0"/>
        <c:ser>
          <c:idx val="0"/>
          <c:order val="0"/>
          <c:tx>
            <c:v>Højre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Journal!$E$14:$E$15</c:f>
              <c:numCache>
                <c:formatCode>0%</c:formatCode>
                <c:ptCount val="2"/>
                <c:pt idx="0">
                  <c:v>0.47368421052631576</c:v>
                </c:pt>
                <c:pt idx="1">
                  <c:v>0.31</c:v>
                </c:pt>
              </c:numCache>
            </c:numRef>
          </c:yVal>
          <c:smooth val="0"/>
        </c:ser>
        <c:ser>
          <c:idx val="1"/>
          <c:order val="1"/>
          <c:tx>
            <c:v>Venstre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Journal!$F$14:$F$15</c:f>
              <c:numCache>
                <c:formatCode>0%</c:formatCode>
                <c:ptCount val="2"/>
                <c:pt idx="0">
                  <c:v>0.5736842105263158</c:v>
                </c:pt>
                <c:pt idx="1">
                  <c:v>0.28333333333333333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82608"/>
        <c:axId val="330584568"/>
      </c:scatterChart>
      <c:valAx>
        <c:axId val="33058260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30584568"/>
        <c:crosses val="autoZero"/>
        <c:crossBetween val="midCat"/>
        <c:minorUnit val="4.0000000000000008E-2"/>
      </c:valAx>
      <c:valAx>
        <c:axId val="330584568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0582608"/>
        <c:crossesAt val="0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71520"/>
        <c:axId val="241767600"/>
      </c:lineChart>
      <c:catAx>
        <c:axId val="2417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4176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76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4177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11</xdr:row>
      <xdr:rowOff>0</xdr:rowOff>
    </xdr:from>
    <xdr:to>
      <xdr:col>8</xdr:col>
      <xdr:colOff>0</xdr:colOff>
      <xdr:row>42</xdr:row>
      <xdr:rowOff>142875</xdr:rowOff>
    </xdr:to>
    <xdr:graphicFrame macro="">
      <xdr:nvGraphicFramePr>
        <xdr:cNvPr id="2514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T55"/>
  <sheetViews>
    <sheetView zoomScale="102" zoomScaleNormal="115" workbookViewId="0">
      <selection activeCell="O5" sqref="O5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20">
      <c r="A1" t="s">
        <v>75</v>
      </c>
      <c r="B1">
        <v>111</v>
      </c>
      <c r="E1" t="s">
        <v>6</v>
      </c>
      <c r="F1" s="12" t="s">
        <v>15</v>
      </c>
      <c r="H1" s="49"/>
      <c r="I1" s="132" t="s">
        <v>58</v>
      </c>
      <c r="J1" s="132"/>
      <c r="K1" s="132"/>
      <c r="L1" s="132"/>
      <c r="M1" s="132"/>
      <c r="N1" s="132"/>
      <c r="O1" s="132"/>
      <c r="P1" s="49"/>
      <c r="Q1" s="49"/>
      <c r="R1" s="49"/>
      <c r="S1" s="49"/>
      <c r="T1" s="49"/>
    </row>
    <row r="2" spans="1:20">
      <c r="A2" t="s">
        <v>71</v>
      </c>
      <c r="E2" t="s">
        <v>0</v>
      </c>
      <c r="H2" s="49"/>
      <c r="J2" s="133" t="s">
        <v>61</v>
      </c>
      <c r="K2" s="133"/>
      <c r="L2" s="133" t="s">
        <v>62</v>
      </c>
      <c r="M2" s="133"/>
      <c r="N2" s="133" t="s">
        <v>65</v>
      </c>
      <c r="O2" s="133"/>
      <c r="P2" s="49" t="s">
        <v>66</v>
      </c>
      <c r="Q2" s="49"/>
      <c r="R2" s="49"/>
      <c r="S2" s="49"/>
      <c r="T2" s="49"/>
    </row>
    <row r="3" spans="1:20">
      <c r="A3" t="s">
        <v>72</v>
      </c>
      <c r="E3" t="s">
        <v>7</v>
      </c>
      <c r="H3" s="49"/>
      <c r="J3" t="s">
        <v>63</v>
      </c>
      <c r="K3" s="97" t="s">
        <v>64</v>
      </c>
      <c r="L3" t="s">
        <v>63</v>
      </c>
      <c r="M3" s="97" t="s">
        <v>64</v>
      </c>
      <c r="N3" s="97" t="s">
        <v>61</v>
      </c>
      <c r="O3" s="97" t="s">
        <v>62</v>
      </c>
      <c r="P3" s="49"/>
      <c r="Q3" s="49"/>
      <c r="R3" s="49"/>
      <c r="S3" s="49"/>
      <c r="T3" s="49"/>
    </row>
    <row r="4" spans="1:20">
      <c r="A4" t="s">
        <v>73</v>
      </c>
      <c r="E4" t="s">
        <v>8</v>
      </c>
      <c r="H4" s="49"/>
      <c r="I4" t="s">
        <v>59</v>
      </c>
      <c r="J4">
        <v>180</v>
      </c>
      <c r="K4" s="98">
        <v>85</v>
      </c>
      <c r="L4">
        <v>190</v>
      </c>
      <c r="M4" s="49">
        <v>105</v>
      </c>
      <c r="N4" s="98">
        <f>(1/3*(J4-K4))+K4</f>
        <v>116.66666666666666</v>
      </c>
      <c r="O4" s="98">
        <f>(1/3*(L4-M4))+M4</f>
        <v>133.33333333333334</v>
      </c>
      <c r="P4" s="49">
        <f>IF($B$24=1,MAX(J4,L4),AVERAGE(J4,L4))</f>
        <v>190</v>
      </c>
      <c r="Q4" s="49"/>
      <c r="R4" s="49"/>
      <c r="S4" s="49"/>
      <c r="T4" s="49"/>
    </row>
    <row r="5" spans="1:20">
      <c r="A5" t="s">
        <v>74</v>
      </c>
      <c r="E5" t="s">
        <v>9</v>
      </c>
      <c r="I5" s="97" t="s">
        <v>60</v>
      </c>
      <c r="J5" s="97">
        <v>200</v>
      </c>
      <c r="K5" s="97">
        <v>100</v>
      </c>
      <c r="L5">
        <v>300</v>
      </c>
      <c r="M5" s="49">
        <v>100</v>
      </c>
      <c r="N5" s="98">
        <f>(1/3*(J5-K5))+K5</f>
        <v>133.33333333333331</v>
      </c>
      <c r="O5" s="98">
        <f>(1/3*(L5-M5))+M5</f>
        <v>166.66666666666666</v>
      </c>
      <c r="P5" s="49">
        <f>IF($B$24=1,MAX(J5,L5),AVERAGE(J5,L5))</f>
        <v>300</v>
      </c>
    </row>
    <row r="6" spans="1:20">
      <c r="A6" s="18" t="s">
        <v>76</v>
      </c>
      <c r="B6">
        <v>90</v>
      </c>
      <c r="C6">
        <v>109</v>
      </c>
      <c r="E6" s="11" t="s">
        <v>48</v>
      </c>
      <c r="F6" t="s">
        <v>45</v>
      </c>
      <c r="G6" t="s">
        <v>46</v>
      </c>
      <c r="I6" s="17"/>
      <c r="J6" s="17"/>
      <c r="L6" s="19"/>
      <c r="M6" s="19"/>
    </row>
    <row r="7" spans="1:20">
      <c r="A7" s="12" t="s">
        <v>76</v>
      </c>
      <c r="B7">
        <v>93</v>
      </c>
      <c r="C7">
        <v>85</v>
      </c>
      <c r="E7" t="s">
        <v>47</v>
      </c>
      <c r="F7" t="s">
        <v>45</v>
      </c>
      <c r="G7" t="s">
        <v>46</v>
      </c>
      <c r="I7" s="17"/>
      <c r="L7" s="19"/>
      <c r="M7" s="19"/>
    </row>
    <row r="12" spans="1:20">
      <c r="I12" s="127"/>
      <c r="J12" s="127"/>
      <c r="K12" s="127"/>
      <c r="L12" s="127"/>
      <c r="M12" s="127"/>
    </row>
    <row r="13" spans="1:20">
      <c r="I13" s="49"/>
      <c r="J13" s="127"/>
      <c r="K13" s="127"/>
      <c r="L13" s="127"/>
      <c r="M13" s="127"/>
      <c r="O13" t="s">
        <v>77</v>
      </c>
      <c r="P13" t="s">
        <v>78</v>
      </c>
    </row>
    <row r="14" spans="1:20">
      <c r="A14" s="13"/>
      <c r="E14" s="1"/>
      <c r="I14" s="49"/>
      <c r="J14" s="127"/>
      <c r="K14" s="127"/>
      <c r="L14" s="127"/>
      <c r="M14" s="127"/>
      <c r="O14" t="s">
        <v>79</v>
      </c>
      <c r="P14" t="s">
        <v>80</v>
      </c>
    </row>
    <row r="15" spans="1:20">
      <c r="A15" s="5"/>
      <c r="E15" s="14"/>
      <c r="I15" s="49"/>
      <c r="J15" s="127"/>
      <c r="K15" s="127"/>
      <c r="L15" s="127"/>
      <c r="M15" s="127"/>
      <c r="O15" t="s">
        <v>81</v>
      </c>
      <c r="P15" t="s">
        <v>82</v>
      </c>
    </row>
    <row r="16" spans="1:20">
      <c r="A16" s="13"/>
      <c r="E16" s="1"/>
      <c r="I16" s="49"/>
      <c r="J16" s="127"/>
      <c r="K16" s="127"/>
      <c r="L16" s="127"/>
      <c r="M16" s="127"/>
      <c r="O16" t="s">
        <v>83</v>
      </c>
      <c r="P16" t="s">
        <v>84</v>
      </c>
    </row>
    <row r="17" spans="1:16">
      <c r="A17" s="13"/>
      <c r="E17" s="14"/>
      <c r="I17" s="49"/>
      <c r="J17" s="127"/>
      <c r="K17" s="127"/>
      <c r="L17" s="127"/>
      <c r="M17" s="127"/>
      <c r="O17" t="s">
        <v>85</v>
      </c>
      <c r="P17" t="s">
        <v>71</v>
      </c>
    </row>
    <row r="18" spans="1:16">
      <c r="A18" s="16" t="s">
        <v>67</v>
      </c>
      <c r="E18" s="12" t="s">
        <v>1</v>
      </c>
      <c r="I18" s="49"/>
      <c r="J18" s="127"/>
      <c r="K18" s="127"/>
      <c r="L18" s="127"/>
      <c r="M18" s="127"/>
      <c r="O18" t="s">
        <v>86</v>
      </c>
      <c r="P18" t="s">
        <v>75</v>
      </c>
    </row>
    <row r="19" spans="1:16">
      <c r="A19" s="16" t="s">
        <v>68</v>
      </c>
      <c r="E19" s="12" t="s">
        <v>10</v>
      </c>
      <c r="I19" s="49"/>
      <c r="J19" s="127"/>
      <c r="K19" s="127"/>
      <c r="L19" s="127"/>
      <c r="M19" s="127"/>
      <c r="O19" t="s">
        <v>87</v>
      </c>
      <c r="P19" t="s">
        <v>88</v>
      </c>
    </row>
    <row r="20" spans="1:16">
      <c r="A20" s="16" t="s">
        <v>69</v>
      </c>
      <c r="E20" s="12" t="s">
        <v>11</v>
      </c>
      <c r="I20" s="49"/>
      <c r="J20" s="127"/>
      <c r="K20" s="127"/>
      <c r="L20" s="127"/>
      <c r="M20" s="127"/>
      <c r="O20" t="s">
        <v>89</v>
      </c>
    </row>
    <row r="21" spans="1:16">
      <c r="A21" s="16" t="s">
        <v>70</v>
      </c>
      <c r="E21" s="12" t="s">
        <v>12</v>
      </c>
      <c r="I21" s="49"/>
      <c r="J21" s="127"/>
      <c r="K21" s="127"/>
      <c r="L21" s="127"/>
      <c r="M21" s="127"/>
      <c r="O21" t="s">
        <v>90</v>
      </c>
    </row>
    <row r="22" spans="1:16">
      <c r="A22" s="16"/>
      <c r="E22" s="12" t="s">
        <v>13</v>
      </c>
      <c r="I22" s="49"/>
      <c r="J22" s="127"/>
      <c r="K22" s="127"/>
      <c r="L22" s="127"/>
      <c r="M22" s="127"/>
      <c r="O22" t="s">
        <v>91</v>
      </c>
      <c r="P22" t="s">
        <v>92</v>
      </c>
    </row>
    <row r="23" spans="1:16">
      <c r="E23" s="12" t="s">
        <v>29</v>
      </c>
      <c r="F23" t="s">
        <v>24</v>
      </c>
      <c r="G23" t="s">
        <v>25</v>
      </c>
      <c r="H23" t="s">
        <v>26</v>
      </c>
      <c r="I23" s="49"/>
      <c r="J23" s="127"/>
      <c r="K23" s="127"/>
      <c r="L23" s="127"/>
      <c r="M23" s="127"/>
      <c r="O23" t="s">
        <v>93</v>
      </c>
      <c r="P23" t="s">
        <v>94</v>
      </c>
    </row>
    <row r="24" spans="1:16">
      <c r="A24">
        <v>0</v>
      </c>
      <c r="B24">
        <v>1</v>
      </c>
      <c r="E24" s="15" t="s">
        <v>5</v>
      </c>
      <c r="F24" t="s">
        <v>28</v>
      </c>
      <c r="I24" s="49"/>
      <c r="J24" s="127"/>
      <c r="K24" s="127"/>
      <c r="L24" s="127"/>
      <c r="M24" s="127"/>
      <c r="O24" t="s">
        <v>95</v>
      </c>
      <c r="P24" t="s">
        <v>96</v>
      </c>
    </row>
    <row r="25" spans="1:16">
      <c r="E25" s="12" t="s">
        <v>32</v>
      </c>
      <c r="F25" s="12" t="s">
        <v>24</v>
      </c>
      <c r="I25" s="49"/>
      <c r="J25" s="127"/>
      <c r="K25" s="127"/>
      <c r="L25" s="127"/>
      <c r="M25" s="127"/>
      <c r="O25" t="s">
        <v>97</v>
      </c>
      <c r="P25" t="s">
        <v>98</v>
      </c>
    </row>
    <row r="26" spans="1:16">
      <c r="E26" s="12" t="s">
        <v>27</v>
      </c>
      <c r="I26" s="49"/>
      <c r="J26" s="127"/>
      <c r="K26" s="127"/>
      <c r="L26" s="127"/>
      <c r="M26" s="127"/>
    </row>
    <row r="27" spans="1:16">
      <c r="I27" s="49"/>
      <c r="J27" s="127"/>
      <c r="K27" s="127"/>
      <c r="L27" s="127"/>
      <c r="M27" s="127"/>
    </row>
    <row r="28" spans="1:16">
      <c r="I28" s="49"/>
      <c r="J28" s="127"/>
      <c r="K28" s="127"/>
      <c r="L28" s="127"/>
      <c r="M28" s="127"/>
    </row>
    <row r="29" spans="1:16">
      <c r="I29" s="49"/>
      <c r="J29" s="127"/>
      <c r="K29" s="127"/>
      <c r="L29" s="127"/>
      <c r="M29" s="127"/>
    </row>
    <row r="30" spans="1:16">
      <c r="I30" s="49"/>
      <c r="J30" s="127"/>
      <c r="K30" s="127"/>
      <c r="L30" s="127"/>
      <c r="M30" s="127"/>
    </row>
    <row r="31" spans="1:16">
      <c r="I31" s="49"/>
      <c r="J31" s="49"/>
      <c r="K31" s="49"/>
      <c r="L31" s="49"/>
      <c r="M31" s="49"/>
    </row>
    <row r="55" ht="18.75" customHeight="1"/>
  </sheetData>
  <mergeCells count="4">
    <mergeCell ref="I1:O1"/>
    <mergeCell ref="J2:K2"/>
    <mergeCell ref="L2:M2"/>
    <mergeCell ref="N2:O2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X55"/>
  <sheetViews>
    <sheetView tabSelected="1" topLeftCell="A4" zoomScaleNormal="100" zoomScaleSheetLayoutView="100" workbookViewId="0">
      <selection activeCell="B13" sqref="B13"/>
    </sheetView>
  </sheetViews>
  <sheetFormatPr defaultRowHeight="12.75"/>
  <cols>
    <col min="3" max="3" width="9" customWidth="1"/>
    <col min="5" max="5" width="10" bestFit="1" customWidth="1"/>
    <col min="6" max="6" width="10.140625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 t="str">
        <f>Data!A18</f>
        <v>Medimatic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 t="str">
        <f>Data!A19</f>
        <v>Q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67" t="str">
        <f>Data!A20 &amp; CHAR(10) &amp; Data!A21 &amp; CHAR(10) &amp; Data!A22</f>
        <v xml:space="preserve">Hellerupvej 75
2900 Hellerup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66" t="s">
        <v>49</v>
      </c>
      <c r="F5" s="166"/>
      <c r="G5" s="166"/>
      <c r="H5" s="16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39" t="s">
        <v>17</v>
      </c>
      <c r="B6" s="164" t="str">
        <f>Data!A1</f>
        <v>222222-2222</v>
      </c>
      <c r="C6" s="165"/>
      <c r="D6" s="40" t="s">
        <v>16</v>
      </c>
      <c r="E6" s="38">
        <f>Data!B1</f>
        <v>111</v>
      </c>
      <c r="F6" s="169" t="s">
        <v>50</v>
      </c>
      <c r="G6" s="170"/>
      <c r="H6" s="171"/>
      <c r="I6" s="9"/>
      <c r="J6" s="4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39" t="s">
        <v>20</v>
      </c>
      <c r="B7" s="164" t="str">
        <f>Data!A2</f>
        <v>Slagelse Test Data</v>
      </c>
      <c r="C7" s="164"/>
      <c r="D7" s="164"/>
      <c r="E7" s="165"/>
      <c r="F7" s="172"/>
      <c r="G7" s="173"/>
      <c r="H7" s="17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50" t="s">
        <v>21</v>
      </c>
      <c r="B8" s="152"/>
      <c r="C8" s="152"/>
      <c r="D8" s="152"/>
      <c r="E8" s="153"/>
      <c r="F8" s="43" t="s">
        <v>22</v>
      </c>
      <c r="G8" s="141"/>
      <c r="H8" s="142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51"/>
      <c r="B9" s="154"/>
      <c r="C9" s="154"/>
      <c r="D9" s="154"/>
      <c r="E9" s="155"/>
      <c r="F9" s="25"/>
      <c r="G9" s="143"/>
      <c r="H9" s="14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39" t="s">
        <v>19</v>
      </c>
      <c r="B10" s="164" t="str">
        <f>Data!A4</f>
        <v>Frantz</v>
      </c>
      <c r="C10" s="165"/>
      <c r="D10" s="39" t="s">
        <v>18</v>
      </c>
      <c r="E10" s="164" t="str">
        <f>Data!A3</f>
        <v>Henri</v>
      </c>
      <c r="F10" s="165"/>
      <c r="G10" s="39" t="s">
        <v>23</v>
      </c>
      <c r="H10" s="48">
        <v>40977</v>
      </c>
      <c r="I10" s="4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41"/>
      <c r="B11" s="156" t="s">
        <v>51</v>
      </c>
      <c r="C11" s="157"/>
      <c r="D11" s="157"/>
      <c r="E11" s="157"/>
      <c r="F11" s="158"/>
      <c r="G11" s="162" t="s">
        <v>52</v>
      </c>
      <c r="H11" s="16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42" t="s">
        <v>5</v>
      </c>
      <c r="B12" s="59" t="s">
        <v>2</v>
      </c>
      <c r="C12" s="60" t="s">
        <v>30</v>
      </c>
      <c r="D12" s="61" t="s">
        <v>31</v>
      </c>
      <c r="E12" s="62" t="s">
        <v>14</v>
      </c>
      <c r="F12" s="63" t="s">
        <v>14</v>
      </c>
      <c r="G12" s="104"/>
      <c r="H12" s="10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2">
        <f>Data!A24</f>
        <v>0</v>
      </c>
      <c r="B13" s="33"/>
      <c r="C13" s="124"/>
      <c r="D13" s="124"/>
      <c r="E13" s="34"/>
      <c r="F13" s="130"/>
      <c r="G13" s="30"/>
      <c r="H13" s="3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65" t="s">
        <v>33</v>
      </c>
      <c r="B14" s="96" t="str">
        <f>IF(Data!A6=0,NA(),Data!A6)</f>
        <v>Tå</v>
      </c>
      <c r="C14" s="99">
        <f>IF(Data!B6=0,NA(),Data!B6)</f>
        <v>90</v>
      </c>
      <c r="D14" s="125">
        <f>IF(Data!C6=0,NA(),Data!C6)</f>
        <v>109</v>
      </c>
      <c r="E14" s="126">
        <f>IF(ISERROR(Data!$P4/Data!$N4),"",C14/IF(OR($B$14="Tå",$B$14="Ankel"),Data!$P4,Data!$N4))</f>
        <v>0.47368421052631576</v>
      </c>
      <c r="F14" s="131">
        <f>IF(ISERROR(Data!$P4/Data!$N4),"",D14/IF(OR($B$14="Tå",$B$14="Ankel"),Data!$P4,Data!$N4))</f>
        <v>0.5736842105263158</v>
      </c>
      <c r="G14" s="30"/>
      <c r="H14" s="3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35">
        <f>Data!A25</f>
        <v>0</v>
      </c>
      <c r="B15" s="96" t="str">
        <f>IF(Data!A7=0,NA(),Data!A7)</f>
        <v>Tå</v>
      </c>
      <c r="C15" s="99">
        <f>IF(Data!B7=0,NA(),Data!B7)</f>
        <v>93</v>
      </c>
      <c r="D15" s="125">
        <f>IF(Data!C7=0,NA(),Data!C7)</f>
        <v>85</v>
      </c>
      <c r="E15" s="126">
        <f>IF(ISERROR(Data!$P5/Data!$N5),"",C15/IF(OR($B$14="Tå",$B$14="Ankel"),Data!$P5,Data!$N5))</f>
        <v>0.31</v>
      </c>
      <c r="F15" s="131">
        <f>IF(ISERROR(Data!$P5/Data!$N5),"",D15/IF(OR($B$14="Tå",$B$14="Ankel"),Data!$P5,Data!$N5))</f>
        <v>0.28333333333333333</v>
      </c>
      <c r="G15" s="30"/>
      <c r="H15" s="31"/>
      <c r="I15" s="9"/>
      <c r="J15" s="5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64" t="s">
        <v>34</v>
      </c>
      <c r="B16" s="15"/>
      <c r="C16" s="145" t="s">
        <v>59</v>
      </c>
      <c r="D16" s="146"/>
      <c r="E16" s="147" t="s">
        <v>60</v>
      </c>
      <c r="F16" s="148"/>
      <c r="G16" s="30"/>
      <c r="H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66">
        <f>Data!B25</f>
        <v>0</v>
      </c>
      <c r="B17" s="57" t="s">
        <v>4</v>
      </c>
      <c r="C17" s="51">
        <f>Data!J4</f>
        <v>180</v>
      </c>
      <c r="D17" s="52">
        <f>Data!L4</f>
        <v>190</v>
      </c>
      <c r="E17" s="129">
        <f>Data!J5</f>
        <v>200</v>
      </c>
      <c r="F17" s="128">
        <f>Data!L5</f>
        <v>300</v>
      </c>
      <c r="G17" s="30"/>
      <c r="H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55"/>
      <c r="B18" s="58" t="s">
        <v>3</v>
      </c>
      <c r="C18" s="51">
        <f>Data!K4</f>
        <v>85</v>
      </c>
      <c r="D18" s="52">
        <f>Data!M4</f>
        <v>105</v>
      </c>
      <c r="E18" s="129">
        <f>Data!K5</f>
        <v>100</v>
      </c>
      <c r="F18" s="128">
        <f>Data!M5</f>
        <v>100</v>
      </c>
      <c r="G18" s="30"/>
      <c r="H18" s="3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56"/>
      <c r="B19" s="54" t="s">
        <v>27</v>
      </c>
      <c r="C19" s="160">
        <f>Data!A26</f>
        <v>0</v>
      </c>
      <c r="D19" s="161"/>
      <c r="E19" s="136">
        <f>Data!B26</f>
        <v>0</v>
      </c>
      <c r="F19" s="137"/>
      <c r="G19" s="30"/>
      <c r="H19" s="31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>
      <c r="A20" s="95"/>
      <c r="B20" s="92"/>
      <c r="C20" s="93"/>
      <c r="D20" s="93"/>
      <c r="E20" s="93"/>
      <c r="F20" s="94"/>
      <c r="G20" s="30"/>
      <c r="H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2.75" customHeight="1">
      <c r="A21" s="175" t="s">
        <v>56</v>
      </c>
      <c r="B21" s="176"/>
      <c r="C21" s="176"/>
      <c r="D21" s="176"/>
      <c r="E21" s="176"/>
      <c r="F21" s="177"/>
      <c r="G21" s="30"/>
      <c r="H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2.75" customHeight="1">
      <c r="A22" s="175"/>
      <c r="B22" s="176"/>
      <c r="C22" s="176"/>
      <c r="D22" s="176"/>
      <c r="E22" s="176"/>
      <c r="F22" s="177"/>
      <c r="G22" s="30"/>
      <c r="H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2.75" customHeight="1">
      <c r="A23" s="114" t="s">
        <v>40</v>
      </c>
      <c r="B23" s="89"/>
      <c r="C23" s="89"/>
      <c r="D23" s="89"/>
      <c r="E23" s="89"/>
      <c r="F23" s="53"/>
      <c r="G23" s="23"/>
      <c r="H23" s="2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2.75" customHeight="1">
      <c r="A24" s="108" t="s">
        <v>36</v>
      </c>
      <c r="B24" s="118"/>
      <c r="C24" s="109" t="s">
        <v>37</v>
      </c>
      <c r="D24" s="119"/>
      <c r="E24" s="84"/>
      <c r="F24" s="53"/>
      <c r="G24" s="23"/>
      <c r="H24" s="21"/>
      <c r="I24" s="9"/>
      <c r="J24" s="9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2.75" customHeight="1">
      <c r="A25" s="138" t="s">
        <v>55</v>
      </c>
      <c r="B25" s="139"/>
      <c r="C25" s="139"/>
      <c r="D25" s="139"/>
      <c r="E25" s="139"/>
      <c r="F25" s="72"/>
      <c r="G25" s="23"/>
      <c r="H25" s="21"/>
      <c r="I25" s="9"/>
      <c r="J25" s="9"/>
      <c r="K25" s="46"/>
      <c r="L25" s="9"/>
      <c r="M25" s="44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3.5" customHeight="1">
      <c r="A26" s="140"/>
      <c r="B26" s="139"/>
      <c r="C26" s="139"/>
      <c r="D26" s="139"/>
      <c r="E26" s="139"/>
      <c r="F26" s="67"/>
      <c r="G26" s="20"/>
      <c r="H26" s="21"/>
      <c r="I26" s="9"/>
      <c r="J26" s="9"/>
      <c r="K26" s="4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2" customHeight="1">
      <c r="A27" s="110" t="s">
        <v>36</v>
      </c>
      <c r="B27" s="118"/>
      <c r="C27" s="111" t="s">
        <v>37</v>
      </c>
      <c r="D27" s="118"/>
      <c r="E27" s="106"/>
      <c r="F27" s="67"/>
      <c r="G27" s="20"/>
      <c r="H27" s="21"/>
      <c r="I27" s="9"/>
      <c r="J27" s="9"/>
      <c r="K27" s="4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140" t="s">
        <v>41</v>
      </c>
      <c r="B28" s="139"/>
      <c r="C28" s="139"/>
      <c r="D28" s="139"/>
      <c r="E28" s="139"/>
      <c r="F28" s="67"/>
      <c r="G28" s="8"/>
      <c r="H28" s="24"/>
      <c r="I28" s="9"/>
      <c r="J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>
      <c r="A29" s="140"/>
      <c r="B29" s="139"/>
      <c r="C29" s="139"/>
      <c r="D29" s="139"/>
      <c r="E29" s="139"/>
      <c r="F29" s="67"/>
      <c r="G29" s="22"/>
      <c r="H29" s="4"/>
      <c r="I29" s="9"/>
      <c r="J29" s="9"/>
      <c r="K29" s="74"/>
      <c r="L29" s="75"/>
      <c r="M29" s="7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2.75" customHeight="1">
      <c r="A30" s="112" t="s">
        <v>36</v>
      </c>
      <c r="B30" s="118"/>
      <c r="C30" s="113" t="s">
        <v>37</v>
      </c>
      <c r="D30" s="118"/>
      <c r="E30" s="106"/>
      <c r="F30" s="67"/>
      <c r="G30" s="22"/>
      <c r="H30" s="4"/>
      <c r="I30" s="9"/>
      <c r="J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2.75" customHeight="1">
      <c r="A31" s="138" t="s">
        <v>38</v>
      </c>
      <c r="B31" s="149"/>
      <c r="C31" s="149"/>
      <c r="D31" s="149"/>
      <c r="E31" s="149"/>
      <c r="F31" s="36"/>
      <c r="G31" s="22"/>
      <c r="H31" s="4"/>
      <c r="I31" s="9"/>
      <c r="J31" s="9"/>
      <c r="K31" s="76"/>
      <c r="M31" s="123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4.25" customHeight="1">
      <c r="A32" s="138"/>
      <c r="B32" s="149"/>
      <c r="C32" s="149"/>
      <c r="D32" s="149"/>
      <c r="E32" s="149"/>
      <c r="F32" s="67"/>
      <c r="G32" s="22"/>
      <c r="H32" s="4"/>
      <c r="I32" s="9"/>
      <c r="J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4.25" customHeight="1">
      <c r="A33" s="112" t="s">
        <v>36</v>
      </c>
      <c r="B33" s="118"/>
      <c r="C33" s="113" t="s">
        <v>37</v>
      </c>
      <c r="D33" s="118"/>
      <c r="E33" s="106"/>
      <c r="F33" s="67"/>
      <c r="G33" s="26"/>
      <c r="H33" s="27"/>
      <c r="I33" s="9"/>
      <c r="J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2.75" customHeight="1">
      <c r="A34" s="115" t="s">
        <v>35</v>
      </c>
      <c r="B34" s="89"/>
      <c r="C34" s="89"/>
      <c r="D34" s="106"/>
      <c r="E34" s="106"/>
      <c r="F34" s="67"/>
      <c r="G34" s="26"/>
      <c r="H34" s="27"/>
      <c r="I34" s="9"/>
      <c r="J34" s="9"/>
      <c r="K34" s="77"/>
      <c r="L34" s="74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2.75" customHeight="1">
      <c r="A35" s="120"/>
      <c r="B35" s="91" t="s">
        <v>43</v>
      </c>
      <c r="C35" s="117"/>
      <c r="D35" s="90" t="s">
        <v>54</v>
      </c>
      <c r="E35" s="117"/>
      <c r="F35" s="91" t="s">
        <v>53</v>
      </c>
      <c r="G35" s="26"/>
      <c r="H35" s="27"/>
      <c r="I35" s="9"/>
      <c r="J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14" t="s">
        <v>42</v>
      </c>
      <c r="B36" s="106"/>
      <c r="C36" s="106"/>
      <c r="D36" s="106"/>
      <c r="E36" s="106"/>
      <c r="F36" s="67"/>
      <c r="G36" s="26"/>
      <c r="H36" s="27"/>
      <c r="I36" s="9"/>
      <c r="J36" s="9"/>
      <c r="K36" s="73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1"/>
      <c r="B37" s="85" t="s">
        <v>39</v>
      </c>
      <c r="C37" s="89"/>
      <c r="D37" s="89"/>
      <c r="E37" s="89"/>
      <c r="F37" s="86"/>
      <c r="G37" s="26"/>
      <c r="H37" s="27"/>
      <c r="I37" s="9"/>
      <c r="J37" s="9"/>
      <c r="K37" s="74"/>
      <c r="L37" s="77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21"/>
      <c r="B38" s="85" t="s">
        <v>44</v>
      </c>
      <c r="C38" s="89"/>
      <c r="D38" s="89"/>
      <c r="E38" s="89"/>
      <c r="F38" s="87"/>
      <c r="G38" s="22"/>
      <c r="H38" s="4"/>
      <c r="I38" s="9"/>
      <c r="J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3.5" customHeight="1">
      <c r="A39" s="140" t="str">
        <f>"6) Er middeltryksgradienten [("&amp;B14&amp;"/arm) hvile - ("&amp;B14&amp;"/arm) anfald] målt på "&amp; B14 &amp;"?"</f>
        <v>6) Er middeltryksgradienten [(Tå/arm) hvile - (Tå/arm) anfald] målt på Tå?</v>
      </c>
      <c r="B39" s="139"/>
      <c r="C39" s="139"/>
      <c r="D39" s="139"/>
      <c r="E39" s="139"/>
      <c r="F39" s="159"/>
      <c r="G39" s="22"/>
      <c r="H39" s="4"/>
      <c r="I39" s="9"/>
      <c r="J39" s="9"/>
      <c r="K39" s="73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40"/>
      <c r="B40" s="139"/>
      <c r="C40" s="139"/>
      <c r="D40" s="139"/>
      <c r="E40" s="139"/>
      <c r="F40" s="159"/>
      <c r="G40" s="22"/>
      <c r="H40" s="4"/>
      <c r="I40" s="9"/>
      <c r="J40" s="9"/>
      <c r="K40" s="74"/>
      <c r="L40" s="7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16" t="str">
        <f>"1) Større end 0,2 på Højre " &amp; B14</f>
        <v>1) Større end 0,2 på Højre Tå</v>
      </c>
      <c r="B41" s="89"/>
      <c r="C41" s="89"/>
      <c r="D41" s="88" t="str">
        <f>"2) Større end 0,2 på Venstre " &amp; B14</f>
        <v>2) Større end 0,2 på Venstre Tå</v>
      </c>
      <c r="E41" s="89"/>
      <c r="F41" s="86"/>
      <c r="G41" s="22"/>
      <c r="H41" s="4"/>
      <c r="I41" s="9"/>
      <c r="J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121"/>
      <c r="B42" s="89"/>
      <c r="C42" s="89"/>
      <c r="D42" s="117"/>
      <c r="E42" s="89"/>
      <c r="F42" s="86"/>
      <c r="G42" s="134"/>
      <c r="H42" s="135"/>
      <c r="I42" s="9"/>
      <c r="J42" s="9"/>
      <c r="K42" s="7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2.75" customHeight="1">
      <c r="A43" s="115" t="str">
        <f>"⁫3) Mindre end 0,2 på Højre " &amp; B14</f>
        <v>⁫3) Mindre end 0,2 på Højre Tå</v>
      </c>
      <c r="B43" s="89"/>
      <c r="C43" s="89"/>
      <c r="D43" s="100" t="str">
        <f xml:space="preserve"> "4) Mindre end 0,2 på Venstre " &amp; B14</f>
        <v>4) Mindre end 0,2 på Venstre Tå</v>
      </c>
      <c r="E43" s="106"/>
      <c r="F43" s="86"/>
      <c r="G43" s="134"/>
      <c r="H43" s="135"/>
      <c r="I43" s="9"/>
      <c r="J43" s="9"/>
      <c r="K43" s="78"/>
      <c r="L43" s="79"/>
      <c r="M43" s="7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2.75" customHeight="1">
      <c r="A44" s="122"/>
      <c r="B44" s="107"/>
      <c r="C44" s="107"/>
      <c r="D44" s="118"/>
      <c r="E44" s="107"/>
      <c r="F44" s="68"/>
      <c r="G44" s="134" t="s">
        <v>57</v>
      </c>
      <c r="H44" s="135"/>
      <c r="I44" s="9"/>
      <c r="J44" s="9"/>
      <c r="K44" s="80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2.75" customHeight="1" thickBot="1">
      <c r="A45" s="69"/>
      <c r="B45" s="70"/>
      <c r="C45" s="70"/>
      <c r="D45" s="70"/>
      <c r="E45" s="70"/>
      <c r="F45" s="71"/>
      <c r="G45" s="134"/>
      <c r="H45" s="135"/>
      <c r="I45" s="9"/>
      <c r="J45" s="9"/>
      <c r="K45" s="73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2.25" customHeight="1">
      <c r="A46" s="37"/>
      <c r="B46" s="37"/>
      <c r="C46" s="37"/>
      <c r="D46" s="37"/>
      <c r="E46" s="37"/>
      <c r="F46" s="37"/>
      <c r="G46" s="37"/>
      <c r="H46" s="37"/>
      <c r="J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03"/>
      <c r="B47" s="101"/>
      <c r="C47" s="101"/>
      <c r="D47" s="101"/>
      <c r="E47" s="101"/>
      <c r="F47" s="101"/>
      <c r="G47" s="101"/>
      <c r="H47" s="101"/>
      <c r="J47" s="9"/>
      <c r="K47" s="8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02"/>
      <c r="B48" s="102"/>
      <c r="C48" s="102"/>
      <c r="D48" s="102"/>
      <c r="E48" s="102"/>
      <c r="F48" s="102"/>
      <c r="G48" s="102"/>
      <c r="H48" s="102"/>
      <c r="J48" s="9"/>
      <c r="K48" s="82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02"/>
      <c r="B49" s="102"/>
      <c r="C49" s="102"/>
      <c r="D49" s="102"/>
      <c r="E49" s="102"/>
      <c r="F49" s="102"/>
      <c r="G49" s="102"/>
      <c r="H49" s="102"/>
      <c r="J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A50" s="102"/>
      <c r="B50" s="102"/>
      <c r="C50" s="102"/>
      <c r="D50" s="102"/>
      <c r="E50" s="102"/>
      <c r="F50" s="102"/>
      <c r="G50" s="102"/>
      <c r="H50" s="102"/>
      <c r="J50" s="9"/>
      <c r="K50" s="73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>
      <c r="A51" s="102"/>
      <c r="B51" s="102"/>
      <c r="C51" s="102"/>
      <c r="D51" s="102"/>
      <c r="E51" s="102"/>
      <c r="F51" s="102"/>
      <c r="G51" s="102"/>
      <c r="H51" s="102"/>
      <c r="J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>
      <c r="A52" s="102"/>
      <c r="B52" s="102"/>
      <c r="C52" s="102"/>
      <c r="D52" s="102"/>
      <c r="E52" s="102"/>
      <c r="F52" s="102"/>
      <c r="G52" s="102"/>
      <c r="H52" s="102"/>
      <c r="J52" s="83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>
      <c r="J53" s="83"/>
    </row>
    <row r="54" spans="1:24">
      <c r="J54" s="15"/>
    </row>
    <row r="55" spans="1:24">
      <c r="J55" s="15"/>
    </row>
  </sheetData>
  <mergeCells count="23">
    <mergeCell ref="E5:G5"/>
    <mergeCell ref="H4:H5"/>
    <mergeCell ref="F6:H7"/>
    <mergeCell ref="B7:E7"/>
    <mergeCell ref="B6:C6"/>
    <mergeCell ref="A21:F22"/>
    <mergeCell ref="B10:C10"/>
    <mergeCell ref="G44:H45"/>
    <mergeCell ref="A31:E32"/>
    <mergeCell ref="A8:A9"/>
    <mergeCell ref="B8:E9"/>
    <mergeCell ref="B11:F11"/>
    <mergeCell ref="A39:F40"/>
    <mergeCell ref="C19:D19"/>
    <mergeCell ref="A28:E29"/>
    <mergeCell ref="G11:H11"/>
    <mergeCell ref="E10:F10"/>
    <mergeCell ref="G42:H43"/>
    <mergeCell ref="E19:F19"/>
    <mergeCell ref="A25:E26"/>
    <mergeCell ref="G8:H9"/>
    <mergeCell ref="C16:D16"/>
    <mergeCell ref="E16:F16"/>
  </mergeCells>
  <phoneticPr fontId="4" type="noConversion"/>
  <conditionalFormatting sqref="B14:C14 C13:D13 C16 C17:D18">
    <cfRule type="expression" dxfId="5" priority="19" stopIfTrue="1">
      <formula>ISERROR(B13)</formula>
    </cfRule>
  </conditionalFormatting>
  <conditionalFormatting sqref="B15">
    <cfRule type="expression" dxfId="4" priority="7" stopIfTrue="1">
      <formula>ISERROR(B15)</formula>
    </cfRule>
  </conditionalFormatting>
  <conditionalFormatting sqref="D14">
    <cfRule type="expression" dxfId="3" priority="6" stopIfTrue="1">
      <formula>ISERROR(D14)</formula>
    </cfRule>
  </conditionalFormatting>
  <conditionalFormatting sqref="C15">
    <cfRule type="expression" dxfId="2" priority="5" stopIfTrue="1">
      <formula>ISERROR(C15)</formula>
    </cfRule>
  </conditionalFormatting>
  <conditionalFormatting sqref="D15">
    <cfRule type="expression" dxfId="1" priority="3" stopIfTrue="1">
      <formula>ISERROR(D15)</formula>
    </cfRule>
  </conditionalFormatting>
  <conditionalFormatting sqref="E17:F18">
    <cfRule type="expression" dxfId="0" priority="1" stopIfTrue="1">
      <formula>ISERROR(E17)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2014-05-01T07:28:53Z</cp:lastPrinted>
  <dcterms:created xsi:type="dcterms:W3CDTF">2011-07-26T09:43:52Z</dcterms:created>
  <dcterms:modified xsi:type="dcterms:W3CDTF">2015-02-19T10:44:55Z</dcterms:modified>
</cp:coreProperties>
</file>