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Q:\Projects\Electronics\Modules\24Vac5Vdc\docs\"/>
    </mc:Choice>
  </mc:AlternateContent>
  <xr:revisionPtr revIDLastSave="0" documentId="13_ncr:1_{132E4214-1788-46A0-BC83-15DD3A9F0F32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Calculations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B13" i="2"/>
  <c r="B12" i="2"/>
  <c r="H2" i="2"/>
  <c r="H3" i="2" s="1" a="1"/>
  <c r="H3" i="2" s="1"/>
  <c r="E3" i="2"/>
  <c r="E4" i="2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C29" i="1"/>
  <c r="B25" i="1"/>
  <c r="C25" i="1" s="1"/>
  <c r="B24" i="1"/>
  <c r="C24" i="1" s="1"/>
  <c r="C23" i="1"/>
  <c r="B23" i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C16" i="1"/>
  <c r="C3" i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K2" i="2" l="1"/>
  <c r="K3" i="2"/>
  <c r="H4" i="2"/>
  <c r="K6" i="2" l="1"/>
  <c r="K4" i="2"/>
  <c r="H5" i="2"/>
  <c r="K5" i="2" a="1"/>
  <c r="K5" i="2" s="1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<sst xmlns="http://schemas.openxmlformats.org/spreadsheetml/2006/main" count="72" uniqueCount="42">
  <si>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Current</t>
  </si>
  <si>
    <t>Resistor</t>
  </si>
  <si>
    <t>Power</t>
  </si>
  <si>
    <t>Rectified</t>
  </si>
  <si>
    <t>Min</t>
  </si>
  <si>
    <t>Max</t>
  </si>
  <si>
    <t>RMS</t>
  </si>
  <si>
    <t>Ripple</t>
  </si>
  <si>
    <t>-</t>
  </si>
  <si>
    <t>Output</t>
  </si>
  <si>
    <r>
      <t>L</t>
    </r>
    <r>
      <rPr>
        <vertAlign val="subscript"/>
        <sz val="11"/>
        <color theme="1"/>
        <rFont val="Calibri"/>
        <family val="2"/>
        <scheme val="minor"/>
      </rPr>
      <t>0(min)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</si>
  <si>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in(max)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</si>
  <si>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</si>
  <si>
    <r>
      <t>K</t>
    </r>
    <r>
      <rPr>
        <vertAlign val="subscript"/>
        <sz val="11"/>
        <color theme="1"/>
        <rFont val="Calibri"/>
        <family val="2"/>
        <scheme val="minor"/>
      </rPr>
      <t>IND</t>
    </r>
  </si>
  <si>
    <r>
      <t>I</t>
    </r>
    <r>
      <rPr>
        <vertAlign val="subscript"/>
        <sz val="11"/>
        <color theme="1"/>
        <rFont val="Calibri"/>
        <family val="2"/>
        <scheme val="minor"/>
      </rPr>
      <t>o(max)</t>
    </r>
  </si>
  <si>
    <r>
      <t>F</t>
    </r>
    <r>
      <rPr>
        <vertAlign val="subscript"/>
        <sz val="11"/>
        <color theme="1"/>
        <rFont val="Calibri"/>
        <family val="2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</si>
  <si>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scheme val="minor"/>
      </rPr>
      <t>ripple</t>
    </r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</si>
  <si>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</si>
  <si>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r>
      <t>I</t>
    </r>
    <r>
      <rPr>
        <vertAlign val="subscript"/>
        <sz val="11"/>
        <color theme="1"/>
        <rFont val="Calibri"/>
        <family val="2"/>
        <scheme val="minor"/>
      </rPr>
      <t>L(rms)</t>
    </r>
  </si>
  <si>
    <r>
      <t>I</t>
    </r>
    <r>
      <rPr>
        <vertAlign val="subscript"/>
        <sz val="11"/>
        <color theme="1"/>
        <rFont val="Calibri"/>
        <family val="2"/>
        <scheme val="minor"/>
      </rPr>
      <t>L(peak)</t>
    </r>
  </si>
  <si>
    <t>Inductor</t>
  </si>
  <si>
    <t>Output Capacitor</t>
  </si>
  <si>
    <t>Parameters</t>
  </si>
  <si>
    <r>
      <t>I</t>
    </r>
    <r>
      <rPr>
        <vertAlign val="subscript"/>
        <sz val="11"/>
        <color theme="1"/>
        <rFont val="Calibri"/>
        <family val="2"/>
        <scheme val="minor"/>
      </rPr>
      <t>o(min)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</si>
  <si>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out(min)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</si>
  <si>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out(ripple)</t>
    </r>
  </si>
  <si>
    <r>
      <t>V</t>
    </r>
    <r>
      <rPr>
        <vertAlign val="subscript"/>
        <sz val="11"/>
        <color theme="1"/>
        <rFont val="Calibri"/>
        <family val="2"/>
        <scheme val="minor"/>
      </rPr>
      <t>transient</t>
    </r>
  </si>
  <si>
    <r>
      <t>V</t>
    </r>
    <r>
      <rPr>
        <vertAlign val="subscript"/>
        <sz val="11"/>
        <color theme="1"/>
        <rFont val="Calibri"/>
        <family val="2"/>
        <scheme val="minor"/>
      </rPr>
      <t>ripple</t>
    </r>
  </si>
  <si>
    <t>E-series</t>
  </si>
  <si>
    <r>
      <t>V</t>
    </r>
    <r>
      <rPr>
        <vertAlign val="subscript"/>
        <sz val="11"/>
        <color theme="1"/>
        <rFont val="Calibri"/>
        <family val="2"/>
        <scheme val="minor"/>
      </rPr>
      <t>in(min)</t>
    </r>
  </si>
  <si>
    <t>Input Capacitor</t>
  </si>
  <si>
    <r>
      <t>I</t>
    </r>
    <r>
      <rPr>
        <vertAlign val="subscript"/>
        <sz val="11"/>
        <color theme="1"/>
        <rFont val="Calibri"/>
        <family val="2"/>
        <scheme val="minor"/>
      </rPr>
      <t>C(ripple)</t>
    </r>
  </si>
  <si>
    <r>
      <t>C</t>
    </r>
    <r>
      <rPr>
        <vertAlign val="subscript"/>
        <sz val="11"/>
        <color theme="1"/>
        <rFont val="Calibri"/>
        <family val="2"/>
        <scheme val="minor"/>
      </rPr>
      <t>in</t>
    </r>
  </si>
  <si>
    <r>
      <t>ΔI</t>
    </r>
    <r>
      <rPr>
        <vertAlign val="subscript"/>
        <sz val="11"/>
        <color theme="1"/>
        <rFont val="Calibri"/>
        <family val="2"/>
        <scheme val="minor"/>
      </rPr>
      <t>out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</si>
  <si>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out</t>
    </r>
  </si>
  <si>
    <r>
      <t>R</t>
    </r>
    <r>
      <rPr>
        <vertAlign val="subscript"/>
        <sz val="11"/>
        <color theme="1"/>
        <rFont val="Calibri"/>
        <family val="2"/>
        <scheme val="minor"/>
      </rPr>
      <t>ESR(max)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</si>
  <si>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out(supply)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</si>
  <si>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in(ripple)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</si>
  <si>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out(over)</t>
    </r>
  </si>
  <si>
    <t>220uF / 4.7uH / 30uF</t>
  </si>
  <si>
    <t>220uF / 10uH / 30uF</t>
  </si>
  <si>
    <t>330uF / 15uH / 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</si>
</sst>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\ &quot;Ω&quot;"/>
    <numFmt numFmtId="165" formatCode="#,##0\ &quot;mA&quot;"/>
    <numFmt numFmtId="166" formatCode="#,##0.0\ &quot;W&quot;"/>
    <numFmt numFmtId="167" formatCode="#,##0.0\ &quot;V&quot;"/>
    <numFmt numFmtId="168" formatCode="#,##0.000\ &quot;V&quot;"/>
    <numFmt numFmtId="169" formatCode="#,##0\ &quot;kHz&quot;"/>
    <numFmt numFmtId="170" formatCode="#,##0.0\ &quot;μH&quot;"/>
    <numFmt numFmtId="171" formatCode="#,##0.00\ &quot;A&quot;"/>
    <numFmt numFmtId="172" formatCode="#,##0.0\ &quot;μF&quot;"/>
    <numFmt numFmtId="173" formatCode="#,##0.00\ &quot;μF&quot;"/>
    <numFmt numFmtId="174" formatCode="#,##0.0\ &quot;mV&quot;"/>
    <numFmt numFmtId="175" formatCode="#,##0.00\ &quot;V&quot;"/>
    <numFmt numFmtId="176" formatCode="#,##0\ &quot;mV&quot;"/>
    <numFmt numFmtId="177" formatCode="#,##0\ &quot;mΩ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center"/>
    </xf>
    <xf numFmtId="167" fontId="0" fillId="0" borderId="0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167" fontId="1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70" fontId="0" fillId="0" borderId="0" xfId="0" applyNumberFormat="1"/>
    <xf numFmtId="170" fontId="1" fillId="0" borderId="0" xfId="0" applyNumberFormat="1" applyFont="1"/>
    <xf numFmtId="171" fontId="1" fillId="0" borderId="0" xfId="0" applyNumberFormat="1" applyFont="1"/>
    <xf numFmtId="172" fontId="0" fillId="0" borderId="0" xfId="0" applyNumberFormat="1"/>
    <xf numFmtId="173" fontId="0" fillId="0" borderId="0" xfId="0" applyNumberFormat="1"/>
    <xf numFmtId="0" fontId="1" fillId="0" borderId="0" xfId="0" applyFont="1" applyAlignment="1">
      <alignment horizontal="center"/>
    </xf>
    <xf numFmtId="171" fontId="0" fillId="0" borderId="0" xfId="0" applyNumberFormat="1" applyFont="1"/>
    <xf numFmtId="172" fontId="0" fillId="2" borderId="0" xfId="0" applyNumberFormat="1" applyFill="1" applyProtection="1">
      <protection locked="0"/>
    </xf>
    <xf numFmtId="167" fontId="0" fillId="2" borderId="0" xfId="0" applyNumberFormat="1" applyFill="1" applyProtection="1">
      <protection locked="0"/>
    </xf>
    <xf numFmtId="9" fontId="0" fillId="2" borderId="0" xfId="0" applyNumberFormat="1" applyFill="1" applyProtection="1">
      <protection locked="0"/>
    </xf>
    <xf numFmtId="171" fontId="0" fillId="2" borderId="0" xfId="0" applyNumberFormat="1" applyFill="1" applyProtection="1">
      <protection locked="0"/>
    </xf>
    <xf numFmtId="169" fontId="0" fillId="2" borderId="0" xfId="0" applyNumberFormat="1" applyFill="1" applyProtection="1">
      <protection locked="0"/>
    </xf>
    <xf numFmtId="174" fontId="0" fillId="0" borderId="0" xfId="0" applyNumberFormat="1" applyFont="1"/>
    <xf numFmtId="172" fontId="1" fillId="0" borderId="0" xfId="0" applyNumberFormat="1" applyFont="1"/>
    <xf numFmtId="175" fontId="0" fillId="0" borderId="0" xfId="0" applyNumberFormat="1" applyFont="1"/>
    <xf numFmtId="176" fontId="0" fillId="0" borderId="0" xfId="0" applyNumberFormat="1" applyFont="1"/>
    <xf numFmtId="177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5A0D-B842-45E4-8B19-79A0378F4BFF}">
  <dimension ref="A1:O13"/>
  <sheetViews>
    <sheetView tabSelected="1" workbookViewId="0">
      <selection activeCell="B2" sqref="B2"/>
    </sheetView>
  </sheetViews>
  <sheetFormatPr defaultRowHeight="14.4" x14ac:dyDescent="0.3"/>
  <cols>
    <col min="1" max="1" width="8.77734375" customWidth="1"/>
    <col min="2" max="2" width="10.77734375" customWidth="1"/>
    <col min="5" max="5" width="10.44140625" bestFit="1" customWidth="1"/>
    <col min="7" max="7" width="8.77734375" customWidth="1"/>
    <col min="8" max="8" width="10.77734375" customWidth="1"/>
    <col min="11" max="11" width="10.77734375" customWidth="1"/>
  </cols>
  <sheetData>
    <row r="1" spans="1:15" x14ac:dyDescent="0.3">
      <c r="A1" s="40" t="s">
        <v>22</v>
      </c>
      <c r="B1" s="40"/>
      <c r="D1" s="40" t="s">
        <v>30</v>
      </c>
      <c r="E1" s="40"/>
      <c r="G1" s="40" t="s">
        <v>20</v>
      </c>
      <c r="H1" s="40"/>
      <c r="J1" s="40" t="s">
        <v>21</v>
      </c>
      <c r="K1" s="40"/>
      <c r="O1" s="28" t="s">
        <v>28</v>
      </c>
    </row>
    <row r="2" spans="1:15" ht="15.6" x14ac:dyDescent="0.35">
      <c r="A2" t="s">
        <v>29</v>
      </c>
      <c r="B2" s="31">
        <v>9</v>
      </c>
      <c r="D2" t="s">
        <v>32</v>
      </c>
      <c r="E2" s="30">
        <v>10</v>
      </c>
      <c r="G2" t="s">
        <v>10</v>
      </c>
      <c r="H2" s="23">
        <f>((B3-B4)/(B8*B10))*(B4/(B3*B9*1000))*1000*1000</f>
        <v>4.3076441102756888</v>
      </c>
      <c r="J2" t="s">
        <v>36</v>
      </c>
      <c r="K2" s="27">
        <f>((2*B12)/(B9*1000*B13))*1000000</f>
        <v>11.428571428571427</v>
      </c>
      <c r="O2" s="26">
        <v>1</v>
      </c>
    </row>
    <row r="3" spans="1:15" ht="15.6" x14ac:dyDescent="0.35">
      <c r="A3" t="s">
        <v>11</v>
      </c>
      <c r="B3" s="31">
        <v>38</v>
      </c>
      <c r="D3" t="s">
        <v>31</v>
      </c>
      <c r="E3" s="29">
        <f>B8*SQRT((B4/B2)*((B2-B4)/B2))</f>
        <v>0.29814239699997191</v>
      </c>
      <c r="G3" t="s">
        <v>17</v>
      </c>
      <c r="H3" s="24" cm="1">
        <f t="array" ref="H3">INDEX(O2:O13,MATCH(TRUE,O2:O13&gt;H2,0))</f>
        <v>4.7</v>
      </c>
      <c r="J3" t="s">
        <v>38</v>
      </c>
      <c r="K3" s="27">
        <f>(H3/1000000)*((POWER(B8,2)-POWER(B7,2))/(POWER((1+B6)*B4,2)-POWER(B4,2)))*1000000</f>
        <v>3.3671641791044924</v>
      </c>
      <c r="O3" s="26">
        <v>1.5</v>
      </c>
    </row>
    <row r="4" spans="1:15" ht="15.6" x14ac:dyDescent="0.35">
      <c r="A4" t="s">
        <v>12</v>
      </c>
      <c r="B4" s="31">
        <v>5</v>
      </c>
      <c r="D4" t="s">
        <v>37</v>
      </c>
      <c r="E4" s="35">
        <f>(B8*0.25)/(E2/1000000*B9*1000)*1000</f>
        <v>7.1428571428571423</v>
      </c>
      <c r="G4" t="s">
        <v>16</v>
      </c>
      <c r="H4" s="25">
        <f>(B4*(B3-B4))/(B3*H3/1000000*B9*1000)</f>
        <v>0.43992961126219804</v>
      </c>
      <c r="J4" t="s">
        <v>25</v>
      </c>
      <c r="K4" s="27">
        <f>(1/(8*B9*1000))*(1/((B4*B5)/H4))*1000000</f>
        <v>0.52372572769309289</v>
      </c>
      <c r="O4" s="26">
        <v>2.2000000000000002</v>
      </c>
    </row>
    <row r="5" spans="1:15" ht="15.6" x14ac:dyDescent="0.35">
      <c r="A5" t="s">
        <v>27</v>
      </c>
      <c r="B5" s="32">
        <v>0.01</v>
      </c>
      <c r="G5" t="s">
        <v>18</v>
      </c>
      <c r="H5" s="25">
        <f>SQRT(B8*B8+H4*H4/12)</f>
        <v>0.61329289243023388</v>
      </c>
      <c r="J5" t="s">
        <v>24</v>
      </c>
      <c r="K5" s="36" cm="1">
        <f t="array" ref="K5">INDEX(O2:O13,MATCH(TRUE,O2:O13&gt;MAX(K2:K4),0))</f>
        <v>15</v>
      </c>
      <c r="O5" s="26">
        <v>3.3</v>
      </c>
    </row>
    <row r="6" spans="1:15" ht="15.6" x14ac:dyDescent="0.35">
      <c r="A6" t="s">
        <v>26</v>
      </c>
      <c r="B6" s="32">
        <v>0.01</v>
      </c>
      <c r="G6" t="s">
        <v>19</v>
      </c>
      <c r="H6" s="25">
        <f>B8+H4/2</f>
        <v>0.81996480563109897</v>
      </c>
      <c r="J6" t="s">
        <v>35</v>
      </c>
      <c r="K6" s="39">
        <f>((B11/1000)/H4)*1000</f>
        <v>113.65454545454547</v>
      </c>
      <c r="O6" s="26">
        <v>4.7</v>
      </c>
    </row>
    <row r="7" spans="1:15" ht="15.6" x14ac:dyDescent="0.35">
      <c r="A7" t="s">
        <v>23</v>
      </c>
      <c r="B7" s="33">
        <v>0</v>
      </c>
      <c r="O7" s="26">
        <v>6.8</v>
      </c>
    </row>
    <row r="8" spans="1:15" ht="15.6" x14ac:dyDescent="0.35">
      <c r="A8" t="s">
        <v>14</v>
      </c>
      <c r="B8" s="33">
        <v>0.6</v>
      </c>
      <c r="O8" s="26">
        <v>10</v>
      </c>
    </row>
    <row r="9" spans="1:15" ht="15.6" x14ac:dyDescent="0.35">
      <c r="A9" t="s">
        <v>15</v>
      </c>
      <c r="B9" s="34">
        <v>2100</v>
      </c>
      <c r="O9" s="26">
        <v>15</v>
      </c>
    </row>
    <row r="10" spans="1:15" ht="15.6" x14ac:dyDescent="0.35">
      <c r="A10" t="s">
        <v>13</v>
      </c>
      <c r="B10" s="32">
        <v>0.8</v>
      </c>
      <c r="O10" s="26">
        <v>22</v>
      </c>
    </row>
    <row r="11" spans="1:15" ht="15.6" x14ac:dyDescent="0.35">
      <c r="A11" t="s">
        <v>27</v>
      </c>
      <c r="B11" s="38">
        <f>B4*B5*1000</f>
        <v>50</v>
      </c>
      <c r="O11" s="26">
        <v>68</v>
      </c>
    </row>
    <row r="12" spans="1:15" ht="15.6" x14ac:dyDescent="0.35">
      <c r="A12" t="s">
        <v>33</v>
      </c>
      <c r="B12" s="29">
        <f>B8-B7</f>
        <v>0.6</v>
      </c>
      <c r="O12" s="26">
        <v>33</v>
      </c>
    </row>
    <row r="13" spans="1:15" ht="15.6" x14ac:dyDescent="0.35">
      <c r="A13" t="s">
        <v>34</v>
      </c>
      <c r="B13" s="37">
        <f>B6*B4</f>
        <v>0.05</v>
      </c>
      <c r="O13" s="26">
        <v>47</v>
      </c>
    </row>
  </sheetData>
  <sheetProtection sheet="1" objects="1" scenarios="1"/>
  <mergeCells count="4">
    <mergeCell ref="A1:B1"/>
    <mergeCell ref="G1:H1"/>
    <mergeCell ref="J1:K1"/>
    <mergeCell ref="D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sqref="A1:C1"/>
    </sheetView>
  </sheetViews>
  <sheetFormatPr defaultRowHeight="14.4" x14ac:dyDescent="0.3"/>
  <cols>
    <col min="1" max="1" width="8.88671875" style="6"/>
    <col min="2" max="2" width="8.88671875" style="5"/>
    <col min="3" max="3" width="8.88671875" style="4"/>
    <col min="4" max="6" width="8.88671875" style="2"/>
    <col min="7" max="10" width="8.88671875" style="3"/>
    <col min="11" max="16384" width="8.88671875" style="1"/>
  </cols>
  <sheetData>
    <row r="1" spans="1:10" s="7" customFormat="1" x14ac:dyDescent="0.3">
      <c r="A1" s="41" t="s">
        <v>39</v>
      </c>
      <c r="B1" s="42"/>
      <c r="C1" s="42"/>
      <c r="D1" s="43" t="s">
        <v>3</v>
      </c>
      <c r="E1" s="43"/>
      <c r="F1" s="43"/>
      <c r="G1" s="44" t="s">
        <v>9</v>
      </c>
      <c r="H1" s="44"/>
      <c r="I1" s="44"/>
      <c r="J1" s="45"/>
    </row>
    <row r="2" spans="1:10" s="10" customFormat="1" x14ac:dyDescent="0.3">
      <c r="A2" s="13" t="s">
        <v>1</v>
      </c>
      <c r="B2" s="11" t="s">
        <v>0</v>
      </c>
      <c r="C2" s="12" t="s">
        <v>2</v>
      </c>
      <c r="D2" s="8" t="s">
        <v>4</v>
      </c>
      <c r="E2" s="8" t="s">
        <v>5</v>
      </c>
      <c r="F2" s="8" t="s">
        <v>6</v>
      </c>
      <c r="G2" s="9" t="s">
        <v>4</v>
      </c>
      <c r="H2" s="9" t="s">
        <v>5</v>
      </c>
      <c r="I2" s="9" t="s">
        <v>7</v>
      </c>
      <c r="J2" s="14" t="s">
        <v>6</v>
      </c>
    </row>
    <row r="3" spans="1:10" x14ac:dyDescent="0.3">
      <c r="A3" s="15" t="s">
        <v>8</v>
      </c>
      <c r="B3" s="5">
        <v>0</v>
      </c>
      <c r="C3" s="4">
        <f t="shared" ref="C3:C12" si="0">5*B3/1000</f>
        <v>0</v>
      </c>
      <c r="J3" s="16"/>
    </row>
    <row r="4" spans="1:10" x14ac:dyDescent="0.3">
      <c r="A4" s="15">
        <v>100</v>
      </c>
      <c r="B4" s="5">
        <f t="shared" ref="B4:B12" si="1">5/A4*1000</f>
        <v>50</v>
      </c>
      <c r="C4" s="4">
        <f t="shared" si="0"/>
        <v>0.25</v>
      </c>
      <c r="J4" s="16"/>
    </row>
    <row r="5" spans="1:10" x14ac:dyDescent="0.3">
      <c r="A5" s="15">
        <v>49.9</v>
      </c>
      <c r="B5" s="5">
        <f t="shared" si="1"/>
        <v>100.20040080160321</v>
      </c>
      <c r="C5" s="4">
        <f t="shared" si="0"/>
        <v>0.50100200400801609</v>
      </c>
      <c r="J5" s="16"/>
    </row>
    <row r="6" spans="1:10" x14ac:dyDescent="0.3">
      <c r="A6" s="15">
        <v>33</v>
      </c>
      <c r="B6" s="5">
        <f t="shared" si="1"/>
        <v>151.51515151515153</v>
      </c>
      <c r="C6" s="4">
        <f t="shared" si="0"/>
        <v>0.75757575757575757</v>
      </c>
      <c r="J6" s="16"/>
    </row>
    <row r="7" spans="1:10" x14ac:dyDescent="0.3">
      <c r="A7" s="15">
        <v>22</v>
      </c>
      <c r="B7" s="5">
        <f t="shared" si="1"/>
        <v>227.27272727272725</v>
      </c>
      <c r="C7" s="4">
        <f t="shared" si="0"/>
        <v>1.1363636363636362</v>
      </c>
      <c r="J7" s="16"/>
    </row>
    <row r="8" spans="1:10" x14ac:dyDescent="0.3">
      <c r="A8" s="15">
        <v>18</v>
      </c>
      <c r="B8" s="5">
        <f t="shared" si="1"/>
        <v>277.77777777777777</v>
      </c>
      <c r="C8" s="4">
        <f t="shared" si="0"/>
        <v>1.3888888888888888</v>
      </c>
      <c r="J8" s="16"/>
    </row>
    <row r="9" spans="1:10" x14ac:dyDescent="0.3">
      <c r="A9" s="15">
        <v>15</v>
      </c>
      <c r="B9" s="5">
        <f t="shared" si="1"/>
        <v>333.33333333333331</v>
      </c>
      <c r="C9" s="4">
        <f t="shared" si="0"/>
        <v>1.6666666666666665</v>
      </c>
      <c r="J9" s="16"/>
    </row>
    <row r="10" spans="1:10" x14ac:dyDescent="0.3">
      <c r="A10" s="15">
        <v>12</v>
      </c>
      <c r="B10" s="5">
        <f t="shared" si="1"/>
        <v>416.66666666666669</v>
      </c>
      <c r="C10" s="4">
        <f t="shared" si="0"/>
        <v>2.0833333333333335</v>
      </c>
      <c r="J10" s="16"/>
    </row>
    <row r="11" spans="1:10" x14ac:dyDescent="0.3">
      <c r="A11" s="15">
        <v>10</v>
      </c>
      <c r="B11" s="5">
        <f t="shared" si="1"/>
        <v>500</v>
      </c>
      <c r="C11" s="4">
        <f t="shared" si="0"/>
        <v>2.5</v>
      </c>
      <c r="J11" s="16"/>
    </row>
    <row r="12" spans="1:10" x14ac:dyDescent="0.3">
      <c r="A12" s="17">
        <v>8</v>
      </c>
      <c r="B12" s="18">
        <f t="shared" si="1"/>
        <v>625</v>
      </c>
      <c r="C12" s="19">
        <f t="shared" si="0"/>
        <v>3.125</v>
      </c>
      <c r="D12" s="20"/>
      <c r="E12" s="20"/>
      <c r="F12" s="20"/>
      <c r="G12" s="21"/>
      <c r="H12" s="21"/>
      <c r="I12" s="21"/>
      <c r="J12" s="22"/>
    </row>
    <row r="14" spans="1:10" x14ac:dyDescent="0.3">
      <c r="A14" s="41" t="s">
        <v>40</v>
      </c>
      <c r="B14" s="42"/>
      <c r="C14" s="42"/>
      <c r="D14" s="43" t="s">
        <v>3</v>
      </c>
      <c r="E14" s="43"/>
      <c r="F14" s="43"/>
      <c r="G14" s="44" t="s">
        <v>9</v>
      </c>
      <c r="H14" s="44"/>
      <c r="I14" s="44"/>
      <c r="J14" s="45"/>
    </row>
    <row r="15" spans="1:10" x14ac:dyDescent="0.3">
      <c r="A15" s="13" t="s">
        <v>1</v>
      </c>
      <c r="B15" s="11" t="s">
        <v>0</v>
      </c>
      <c r="C15" s="12" t="s">
        <v>2</v>
      </c>
      <c r="D15" s="8" t="s">
        <v>4</v>
      </c>
      <c r="E15" s="8" t="s">
        <v>5</v>
      </c>
      <c r="F15" s="8" t="s">
        <v>6</v>
      </c>
      <c r="G15" s="9" t="s">
        <v>4</v>
      </c>
      <c r="H15" s="9" t="s">
        <v>5</v>
      </c>
      <c r="I15" s="9" t="s">
        <v>7</v>
      </c>
      <c r="J15" s="14" t="s">
        <v>6</v>
      </c>
    </row>
    <row r="16" spans="1:10" x14ac:dyDescent="0.3">
      <c r="A16" s="15" t="s">
        <v>8</v>
      </c>
      <c r="B16" s="5">
        <v>0</v>
      </c>
      <c r="C16" s="4">
        <f t="shared" ref="C16:C25" si="2">5*B16/1000</f>
        <v>0</v>
      </c>
      <c r="J16" s="16"/>
    </row>
    <row r="17" spans="1:10" x14ac:dyDescent="0.3">
      <c r="A17" s="15">
        <v>100</v>
      </c>
      <c r="B17" s="5">
        <f t="shared" ref="B17:B25" si="3">5/A17*1000</f>
        <v>50</v>
      </c>
      <c r="C17" s="4">
        <f t="shared" si="2"/>
        <v>0.25</v>
      </c>
      <c r="J17" s="16"/>
    </row>
    <row r="18" spans="1:10" x14ac:dyDescent="0.3">
      <c r="A18" s="15">
        <v>49.9</v>
      </c>
      <c r="B18" s="5">
        <f t="shared" si="3"/>
        <v>100.20040080160321</v>
      </c>
      <c r="C18" s="4">
        <f t="shared" si="2"/>
        <v>0.50100200400801609</v>
      </c>
      <c r="J18" s="16"/>
    </row>
    <row r="19" spans="1:10" x14ac:dyDescent="0.3">
      <c r="A19" s="15">
        <v>33</v>
      </c>
      <c r="B19" s="5">
        <f t="shared" si="3"/>
        <v>151.51515151515153</v>
      </c>
      <c r="C19" s="4">
        <f t="shared" si="2"/>
        <v>0.75757575757575757</v>
      </c>
      <c r="J19" s="16"/>
    </row>
    <row r="20" spans="1:10" x14ac:dyDescent="0.3">
      <c r="A20" s="15">
        <v>22</v>
      </c>
      <c r="B20" s="5">
        <f t="shared" si="3"/>
        <v>227.27272727272725</v>
      </c>
      <c r="C20" s="4">
        <f t="shared" si="2"/>
        <v>1.1363636363636362</v>
      </c>
      <c r="J20" s="16"/>
    </row>
    <row r="21" spans="1:10" x14ac:dyDescent="0.3">
      <c r="A21" s="15">
        <v>18</v>
      </c>
      <c r="B21" s="5">
        <f t="shared" si="3"/>
        <v>277.77777777777777</v>
      </c>
      <c r="C21" s="4">
        <f t="shared" si="2"/>
        <v>1.3888888888888888</v>
      </c>
      <c r="J21" s="16"/>
    </row>
    <row r="22" spans="1:10" x14ac:dyDescent="0.3">
      <c r="A22" s="15">
        <v>15</v>
      </c>
      <c r="B22" s="5">
        <f t="shared" si="3"/>
        <v>333.33333333333331</v>
      </c>
      <c r="C22" s="4">
        <f t="shared" si="2"/>
        <v>1.6666666666666665</v>
      </c>
      <c r="J22" s="16"/>
    </row>
    <row r="23" spans="1:10" x14ac:dyDescent="0.3">
      <c r="A23" s="15">
        <v>12</v>
      </c>
      <c r="B23" s="5">
        <f t="shared" si="3"/>
        <v>416.66666666666669</v>
      </c>
      <c r="C23" s="4">
        <f t="shared" si="2"/>
        <v>2.0833333333333335</v>
      </c>
      <c r="J23" s="16"/>
    </row>
    <row r="24" spans="1:10" x14ac:dyDescent="0.3">
      <c r="A24" s="15">
        <v>10</v>
      </c>
      <c r="B24" s="5">
        <f t="shared" si="3"/>
        <v>500</v>
      </c>
      <c r="C24" s="4">
        <f t="shared" si="2"/>
        <v>2.5</v>
      </c>
      <c r="J24" s="16"/>
    </row>
    <row r="25" spans="1:10" x14ac:dyDescent="0.3">
      <c r="A25" s="17">
        <v>8</v>
      </c>
      <c r="B25" s="18">
        <f t="shared" si="3"/>
        <v>625</v>
      </c>
      <c r="C25" s="19">
        <f t="shared" si="2"/>
        <v>3.125</v>
      </c>
      <c r="D25" s="20"/>
      <c r="E25" s="20"/>
      <c r="F25" s="20"/>
      <c r="G25" s="21"/>
      <c r="H25" s="21"/>
      <c r="I25" s="21"/>
      <c r="J25" s="22"/>
    </row>
    <row r="27" spans="1:10" x14ac:dyDescent="0.3">
      <c r="A27" s="41" t="s">
        <v>41</v>
      </c>
      <c r="B27" s="42"/>
      <c r="C27" s="42"/>
      <c r="D27" s="43" t="s">
        <v>3</v>
      </c>
      <c r="E27" s="43"/>
      <c r="F27" s="43"/>
      <c r="G27" s="44" t="s">
        <v>9</v>
      </c>
      <c r="H27" s="44"/>
      <c r="I27" s="44"/>
      <c r="J27" s="45"/>
    </row>
    <row r="28" spans="1:10" x14ac:dyDescent="0.3">
      <c r="A28" s="13" t="s">
        <v>1</v>
      </c>
      <c r="B28" s="11" t="s">
        <v>0</v>
      </c>
      <c r="C28" s="12" t="s">
        <v>2</v>
      </c>
      <c r="D28" s="8" t="s">
        <v>4</v>
      </c>
      <c r="E28" s="8" t="s">
        <v>5</v>
      </c>
      <c r="F28" s="8" t="s">
        <v>6</v>
      </c>
      <c r="G28" s="9" t="s">
        <v>4</v>
      </c>
      <c r="H28" s="9" t="s">
        <v>5</v>
      </c>
      <c r="I28" s="9" t="s">
        <v>7</v>
      </c>
      <c r="J28" s="14" t="s">
        <v>6</v>
      </c>
    </row>
    <row r="29" spans="1:10" x14ac:dyDescent="0.3">
      <c r="A29" s="15" t="s">
        <v>8</v>
      </c>
      <c r="B29" s="5">
        <v>0</v>
      </c>
      <c r="C29" s="4">
        <f t="shared" ref="C29:C38" si="4">5*B29/1000</f>
        <v>0</v>
      </c>
      <c r="J29" s="16"/>
    </row>
    <row r="30" spans="1:10" x14ac:dyDescent="0.3">
      <c r="A30" s="15">
        <v>100</v>
      </c>
      <c r="B30" s="5">
        <f t="shared" ref="B30:B38" si="5">5/A30*1000</f>
        <v>50</v>
      </c>
      <c r="C30" s="4">
        <f t="shared" si="4"/>
        <v>0.25</v>
      </c>
      <c r="J30" s="16"/>
    </row>
    <row r="31" spans="1:10" x14ac:dyDescent="0.3">
      <c r="A31" s="15">
        <v>49.9</v>
      </c>
      <c r="B31" s="5">
        <f t="shared" si="5"/>
        <v>100.20040080160321</v>
      </c>
      <c r="C31" s="4">
        <f t="shared" si="4"/>
        <v>0.50100200400801609</v>
      </c>
      <c r="J31" s="16"/>
    </row>
    <row r="32" spans="1:10" x14ac:dyDescent="0.3">
      <c r="A32" s="15">
        <v>33</v>
      </c>
      <c r="B32" s="5">
        <f t="shared" si="5"/>
        <v>151.51515151515153</v>
      </c>
      <c r="C32" s="4">
        <f t="shared" si="4"/>
        <v>0.75757575757575757</v>
      </c>
      <c r="J32" s="16"/>
    </row>
    <row r="33" spans="1:10" x14ac:dyDescent="0.3">
      <c r="A33" s="15">
        <v>22</v>
      </c>
      <c r="B33" s="5">
        <f t="shared" si="5"/>
        <v>227.27272727272725</v>
      </c>
      <c r="C33" s="4">
        <f t="shared" si="4"/>
        <v>1.1363636363636362</v>
      </c>
      <c r="J33" s="16"/>
    </row>
    <row r="34" spans="1:10" x14ac:dyDescent="0.3">
      <c r="A34" s="15">
        <v>18</v>
      </c>
      <c r="B34" s="5">
        <f t="shared" si="5"/>
        <v>277.77777777777777</v>
      </c>
      <c r="C34" s="4">
        <f t="shared" si="4"/>
        <v>1.3888888888888888</v>
      </c>
      <c r="J34" s="16"/>
    </row>
    <row r="35" spans="1:10" x14ac:dyDescent="0.3">
      <c r="A35" s="15">
        <v>15</v>
      </c>
      <c r="B35" s="5">
        <f t="shared" si="5"/>
        <v>333.33333333333331</v>
      </c>
      <c r="C35" s="4">
        <f t="shared" si="4"/>
        <v>1.6666666666666665</v>
      </c>
      <c r="J35" s="16"/>
    </row>
    <row r="36" spans="1:10" x14ac:dyDescent="0.3">
      <c r="A36" s="15">
        <v>12</v>
      </c>
      <c r="B36" s="5">
        <f t="shared" si="5"/>
        <v>416.66666666666669</v>
      </c>
      <c r="C36" s="4">
        <f t="shared" si="4"/>
        <v>2.0833333333333335</v>
      </c>
      <c r="J36" s="16"/>
    </row>
    <row r="37" spans="1:10" x14ac:dyDescent="0.3">
      <c r="A37" s="15">
        <v>10</v>
      </c>
      <c r="B37" s="5">
        <f t="shared" si="5"/>
        <v>500</v>
      </c>
      <c r="C37" s="4">
        <f t="shared" si="4"/>
        <v>2.5</v>
      </c>
      <c r="J37" s="16"/>
    </row>
    <row r="38" spans="1:10" x14ac:dyDescent="0.3">
      <c r="A38" s="17">
        <v>8</v>
      </c>
      <c r="B38" s="18">
        <f t="shared" si="5"/>
        <v>625</v>
      </c>
      <c r="C38" s="19">
        <f t="shared" si="4"/>
        <v>3.125</v>
      </c>
      <c r="D38" s="20"/>
      <c r="E38" s="20"/>
      <c r="F38" s="20"/>
      <c r="G38" s="21"/>
      <c r="H38" s="21"/>
      <c r="I38" s="21"/>
      <c r="J38" s="22"/>
    </row>
  </sheetData>
  <mergeCells count="9">
    <mergeCell ref="A1:C1"/>
    <mergeCell ref="A14:C14"/>
    <mergeCell ref="D14:F14"/>
    <mergeCell ref="G14:J14"/>
    <mergeCell ref="A27:C27"/>
    <mergeCell ref="D27:F27"/>
    <mergeCell ref="G27:J27"/>
    <mergeCell ref="D1:F1"/>
    <mergeCell ref="G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2015-06-05T18:17:20Z</dcterms:created>
  <dcterms:modified xsi:type="dcterms:W3CDTF">2021-04-25T07:56:06Z</dcterms:modified>
</cp:coreProperties>
</file>