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ndenservice\Organisation\Kennzahlen\Info_an_GF\"/>
    </mc:Choice>
  </mc:AlternateContent>
  <xr:revisionPtr revIDLastSave="0" documentId="13_ncr:1_{51AEA5A0-956A-47D5-967C-9C79F03F56D1}" xr6:coauthVersionLast="47" xr6:coauthVersionMax="47" xr10:uidLastSave="{00000000-0000-0000-0000-000000000000}"/>
  <bookViews>
    <workbookView xWindow="-120" yWindow="-120" windowWidth="38640" windowHeight="21240" xr2:uid="{C626EAA5-8BEC-4B7B-B19B-2EFFEA498900}"/>
  </bookViews>
  <sheets>
    <sheet name="Geesthacht" sheetId="1" r:id="rId1"/>
    <sheet name="BÜ" sheetId="6" r:id="rId2"/>
    <sheet name="SBK" sheetId="4" r:id="rId3"/>
    <sheet name="Tel." sheetId="9" r:id="rId4"/>
    <sheet name="E-Mails" sheetId="10" r:id="rId5"/>
    <sheet name="WhatsApp" sheetId="13" r:id="rId6"/>
    <sheet name="Postrückläufer" sheetId="14" r:id="rId7"/>
  </sheets>
  <externalReferences>
    <externalReference r:id="rId8"/>
  </externalReferences>
  <definedNames>
    <definedName name="_xlnm._FilterDatabase" localSheetId="1" hidden="1">BÜ!$G$49:$H$68</definedName>
    <definedName name="Tage">[1]!Tabelle12[[#All],[Spalte 1]]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9" i="4" l="1"/>
  <c r="F20" i="4"/>
  <c r="F19" i="4"/>
  <c r="F10" i="4"/>
  <c r="F9" i="4"/>
  <c r="F6" i="4"/>
  <c r="N170" i="6" l="1"/>
  <c r="F21" i="6"/>
  <c r="F20" i="6"/>
  <c r="F19" i="6"/>
  <c r="F9" i="6"/>
  <c r="F7" i="6"/>
  <c r="N173" i="1" l="1"/>
  <c r="G24" i="1"/>
  <c r="G23" i="1"/>
  <c r="G22" i="1"/>
  <c r="G21" i="1"/>
  <c r="G20" i="1"/>
  <c r="G11" i="1"/>
  <c r="G10" i="1"/>
  <c r="G9" i="1"/>
  <c r="G8" i="1"/>
  <c r="G7" i="1"/>
  <c r="G6" i="1"/>
  <c r="M173" i="1" l="1"/>
  <c r="M169" i="4" l="1"/>
  <c r="M170" i="6" l="1"/>
  <c r="L169" i="4" l="1"/>
  <c r="L170" i="6" l="1"/>
  <c r="L173" i="1" l="1"/>
  <c r="C41" i="9" l="1"/>
  <c r="D41" i="9"/>
  <c r="E41" i="9"/>
  <c r="F41" i="9"/>
  <c r="K169" i="4"/>
  <c r="K174" i="6" l="1"/>
  <c r="K172" i="6"/>
  <c r="K170" i="6"/>
  <c r="K173" i="1" l="1"/>
  <c r="J169" i="4" l="1"/>
  <c r="J170" i="6" l="1"/>
  <c r="J173" i="1" l="1"/>
  <c r="R41" i="9"/>
  <c r="L41" i="9"/>
  <c r="I173" i="1" l="1"/>
  <c r="I170" i="6"/>
  <c r="I171" i="4" l="1"/>
  <c r="I169" i="4"/>
  <c r="H173" i="1" l="1"/>
  <c r="H170" i="6"/>
  <c r="H169" i="4"/>
  <c r="F22" i="6"/>
  <c r="G173" i="1"/>
  <c r="G170" i="6" l="1"/>
  <c r="G169" i="4" l="1"/>
  <c r="F178" i="1" l="1"/>
  <c r="F176" i="1"/>
  <c r="E178" i="1"/>
  <c r="E176" i="1"/>
  <c r="D178" i="1"/>
  <c r="D176" i="1"/>
  <c r="F173" i="1"/>
  <c r="F174" i="1" s="1"/>
  <c r="F170" i="6" l="1"/>
  <c r="F171" i="6" s="1"/>
  <c r="E175" i="6"/>
  <c r="E173" i="6"/>
  <c r="D175" i="6"/>
  <c r="D173" i="6"/>
  <c r="F169" i="4"/>
  <c r="F170" i="4" s="1"/>
  <c r="E173" i="1" l="1"/>
  <c r="E174" i="1" s="1"/>
  <c r="E170" i="6" l="1"/>
  <c r="E171" i="6" s="1"/>
  <c r="E169" i="4" l="1"/>
  <c r="E170" i="4" s="1"/>
  <c r="D169" i="9" l="1"/>
  <c r="E169" i="9"/>
  <c r="F169" i="9"/>
  <c r="G169" i="9"/>
  <c r="C66" i="9"/>
  <c r="D65" i="9" s="1"/>
  <c r="F41" i="4"/>
  <c r="G45" i="1"/>
  <c r="D173" i="1"/>
  <c r="D174" i="1" s="1"/>
  <c r="D170" i="6"/>
  <c r="D171" i="6" s="1"/>
  <c r="F42" i="6"/>
  <c r="D48" i="9" l="1"/>
  <c r="D64" i="9"/>
  <c r="D49" i="9"/>
  <c r="D57" i="9"/>
  <c r="D54" i="9"/>
  <c r="D56" i="9"/>
  <c r="D50" i="9"/>
  <c r="D58" i="9"/>
  <c r="D62" i="9"/>
  <c r="D51" i="9"/>
  <c r="D59" i="9"/>
  <c r="D52" i="9"/>
  <c r="D60" i="9"/>
  <c r="D63" i="9"/>
  <c r="D53" i="9"/>
  <c r="D61" i="9"/>
  <c r="D55" i="9"/>
  <c r="D169" i="4"/>
  <c r="D170" i="4" s="1"/>
  <c r="J59" i="9" l="1"/>
  <c r="D66" i="9"/>
  <c r="J49" i="9"/>
  <c r="C10" i="14"/>
  <c r="E10" i="14"/>
  <c r="D10" i="14"/>
  <c r="F18" i="13"/>
  <c r="D20" i="13" s="1"/>
  <c r="E18" i="13"/>
  <c r="D18" i="13"/>
  <c r="C18" i="13"/>
  <c r="F23" i="1"/>
  <c r="F22" i="1"/>
  <c r="N136" i="4"/>
  <c r="C20" i="13" l="1"/>
  <c r="E20" i="13"/>
  <c r="F10" i="14"/>
  <c r="C12" i="14" s="1"/>
  <c r="N137" i="6"/>
  <c r="D12" i="14" l="1"/>
  <c r="E12" i="14"/>
  <c r="C175" i="6"/>
  <c r="C173" i="6"/>
  <c r="G19" i="10" l="1"/>
  <c r="F11" i="9"/>
  <c r="F21" i="4" l="1"/>
  <c r="F11" i="4"/>
  <c r="G171" i="6" l="1"/>
  <c r="H171" i="6"/>
  <c r="I171" i="6"/>
  <c r="J171" i="6"/>
  <c r="K171" i="6"/>
  <c r="L171" i="6"/>
  <c r="M171" i="6"/>
  <c r="N171" i="6"/>
  <c r="C170" i="6"/>
  <c r="C171" i="6" s="1"/>
  <c r="F11" i="6"/>
  <c r="O170" i="6" l="1"/>
  <c r="G174" i="1"/>
  <c r="H174" i="1"/>
  <c r="I174" i="1"/>
  <c r="J174" i="1"/>
  <c r="K174" i="1"/>
  <c r="L174" i="1"/>
  <c r="M174" i="1"/>
  <c r="N174" i="1"/>
  <c r="C173" i="1"/>
  <c r="C174" i="1" s="1"/>
  <c r="G25" i="1"/>
  <c r="G12" i="1"/>
  <c r="O173" i="1" l="1"/>
  <c r="M140" i="1"/>
  <c r="M141" i="1" s="1"/>
  <c r="N140" i="1"/>
  <c r="N141" i="1" s="1"/>
  <c r="F24" i="1"/>
  <c r="F21" i="1"/>
  <c r="F20" i="1"/>
  <c r="F11" i="1"/>
  <c r="F10" i="1"/>
  <c r="F9" i="1"/>
  <c r="F8" i="1"/>
  <c r="F7" i="1"/>
  <c r="F6" i="1"/>
  <c r="E128" i="1" l="1"/>
  <c r="E142" i="1" s="1"/>
  <c r="E143" i="1" s="1"/>
  <c r="N177" i="1"/>
  <c r="N178" i="1" s="1"/>
  <c r="M177" i="1"/>
  <c r="M178" i="1" s="1"/>
  <c r="L177" i="1"/>
  <c r="L178" i="1" s="1"/>
  <c r="K177" i="1"/>
  <c r="K178" i="1" s="1"/>
  <c r="J177" i="1"/>
  <c r="J178" i="1" s="1"/>
  <c r="I177" i="1"/>
  <c r="I178" i="1" s="1"/>
  <c r="H177" i="1"/>
  <c r="H178" i="1" s="1"/>
  <c r="G177" i="1"/>
  <c r="G178" i="1" s="1"/>
  <c r="F177" i="1"/>
  <c r="E177" i="1"/>
  <c r="D177" i="1"/>
  <c r="C177" i="1"/>
  <c r="C178" i="1" s="1"/>
  <c r="N175" i="1"/>
  <c r="N176" i="1" s="1"/>
  <c r="M175" i="1"/>
  <c r="M176" i="1" s="1"/>
  <c r="L175" i="1"/>
  <c r="L176" i="1" s="1"/>
  <c r="K175" i="1"/>
  <c r="K176" i="1" s="1"/>
  <c r="J175" i="1"/>
  <c r="J176" i="1" s="1"/>
  <c r="I175" i="1"/>
  <c r="I176" i="1" s="1"/>
  <c r="H175" i="1"/>
  <c r="H176" i="1" s="1"/>
  <c r="G175" i="1"/>
  <c r="G176" i="1" s="1"/>
  <c r="F175" i="1"/>
  <c r="E175" i="1"/>
  <c r="D175" i="1"/>
  <c r="C175" i="1"/>
  <c r="C176" i="1" s="1"/>
  <c r="N144" i="1"/>
  <c r="N145" i="1" s="1"/>
  <c r="M144" i="1"/>
  <c r="M145" i="1" s="1"/>
  <c r="L144" i="1"/>
  <c r="L145" i="1" s="1"/>
  <c r="K144" i="1"/>
  <c r="K145" i="1" s="1"/>
  <c r="J144" i="1"/>
  <c r="J145" i="1" s="1"/>
  <c r="I144" i="1"/>
  <c r="I145" i="1" s="1"/>
  <c r="H144" i="1"/>
  <c r="H145" i="1" s="1"/>
  <c r="G144" i="1"/>
  <c r="G145" i="1" s="1"/>
  <c r="F144" i="1"/>
  <c r="F145" i="1" s="1"/>
  <c r="E144" i="1"/>
  <c r="E145" i="1" s="1"/>
  <c r="D144" i="1"/>
  <c r="D145" i="1" s="1"/>
  <c r="C144" i="1"/>
  <c r="N142" i="1"/>
  <c r="N143" i="1" s="1"/>
  <c r="M142" i="1"/>
  <c r="M143" i="1" s="1"/>
  <c r="L142" i="1"/>
  <c r="L143" i="1" s="1"/>
  <c r="K142" i="1"/>
  <c r="K143" i="1" s="1"/>
  <c r="J142" i="1"/>
  <c r="J143" i="1" s="1"/>
  <c r="I142" i="1"/>
  <c r="I143" i="1" s="1"/>
  <c r="H142" i="1"/>
  <c r="H143" i="1" s="1"/>
  <c r="G142" i="1"/>
  <c r="G143" i="1" s="1"/>
  <c r="F142" i="1"/>
  <c r="F143" i="1" s="1"/>
  <c r="D142" i="1"/>
  <c r="D143" i="1" s="1"/>
  <c r="C142" i="1"/>
  <c r="L140" i="1"/>
  <c r="L141" i="1" s="1"/>
  <c r="K140" i="1"/>
  <c r="J140" i="1"/>
  <c r="I140" i="1"/>
  <c r="H140" i="1"/>
  <c r="H141" i="1" s="1"/>
  <c r="G140" i="1"/>
  <c r="G141" i="1" s="1"/>
  <c r="F140" i="1"/>
  <c r="E140" i="1"/>
  <c r="E141" i="1" s="1"/>
  <c r="D140" i="1"/>
  <c r="D141" i="1" s="1"/>
  <c r="C140" i="1"/>
  <c r="N111" i="1"/>
  <c r="N112" i="1" s="1"/>
  <c r="M111" i="1"/>
  <c r="M112" i="1" s="1"/>
  <c r="L111" i="1"/>
  <c r="L112" i="1" s="1"/>
  <c r="K111" i="1"/>
  <c r="K112" i="1" s="1"/>
  <c r="J111" i="1"/>
  <c r="J112" i="1" s="1"/>
  <c r="I111" i="1"/>
  <c r="I112" i="1" s="1"/>
  <c r="H111" i="1"/>
  <c r="H112" i="1" s="1"/>
  <c r="G111" i="1"/>
  <c r="G112" i="1" s="1"/>
  <c r="F111" i="1"/>
  <c r="F112" i="1" s="1"/>
  <c r="E111" i="1"/>
  <c r="E112" i="1" s="1"/>
  <c r="D111" i="1"/>
  <c r="D112" i="1" s="1"/>
  <c r="C111" i="1"/>
  <c r="N109" i="1"/>
  <c r="N110" i="1" s="1"/>
  <c r="M109" i="1"/>
  <c r="M110" i="1" s="1"/>
  <c r="L109" i="1"/>
  <c r="L110" i="1" s="1"/>
  <c r="K109" i="1"/>
  <c r="K110" i="1" s="1"/>
  <c r="J109" i="1"/>
  <c r="J110" i="1" s="1"/>
  <c r="I109" i="1"/>
  <c r="I110" i="1" s="1"/>
  <c r="H109" i="1"/>
  <c r="H110" i="1" s="1"/>
  <c r="G109" i="1"/>
  <c r="G110" i="1" s="1"/>
  <c r="F109" i="1"/>
  <c r="F110" i="1" s="1"/>
  <c r="E109" i="1"/>
  <c r="E110" i="1" s="1"/>
  <c r="D109" i="1"/>
  <c r="D110" i="1" s="1"/>
  <c r="C109" i="1"/>
  <c r="N107" i="1"/>
  <c r="M107" i="1"/>
  <c r="L107" i="1"/>
  <c r="K107" i="1"/>
  <c r="J107" i="1"/>
  <c r="I107" i="1"/>
  <c r="H107" i="1"/>
  <c r="G107" i="1"/>
  <c r="G108" i="1" s="1"/>
  <c r="F107" i="1"/>
  <c r="E107" i="1"/>
  <c r="D107" i="1"/>
  <c r="C107" i="1"/>
  <c r="N78" i="1"/>
  <c r="N79" i="1" s="1"/>
  <c r="M78" i="1"/>
  <c r="M79" i="1" s="1"/>
  <c r="L78" i="1"/>
  <c r="L79" i="1" s="1"/>
  <c r="K78" i="1"/>
  <c r="N76" i="1"/>
  <c r="N77" i="1" s="1"/>
  <c r="M76" i="1"/>
  <c r="M77" i="1" s="1"/>
  <c r="L76" i="1"/>
  <c r="L77" i="1" s="1"/>
  <c r="K76" i="1"/>
  <c r="N74" i="1"/>
  <c r="M74" i="1"/>
  <c r="M80" i="1" s="1"/>
  <c r="L74" i="1"/>
  <c r="K74" i="1"/>
  <c r="J80" i="1"/>
  <c r="I80" i="1"/>
  <c r="G80" i="1"/>
  <c r="F80" i="1"/>
  <c r="E80" i="1"/>
  <c r="D80" i="1"/>
  <c r="C80" i="1"/>
  <c r="N74" i="4"/>
  <c r="N75" i="4" s="1"/>
  <c r="M74" i="4"/>
  <c r="M75" i="4" s="1"/>
  <c r="L74" i="4"/>
  <c r="L75" i="4" s="1"/>
  <c r="K74" i="4"/>
  <c r="N72" i="4"/>
  <c r="N73" i="4" s="1"/>
  <c r="M72" i="4"/>
  <c r="M73" i="4" s="1"/>
  <c r="L72" i="4"/>
  <c r="L73" i="4" s="1"/>
  <c r="K72" i="4"/>
  <c r="N70" i="4"/>
  <c r="M70" i="4"/>
  <c r="L70" i="4"/>
  <c r="K70" i="4"/>
  <c r="N173" i="4"/>
  <c r="N174" i="4" s="1"/>
  <c r="M173" i="4"/>
  <c r="M174" i="4" s="1"/>
  <c r="L173" i="4"/>
  <c r="L174" i="4" s="1"/>
  <c r="K173" i="4"/>
  <c r="K174" i="4" s="1"/>
  <c r="J173" i="4"/>
  <c r="J174" i="4" s="1"/>
  <c r="I173" i="4"/>
  <c r="I174" i="4" s="1"/>
  <c r="H173" i="4"/>
  <c r="H174" i="4" s="1"/>
  <c r="G173" i="4"/>
  <c r="G174" i="4" s="1"/>
  <c r="F173" i="4"/>
  <c r="F174" i="4" s="1"/>
  <c r="E173" i="4"/>
  <c r="E174" i="4" s="1"/>
  <c r="D173" i="4"/>
  <c r="D174" i="4" s="1"/>
  <c r="C173" i="4"/>
  <c r="C174" i="4" s="1"/>
  <c r="N171" i="4"/>
  <c r="N172" i="4" s="1"/>
  <c r="M171" i="4"/>
  <c r="M172" i="4" s="1"/>
  <c r="L171" i="4"/>
  <c r="L172" i="4" s="1"/>
  <c r="K171" i="4"/>
  <c r="K172" i="4" s="1"/>
  <c r="J171" i="4"/>
  <c r="J172" i="4" s="1"/>
  <c r="I172" i="4"/>
  <c r="H171" i="4"/>
  <c r="H172" i="4" s="1"/>
  <c r="G171" i="4"/>
  <c r="G172" i="4" s="1"/>
  <c r="F171" i="4"/>
  <c r="F172" i="4" s="1"/>
  <c r="E171" i="4"/>
  <c r="E172" i="4" s="1"/>
  <c r="D171" i="4"/>
  <c r="D172" i="4" s="1"/>
  <c r="C171" i="4"/>
  <c r="C172" i="4" s="1"/>
  <c r="K170" i="4"/>
  <c r="J170" i="4"/>
  <c r="H170" i="4"/>
  <c r="G170" i="4"/>
  <c r="C169" i="4"/>
  <c r="C170" i="4" s="1"/>
  <c r="N140" i="4"/>
  <c r="N141" i="4" s="1"/>
  <c r="M140" i="4"/>
  <c r="M141" i="4" s="1"/>
  <c r="L140" i="4"/>
  <c r="L141" i="4" s="1"/>
  <c r="K140" i="4"/>
  <c r="K141" i="4" s="1"/>
  <c r="J140" i="4"/>
  <c r="J141" i="4" s="1"/>
  <c r="I140" i="4"/>
  <c r="I141" i="4" s="1"/>
  <c r="H140" i="4"/>
  <c r="H141" i="4" s="1"/>
  <c r="G140" i="4"/>
  <c r="G141" i="4" s="1"/>
  <c r="F140" i="4"/>
  <c r="F141" i="4" s="1"/>
  <c r="E140" i="4"/>
  <c r="E141" i="4" s="1"/>
  <c r="D140" i="4"/>
  <c r="D141" i="4" s="1"/>
  <c r="C140" i="4"/>
  <c r="N138" i="4"/>
  <c r="N139" i="4" s="1"/>
  <c r="M138" i="4"/>
  <c r="M139" i="4" s="1"/>
  <c r="L138" i="4"/>
  <c r="L139" i="4" s="1"/>
  <c r="K138" i="4"/>
  <c r="K139" i="4" s="1"/>
  <c r="J138" i="4"/>
  <c r="J139" i="4" s="1"/>
  <c r="I138" i="4"/>
  <c r="I139" i="4" s="1"/>
  <c r="H138" i="4"/>
  <c r="H139" i="4" s="1"/>
  <c r="G138" i="4"/>
  <c r="G139" i="4" s="1"/>
  <c r="F138" i="4"/>
  <c r="F139" i="4" s="1"/>
  <c r="E138" i="4"/>
  <c r="E139" i="4" s="1"/>
  <c r="D138" i="4"/>
  <c r="D139" i="4" s="1"/>
  <c r="C138" i="4"/>
  <c r="M136" i="4"/>
  <c r="L136" i="4"/>
  <c r="K136" i="4"/>
  <c r="J136" i="4"/>
  <c r="I136" i="4"/>
  <c r="H136" i="4"/>
  <c r="H137" i="4" s="1"/>
  <c r="G136" i="4"/>
  <c r="G137" i="4" s="1"/>
  <c r="F136" i="4"/>
  <c r="E136" i="4"/>
  <c r="D136" i="4"/>
  <c r="C136" i="4"/>
  <c r="N107" i="4"/>
  <c r="N108" i="4" s="1"/>
  <c r="M107" i="4"/>
  <c r="M108" i="4" s="1"/>
  <c r="L107" i="4"/>
  <c r="L108" i="4" s="1"/>
  <c r="K107" i="4"/>
  <c r="K108" i="4" s="1"/>
  <c r="J107" i="4"/>
  <c r="J108" i="4" s="1"/>
  <c r="I107" i="4"/>
  <c r="I108" i="4" s="1"/>
  <c r="H107" i="4"/>
  <c r="H108" i="4" s="1"/>
  <c r="G107" i="4"/>
  <c r="G108" i="4" s="1"/>
  <c r="F107" i="4"/>
  <c r="F108" i="4" s="1"/>
  <c r="E107" i="4"/>
  <c r="E108" i="4" s="1"/>
  <c r="D107" i="4"/>
  <c r="D108" i="4" s="1"/>
  <c r="C107" i="4"/>
  <c r="N105" i="4"/>
  <c r="N106" i="4" s="1"/>
  <c r="M105" i="4"/>
  <c r="M106" i="4" s="1"/>
  <c r="L105" i="4"/>
  <c r="L106" i="4" s="1"/>
  <c r="K105" i="4"/>
  <c r="K106" i="4" s="1"/>
  <c r="J105" i="4"/>
  <c r="J106" i="4" s="1"/>
  <c r="I105" i="4"/>
  <c r="I106" i="4" s="1"/>
  <c r="H105" i="4"/>
  <c r="H106" i="4" s="1"/>
  <c r="G105" i="4"/>
  <c r="G106" i="4" s="1"/>
  <c r="F105" i="4"/>
  <c r="F106" i="4" s="1"/>
  <c r="E105" i="4"/>
  <c r="E106" i="4" s="1"/>
  <c r="D105" i="4"/>
  <c r="D106" i="4" s="1"/>
  <c r="C105" i="4"/>
  <c r="N103" i="4"/>
  <c r="M103" i="4"/>
  <c r="L103" i="4"/>
  <c r="L104" i="4" s="1"/>
  <c r="K103" i="4"/>
  <c r="J103" i="4"/>
  <c r="I103" i="4"/>
  <c r="I104" i="4" s="1"/>
  <c r="H103" i="4"/>
  <c r="H104" i="4" s="1"/>
  <c r="G103" i="4"/>
  <c r="F103" i="4"/>
  <c r="F104" i="4" s="1"/>
  <c r="E103" i="4"/>
  <c r="D103" i="4"/>
  <c r="D104" i="4" s="1"/>
  <c r="C103" i="4"/>
  <c r="K71" i="6"/>
  <c r="L71" i="6"/>
  <c r="L72" i="6" s="1"/>
  <c r="M71" i="6"/>
  <c r="M72" i="6" s="1"/>
  <c r="N71" i="6"/>
  <c r="N72" i="6" s="1"/>
  <c r="K73" i="6"/>
  <c r="L73" i="6"/>
  <c r="L74" i="6" s="1"/>
  <c r="M73" i="6"/>
  <c r="M74" i="6" s="1"/>
  <c r="N73" i="6"/>
  <c r="N74" i="6" s="1"/>
  <c r="K75" i="6"/>
  <c r="L75" i="6"/>
  <c r="L76" i="6" s="1"/>
  <c r="M75" i="6"/>
  <c r="M76" i="6" s="1"/>
  <c r="N75" i="6"/>
  <c r="N76" i="6" s="1"/>
  <c r="N174" i="6"/>
  <c r="N175" i="6" s="1"/>
  <c r="M174" i="6"/>
  <c r="M175" i="6" s="1"/>
  <c r="L174" i="6"/>
  <c r="L175" i="6" s="1"/>
  <c r="K175" i="6"/>
  <c r="J174" i="6"/>
  <c r="J175" i="6" s="1"/>
  <c r="I174" i="6"/>
  <c r="I175" i="6" s="1"/>
  <c r="H174" i="6"/>
  <c r="H175" i="6" s="1"/>
  <c r="G174" i="6"/>
  <c r="G175" i="6" s="1"/>
  <c r="F174" i="6"/>
  <c r="F175" i="6" s="1"/>
  <c r="E174" i="6"/>
  <c r="D174" i="6"/>
  <c r="C174" i="6"/>
  <c r="N172" i="6"/>
  <c r="N173" i="6" s="1"/>
  <c r="M172" i="6"/>
  <c r="M173" i="6" s="1"/>
  <c r="L172" i="6"/>
  <c r="L173" i="6" s="1"/>
  <c r="K173" i="6"/>
  <c r="J172" i="6"/>
  <c r="J173" i="6" s="1"/>
  <c r="I172" i="6"/>
  <c r="I173" i="6" s="1"/>
  <c r="H172" i="6"/>
  <c r="H173" i="6" s="1"/>
  <c r="G172" i="6"/>
  <c r="G173" i="6" s="1"/>
  <c r="F172" i="6"/>
  <c r="F173" i="6" s="1"/>
  <c r="E172" i="6"/>
  <c r="D172" i="6"/>
  <c r="C172" i="6"/>
  <c r="N141" i="6"/>
  <c r="N142" i="6" s="1"/>
  <c r="M141" i="6"/>
  <c r="M142" i="6" s="1"/>
  <c r="L141" i="6"/>
  <c r="L142" i="6" s="1"/>
  <c r="K141" i="6"/>
  <c r="K142" i="6" s="1"/>
  <c r="J141" i="6"/>
  <c r="J142" i="6" s="1"/>
  <c r="I141" i="6"/>
  <c r="I142" i="6" s="1"/>
  <c r="H141" i="6"/>
  <c r="H142" i="6" s="1"/>
  <c r="G141" i="6"/>
  <c r="G142" i="6" s="1"/>
  <c r="F141" i="6"/>
  <c r="F142" i="6" s="1"/>
  <c r="E141" i="6"/>
  <c r="E142" i="6" s="1"/>
  <c r="D141" i="6"/>
  <c r="D142" i="6" s="1"/>
  <c r="C141" i="6"/>
  <c r="N139" i="6"/>
  <c r="N140" i="6" s="1"/>
  <c r="M139" i="6"/>
  <c r="M140" i="6" s="1"/>
  <c r="L139" i="6"/>
  <c r="L140" i="6" s="1"/>
  <c r="K139" i="6"/>
  <c r="K140" i="6" s="1"/>
  <c r="J139" i="6"/>
  <c r="J140" i="6" s="1"/>
  <c r="I139" i="6"/>
  <c r="I140" i="6" s="1"/>
  <c r="H139" i="6"/>
  <c r="H140" i="6" s="1"/>
  <c r="G139" i="6"/>
  <c r="G140" i="6" s="1"/>
  <c r="F139" i="6"/>
  <c r="F140" i="6" s="1"/>
  <c r="E139" i="6"/>
  <c r="E140" i="6" s="1"/>
  <c r="D139" i="6"/>
  <c r="D140" i="6" s="1"/>
  <c r="C139" i="6"/>
  <c r="M137" i="6"/>
  <c r="L137" i="6"/>
  <c r="K137" i="6"/>
  <c r="K138" i="6" s="1"/>
  <c r="J137" i="6"/>
  <c r="I137" i="6"/>
  <c r="H137" i="6"/>
  <c r="G137" i="6"/>
  <c r="F137" i="6"/>
  <c r="E137" i="6"/>
  <c r="D137" i="6"/>
  <c r="C137" i="6"/>
  <c r="N108" i="6"/>
  <c r="N109" i="6" s="1"/>
  <c r="M108" i="6"/>
  <c r="M109" i="6" s="1"/>
  <c r="L108" i="6"/>
  <c r="L109" i="6" s="1"/>
  <c r="K108" i="6"/>
  <c r="K109" i="6" s="1"/>
  <c r="J108" i="6"/>
  <c r="J109" i="6" s="1"/>
  <c r="I108" i="6"/>
  <c r="I109" i="6" s="1"/>
  <c r="H108" i="6"/>
  <c r="H109" i="6" s="1"/>
  <c r="G108" i="6"/>
  <c r="G109" i="6" s="1"/>
  <c r="F108" i="6"/>
  <c r="F109" i="6" s="1"/>
  <c r="E108" i="6"/>
  <c r="E109" i="6" s="1"/>
  <c r="D108" i="6"/>
  <c r="D109" i="6" s="1"/>
  <c r="C108" i="6"/>
  <c r="N106" i="6"/>
  <c r="N107" i="6" s="1"/>
  <c r="M106" i="6"/>
  <c r="M107" i="6" s="1"/>
  <c r="L106" i="6"/>
  <c r="L107" i="6" s="1"/>
  <c r="K106" i="6"/>
  <c r="K107" i="6" s="1"/>
  <c r="J106" i="6"/>
  <c r="J107" i="6" s="1"/>
  <c r="I106" i="6"/>
  <c r="I107" i="6" s="1"/>
  <c r="H106" i="6"/>
  <c r="H107" i="6" s="1"/>
  <c r="G106" i="6"/>
  <c r="G107" i="6" s="1"/>
  <c r="F106" i="6"/>
  <c r="F107" i="6" s="1"/>
  <c r="E106" i="6"/>
  <c r="E107" i="6" s="1"/>
  <c r="D106" i="6"/>
  <c r="D107" i="6" s="1"/>
  <c r="C106" i="6"/>
  <c r="N104" i="6"/>
  <c r="N105" i="6" s="1"/>
  <c r="M104" i="6"/>
  <c r="M105" i="6" s="1"/>
  <c r="L104" i="6"/>
  <c r="L105" i="6" s="1"/>
  <c r="K104" i="6"/>
  <c r="K105" i="6" s="1"/>
  <c r="J104" i="6"/>
  <c r="J105" i="6" s="1"/>
  <c r="I104" i="6"/>
  <c r="I105" i="6" s="1"/>
  <c r="H104" i="6"/>
  <c r="H105" i="6" s="1"/>
  <c r="G104" i="6"/>
  <c r="G105" i="6" s="1"/>
  <c r="F104" i="6"/>
  <c r="F105" i="6" s="1"/>
  <c r="E104" i="6"/>
  <c r="E105" i="6" s="1"/>
  <c r="D104" i="6"/>
  <c r="D105" i="6" s="1"/>
  <c r="C104" i="6"/>
  <c r="E21" i="6"/>
  <c r="E20" i="6"/>
  <c r="E19" i="6"/>
  <c r="E9" i="6"/>
  <c r="E7" i="6"/>
  <c r="L80" i="1" l="1"/>
  <c r="N176" i="6"/>
  <c r="N179" i="1"/>
  <c r="M179" i="1"/>
  <c r="M176" i="6"/>
  <c r="L176" i="6"/>
  <c r="L179" i="1"/>
  <c r="F143" i="6"/>
  <c r="K179" i="1"/>
  <c r="J176" i="6"/>
  <c r="J179" i="1"/>
  <c r="I179" i="1"/>
  <c r="I176" i="6"/>
  <c r="H176" i="6"/>
  <c r="H179" i="1"/>
  <c r="G179" i="1"/>
  <c r="N80" i="1"/>
  <c r="F179" i="1"/>
  <c r="K77" i="1"/>
  <c r="O76" i="1"/>
  <c r="O107" i="1"/>
  <c r="C112" i="1"/>
  <c r="O111" i="1"/>
  <c r="C145" i="1"/>
  <c r="O144" i="1"/>
  <c r="K75" i="1"/>
  <c r="O74" i="1"/>
  <c r="K79" i="1"/>
  <c r="O78" i="1"/>
  <c r="C110" i="1"/>
  <c r="O109" i="1"/>
  <c r="O140" i="1"/>
  <c r="C143" i="1"/>
  <c r="O142" i="1"/>
  <c r="D143" i="6"/>
  <c r="F176" i="6"/>
  <c r="E143" i="6"/>
  <c r="O71" i="6"/>
  <c r="K74" i="6"/>
  <c r="O73" i="6"/>
  <c r="H143" i="6"/>
  <c r="G143" i="6"/>
  <c r="K72" i="6"/>
  <c r="C140" i="6"/>
  <c r="O139" i="6"/>
  <c r="C142" i="6"/>
  <c r="O141" i="6"/>
  <c r="K76" i="6"/>
  <c r="O75" i="6"/>
  <c r="C105" i="6"/>
  <c r="O104" i="6"/>
  <c r="C109" i="6"/>
  <c r="O108" i="6"/>
  <c r="C107" i="6"/>
  <c r="O106" i="6"/>
  <c r="C143" i="6"/>
  <c r="O137" i="6"/>
  <c r="M175" i="4"/>
  <c r="M170" i="4"/>
  <c r="N175" i="4"/>
  <c r="N170" i="4"/>
  <c r="I142" i="4"/>
  <c r="I175" i="4"/>
  <c r="I170" i="4"/>
  <c r="L175" i="4"/>
  <c r="L170" i="4"/>
  <c r="O138" i="4"/>
  <c r="C139" i="4"/>
  <c r="C108" i="4"/>
  <c r="O107" i="4"/>
  <c r="K71" i="4"/>
  <c r="O70" i="4"/>
  <c r="K75" i="4"/>
  <c r="O74" i="4"/>
  <c r="O103" i="4"/>
  <c r="C106" i="4"/>
  <c r="O105" i="4"/>
  <c r="C137" i="4"/>
  <c r="O136" i="4"/>
  <c r="K73" i="4"/>
  <c r="O72" i="4"/>
  <c r="O140" i="4"/>
  <c r="C141" i="4"/>
  <c r="E179" i="1"/>
  <c r="E175" i="4"/>
  <c r="O177" i="1"/>
  <c r="O175" i="1"/>
  <c r="D179" i="1"/>
  <c r="O174" i="6"/>
  <c r="O172" i="6"/>
  <c r="O173" i="4"/>
  <c r="O171" i="4"/>
  <c r="D175" i="4"/>
  <c r="O169" i="4"/>
  <c r="N75" i="1"/>
  <c r="D142" i="4"/>
  <c r="D137" i="4"/>
  <c r="L142" i="4"/>
  <c r="L137" i="4"/>
  <c r="E142" i="4"/>
  <c r="E137" i="4"/>
  <c r="M142" i="4"/>
  <c r="M137" i="4"/>
  <c r="K142" i="4"/>
  <c r="K137" i="4"/>
  <c r="F142" i="4"/>
  <c r="F137" i="4"/>
  <c r="J142" i="4"/>
  <c r="J137" i="4"/>
  <c r="N142" i="4"/>
  <c r="N137" i="4"/>
  <c r="L143" i="6"/>
  <c r="L138" i="6"/>
  <c r="I143" i="6"/>
  <c r="I138" i="6"/>
  <c r="M143" i="6"/>
  <c r="M138" i="6"/>
  <c r="J143" i="6"/>
  <c r="J138" i="6"/>
  <c r="N143" i="6"/>
  <c r="N138" i="6"/>
  <c r="E109" i="4"/>
  <c r="E104" i="4"/>
  <c r="M109" i="4"/>
  <c r="M104" i="4"/>
  <c r="J109" i="4"/>
  <c r="J104" i="4"/>
  <c r="N109" i="4"/>
  <c r="N104" i="4"/>
  <c r="C109" i="4"/>
  <c r="C104" i="4"/>
  <c r="G109" i="4"/>
  <c r="G104" i="4"/>
  <c r="K109" i="4"/>
  <c r="K104" i="4"/>
  <c r="L76" i="4"/>
  <c r="L71" i="4"/>
  <c r="M76" i="4"/>
  <c r="M71" i="4"/>
  <c r="N76" i="4"/>
  <c r="N71" i="4"/>
  <c r="L75" i="1"/>
  <c r="F146" i="1"/>
  <c r="F141" i="1"/>
  <c r="J146" i="1"/>
  <c r="J141" i="1"/>
  <c r="C146" i="1"/>
  <c r="C141" i="1"/>
  <c r="K146" i="1"/>
  <c r="K141" i="1"/>
  <c r="I146" i="1"/>
  <c r="I141" i="1"/>
  <c r="M146" i="1"/>
  <c r="K113" i="1"/>
  <c r="K108" i="1"/>
  <c r="C113" i="1"/>
  <c r="C108" i="1"/>
  <c r="D113" i="1"/>
  <c r="D108" i="1"/>
  <c r="H113" i="1"/>
  <c r="H108" i="1"/>
  <c r="L113" i="1"/>
  <c r="L108" i="1"/>
  <c r="E113" i="1"/>
  <c r="E108" i="1"/>
  <c r="I113" i="1"/>
  <c r="I108" i="1"/>
  <c r="M113" i="1"/>
  <c r="M108" i="1"/>
  <c r="F113" i="1"/>
  <c r="F108" i="1"/>
  <c r="J113" i="1"/>
  <c r="J108" i="1"/>
  <c r="N113" i="1"/>
  <c r="N108" i="1"/>
  <c r="M75" i="1"/>
  <c r="C175" i="4"/>
  <c r="D176" i="6"/>
  <c r="C176" i="6"/>
  <c r="N146" i="1"/>
  <c r="D146" i="1"/>
  <c r="H146" i="1"/>
  <c r="L146" i="1"/>
  <c r="E146" i="1"/>
  <c r="K80" i="1"/>
  <c r="C179" i="1"/>
  <c r="G146" i="1"/>
  <c r="G113" i="1"/>
  <c r="H80" i="1"/>
  <c r="K76" i="4"/>
  <c r="G175" i="4"/>
  <c r="H175" i="4"/>
  <c r="F175" i="4"/>
  <c r="I109" i="4"/>
  <c r="C142" i="4"/>
  <c r="J175" i="4"/>
  <c r="D109" i="4"/>
  <c r="H109" i="4"/>
  <c r="L109" i="4"/>
  <c r="K175" i="4"/>
  <c r="G142" i="4"/>
  <c r="H142" i="4"/>
  <c r="I137" i="4"/>
  <c r="F109" i="4"/>
  <c r="M77" i="6"/>
  <c r="L77" i="6"/>
  <c r="K77" i="6"/>
  <c r="L110" i="6"/>
  <c r="H110" i="6"/>
  <c r="D110" i="6"/>
  <c r="C110" i="6"/>
  <c r="K110" i="6"/>
  <c r="G110" i="6"/>
  <c r="N110" i="6"/>
  <c r="J110" i="6"/>
  <c r="F110" i="6"/>
  <c r="N77" i="6"/>
  <c r="M110" i="6"/>
  <c r="I110" i="6"/>
  <c r="E110" i="6"/>
  <c r="E176" i="6"/>
  <c r="K176" i="6"/>
  <c r="G176" i="6"/>
  <c r="G138" i="6"/>
  <c r="K143" i="6"/>
  <c r="D138" i="6"/>
  <c r="H138" i="6"/>
  <c r="C138" i="6"/>
  <c r="E138" i="6"/>
  <c r="F138" i="6"/>
  <c r="E20" i="4"/>
  <c r="E19" i="4"/>
  <c r="E10" i="4"/>
  <c r="E9" i="4"/>
  <c r="E6" i="4"/>
  <c r="O80" i="1" l="1"/>
  <c r="O113" i="1"/>
  <c r="O110" i="1" s="1"/>
  <c r="O146" i="1"/>
  <c r="O145" i="1" s="1"/>
  <c r="O79" i="1"/>
  <c r="O77" i="1"/>
  <c r="O75" i="1"/>
  <c r="O110" i="6"/>
  <c r="O109" i="6" s="1"/>
  <c r="O105" i="6"/>
  <c r="O143" i="6"/>
  <c r="O140" i="6" s="1"/>
  <c r="O107" i="6"/>
  <c r="O138" i="6"/>
  <c r="O77" i="6"/>
  <c r="O72" i="6" s="1"/>
  <c r="O109" i="4"/>
  <c r="O106" i="4" s="1"/>
  <c r="O76" i="4"/>
  <c r="O71" i="4" s="1"/>
  <c r="O142" i="4"/>
  <c r="O139" i="4" s="1"/>
  <c r="O179" i="1"/>
  <c r="O176" i="1" s="1"/>
  <c r="O176" i="6"/>
  <c r="O171" i="6" s="1"/>
  <c r="O175" i="4"/>
  <c r="O174" i="4" s="1"/>
  <c r="E19" i="10"/>
  <c r="F19" i="10"/>
  <c r="O108" i="1" l="1"/>
  <c r="O112" i="1"/>
  <c r="O108" i="4"/>
  <c r="O142" i="6"/>
  <c r="O178" i="1"/>
  <c r="O174" i="1"/>
  <c r="O141" i="1"/>
  <c r="O143" i="1"/>
  <c r="O76" i="6"/>
  <c r="O74" i="6"/>
  <c r="O104" i="4"/>
  <c r="O141" i="4"/>
  <c r="O137" i="4"/>
  <c r="O73" i="4"/>
  <c r="O75" i="4"/>
  <c r="O172" i="4"/>
  <c r="O170" i="4"/>
  <c r="O173" i="6"/>
  <c r="O175" i="6"/>
  <c r="F12" i="1"/>
  <c r="F45" i="1"/>
  <c r="E45" i="1"/>
  <c r="D45" i="1"/>
  <c r="C45" i="1"/>
  <c r="D25" i="1"/>
  <c r="F25" i="1"/>
  <c r="E25" i="1"/>
  <c r="C25" i="1"/>
  <c r="E7" i="4" l="1"/>
  <c r="E11" i="4" s="1"/>
  <c r="E41" i="4"/>
  <c r="D41" i="4"/>
  <c r="C41" i="4"/>
  <c r="C21" i="4"/>
  <c r="D21" i="4"/>
  <c r="E21" i="4"/>
  <c r="E42" i="6" l="1"/>
  <c r="D42" i="6"/>
  <c r="C42" i="6"/>
  <c r="C22" i="6"/>
  <c r="D22" i="6"/>
  <c r="E22" i="6"/>
  <c r="E10" i="6"/>
  <c r="E6" i="6"/>
  <c r="E11" i="6" l="1"/>
  <c r="E11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tc={D03A1604-4BA7-4E9A-8688-CB6220D0B5B0}</author>
  </authors>
  <commentList>
    <comment ref="E39" authorId="0" shapeId="0" xr:uid="{D03A1604-4BA7-4E9A-8688-CB6220D0B5B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TK-Anlage ist defekt.</t>
      </text>
    </comment>
  </commentList>
</comments>
</file>

<file path=xl/sharedStrings.xml><?xml version="1.0" encoding="utf-8"?>
<sst xmlns="http://schemas.openxmlformats.org/spreadsheetml/2006/main" count="936" uniqueCount="129">
  <si>
    <t>Besuche - häufigster Wochentag</t>
  </si>
  <si>
    <t>Montag</t>
  </si>
  <si>
    <t>Dienstag</t>
  </si>
  <si>
    <t>Mittwoch</t>
  </si>
  <si>
    <t>Donnerstag</t>
  </si>
  <si>
    <t>Freitag</t>
  </si>
  <si>
    <t>Samstag</t>
  </si>
  <si>
    <t>Besuche gesamt</t>
  </si>
  <si>
    <t>9 bis 12</t>
  </si>
  <si>
    <t>12 bis 16</t>
  </si>
  <si>
    <t>09:30 bis 12:30</t>
  </si>
  <si>
    <t>Besuche - Uhrzeit Intervall</t>
  </si>
  <si>
    <t>16 -bis 18</t>
  </si>
  <si>
    <t>Intervall</t>
  </si>
  <si>
    <t>Tage</t>
  </si>
  <si>
    <t>Jan</t>
  </si>
  <si>
    <t>Feb</t>
  </si>
  <si>
    <t>Mrz</t>
  </si>
  <si>
    <t>Mai</t>
  </si>
  <si>
    <t>Jun</t>
  </si>
  <si>
    <t>Jul</t>
  </si>
  <si>
    <t>Aug</t>
  </si>
  <si>
    <t>Sep</t>
  </si>
  <si>
    <t>Okt</t>
  </si>
  <si>
    <t>Nov</t>
  </si>
  <si>
    <t>Dez</t>
  </si>
  <si>
    <t>Monat</t>
  </si>
  <si>
    <t>Besuche - häufigster Monat</t>
  </si>
  <si>
    <t>Apr</t>
  </si>
  <si>
    <t>Geesthacht</t>
  </si>
  <si>
    <t>2020</t>
  </si>
  <si>
    <t>2021</t>
  </si>
  <si>
    <t>2022</t>
  </si>
  <si>
    <t>2023</t>
  </si>
  <si>
    <t>Schwarzenbek</t>
  </si>
  <si>
    <t>9 bis 13</t>
  </si>
  <si>
    <t>13 bis 18</t>
  </si>
  <si>
    <t>Büchen</t>
  </si>
  <si>
    <t>Tel. - häufigster Wochentag</t>
  </si>
  <si>
    <t>Tel. - Uhrzeit Intervall</t>
  </si>
  <si>
    <t>Tel. - häufigster Monat</t>
  </si>
  <si>
    <t>Stadtwerke Geesthacht GmbH</t>
  </si>
  <si>
    <t>16 bis 19</t>
  </si>
  <si>
    <t>Besuche - aufgesplittet</t>
  </si>
  <si>
    <t xml:space="preserve">Media allgemeine Beratung </t>
  </si>
  <si>
    <t>Media Vertragsabschluss</t>
  </si>
  <si>
    <t>Media Kündigung</t>
  </si>
  <si>
    <t>Media Kundenverwaltung</t>
  </si>
  <si>
    <t>Media Technik/HA</t>
  </si>
  <si>
    <t>Media Rechnungen FM</t>
  </si>
  <si>
    <t xml:space="preserve">Energie allgemeine Beratung </t>
  </si>
  <si>
    <t>Energie Vertragsabschluss</t>
  </si>
  <si>
    <t>Energie Kündigung</t>
  </si>
  <si>
    <t>Energie Kundenverwaltung</t>
  </si>
  <si>
    <t>Energie Technik/HA</t>
  </si>
  <si>
    <t>Energie Rechnungen FM</t>
  </si>
  <si>
    <t>Mehrwelt</t>
  </si>
  <si>
    <t>Beschwerden</t>
  </si>
  <si>
    <t>E-Mobilität/PV</t>
  </si>
  <si>
    <t>E-Bike Verleih</t>
  </si>
  <si>
    <t>Umzugskartons</t>
  </si>
  <si>
    <t>FZB</t>
  </si>
  <si>
    <t>Shop</t>
  </si>
  <si>
    <t>Total</t>
  </si>
  <si>
    <t>Media</t>
  </si>
  <si>
    <t>Energie</t>
  </si>
  <si>
    <t xml:space="preserve">Allgemeines </t>
  </si>
  <si>
    <t>Tel gesamt</t>
  </si>
  <si>
    <t>13 bis 17</t>
  </si>
  <si>
    <t>E-Mails - häufigster Monat</t>
  </si>
  <si>
    <t>E-Mails gesamt</t>
  </si>
  <si>
    <t>2024</t>
  </si>
  <si>
    <t>16 bis 17</t>
  </si>
  <si>
    <t>17 bis 18</t>
  </si>
  <si>
    <t>Jan - 20.10.2022</t>
  </si>
  <si>
    <t>Start 21.10.2022</t>
  </si>
  <si>
    <t>gesamt 385</t>
  </si>
  <si>
    <t>99 ab 01.01.2024 = 25%</t>
  </si>
  <si>
    <t>WhatsApp - häufigster Monat</t>
  </si>
  <si>
    <t>WhatsApp gesamt</t>
  </si>
  <si>
    <t>Postrückläufer gesamt</t>
  </si>
  <si>
    <t>Postrückläufer - JVA</t>
  </si>
  <si>
    <t>Skill</t>
  </si>
  <si>
    <t>2026</t>
  </si>
  <si>
    <t>2027</t>
  </si>
  <si>
    <t>ACD Energie Jahresabrechnung</t>
  </si>
  <si>
    <t>ACD Energie Mahnungen / Sperrungen</t>
  </si>
  <si>
    <t>ACD Energie Sonstige Fragen</t>
  </si>
  <si>
    <t>ACD Energie Technische Fragen</t>
  </si>
  <si>
    <t>ACD Energie Umzug / Abrechnung</t>
  </si>
  <si>
    <t>ACD Energie Vertrag / Produktberatung</t>
  </si>
  <si>
    <t>ACD Energie Zählerstand</t>
  </si>
  <si>
    <t>ACD Med. Rechnung</t>
  </si>
  <si>
    <t>ACD Med. Störung</t>
  </si>
  <si>
    <t>ACD Med. Vertrag</t>
  </si>
  <si>
    <t>Endlos Energie Jahresabrechnung</t>
  </si>
  <si>
    <t>Endlos Energie Sonstige Fragen</t>
  </si>
  <si>
    <t>Endlos Energie Umzug / Abrechnung</t>
  </si>
  <si>
    <t>Endlos Energie Vertrag / Produktberatung</t>
  </si>
  <si>
    <t>Endlos Med. Rechnung</t>
  </si>
  <si>
    <t>Endlos Med. Vertrag</t>
  </si>
  <si>
    <t>Tel. - häufigster Skill</t>
  </si>
  <si>
    <t>Januar</t>
  </si>
  <si>
    <t>Februar</t>
  </si>
  <si>
    <t>März</t>
  </si>
  <si>
    <t>April</t>
  </si>
  <si>
    <t>Juni</t>
  </si>
  <si>
    <t>Juli</t>
  </si>
  <si>
    <t>August</t>
  </si>
  <si>
    <t>September</t>
  </si>
  <si>
    <t>Oktober</t>
  </si>
  <si>
    <t>November</t>
  </si>
  <si>
    <t>Dezember</t>
  </si>
  <si>
    <t>09 bis 10</t>
  </si>
  <si>
    <t>10 bis 11</t>
  </si>
  <si>
    <t>11 bis 12</t>
  </si>
  <si>
    <t>12 bis 13</t>
  </si>
  <si>
    <t>13 bis 14</t>
  </si>
  <si>
    <t>14 bis 15</t>
  </si>
  <si>
    <t>15 bis 16</t>
  </si>
  <si>
    <t>Tel. - Uhrzeit Intervall (stündlich)</t>
  </si>
  <si>
    <t>in %</t>
  </si>
  <si>
    <t>Energieanteil</t>
  </si>
  <si>
    <t>Mediaanteil</t>
  </si>
  <si>
    <t>Endlos Energie Mahnungen / Sperrungen</t>
  </si>
  <si>
    <t>Wartezeit - Mittelwert -</t>
  </si>
  <si>
    <t>Gesprächsdauer - Mittelwert -</t>
  </si>
  <si>
    <t>Mittelwert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</si>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</sst>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2" borderId="7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Border="1"/>
    <xf numFmtId="0" fontId="0" fillId="0" borderId="9" xfId="0" applyBorder="1" applyAlignment="1">
      <alignment horizontal="left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4" borderId="15" xfId="0" applyFont="1" applyFill="1" applyBorder="1"/>
    <xf numFmtId="0" fontId="0" fillId="0" borderId="15" xfId="0" applyFont="1" applyBorder="1"/>
    <xf numFmtId="0" fontId="0" fillId="4" borderId="16" xfId="0" applyFont="1" applyFill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5" xfId="0" applyFont="1" applyFill="1" applyBorder="1"/>
    <xf numFmtId="0" fontId="0" fillId="5" borderId="1" xfId="0" applyFill="1" applyBorder="1"/>
    <xf numFmtId="0" fontId="0" fillId="0" borderId="2" xfId="0" applyFill="1" applyBorder="1"/>
    <xf numFmtId="0" fontId="0" fillId="5" borderId="1" xfId="0" applyFont="1" applyFill="1" applyBorder="1"/>
    <xf numFmtId="0" fontId="0" fillId="0" borderId="15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10" fontId="0" fillId="6" borderId="1" xfId="1" applyNumberFormat="1" applyFont="1" applyFill="1" applyBorder="1"/>
    <xf numFmtId="10" fontId="0" fillId="7" borderId="1" xfId="1" applyNumberFormat="1" applyFont="1" applyFill="1" applyBorder="1"/>
    <xf numFmtId="10" fontId="0" fillId="8" borderId="1" xfId="1" applyNumberFormat="1" applyFont="1" applyFill="1" applyBorder="1"/>
    <xf numFmtId="0" fontId="0" fillId="6" borderId="11" xfId="0" applyFill="1" applyBorder="1"/>
    <xf numFmtId="0" fontId="0" fillId="9" borderId="2" xfId="0" applyFill="1" applyBorder="1"/>
    <xf numFmtId="0" fontId="0" fillId="10" borderId="15" xfId="0" applyFont="1" applyFill="1" applyBorder="1"/>
    <xf numFmtId="0" fontId="0" fillId="11" borderId="2" xfId="0" applyFill="1" applyBorder="1"/>
    <xf numFmtId="0" fontId="0" fillId="11" borderId="15" xfId="0" applyFont="1" applyFill="1" applyBorder="1"/>
    <xf numFmtId="0" fontId="0" fillId="6" borderId="11" xfId="0" applyFont="1" applyFill="1" applyBorder="1"/>
    <xf numFmtId="0" fontId="0" fillId="10" borderId="2" xfId="0" applyFill="1" applyBorder="1"/>
    <xf numFmtId="0" fontId="0" fillId="2" borderId="15" xfId="0" applyFont="1" applyFill="1" applyBorder="1"/>
    <xf numFmtId="0" fontId="1" fillId="2" borderId="7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right" vertical="center"/>
    </xf>
    <xf numFmtId="0" fontId="0" fillId="13" borderId="13" xfId="0" applyFont="1" applyFill="1" applyBorder="1" applyAlignment="1">
      <alignment horizontal="center"/>
    </xf>
    <xf numFmtId="0" fontId="0" fillId="13" borderId="14" xfId="0" applyFill="1" applyBorder="1"/>
    <xf numFmtId="0" fontId="0" fillId="13" borderId="15" xfId="0" applyFill="1" applyBorder="1"/>
    <xf numFmtId="0" fontId="0" fillId="13" borderId="14" xfId="0" applyFont="1" applyFill="1" applyBorder="1"/>
    <xf numFmtId="0" fontId="0" fillId="13" borderId="16" xfId="0" applyFont="1" applyFill="1" applyBorder="1" applyAlignment="1">
      <alignment horizontal="left"/>
    </xf>
    <xf numFmtId="0" fontId="0" fillId="13" borderId="14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left"/>
    </xf>
    <xf numFmtId="0" fontId="0" fillId="0" borderId="1" xfId="0" applyFill="1" applyBorder="1"/>
    <xf numFmtId="0" fontId="0" fillId="0" borderId="14" xfId="0" applyFill="1" applyBorder="1"/>
    <xf numFmtId="0" fontId="1" fillId="2" borderId="7" xfId="0" applyFont="1" applyFill="1" applyBorder="1" applyAlignment="1">
      <alignment horizontal="center" wrapText="1"/>
    </xf>
    <xf numFmtId="0" fontId="0" fillId="0" borderId="11" xfId="0" applyBorder="1"/>
    <xf numFmtId="0" fontId="0" fillId="13" borderId="1" xfId="0" applyFill="1" applyBorder="1"/>
    <xf numFmtId="0" fontId="2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164" fontId="2" fillId="12" borderId="2" xfId="0" applyNumberFormat="1" applyFont="1" applyFill="1" applyBorder="1" applyAlignment="1">
      <alignment horizontal="center" vertical="center"/>
    </xf>
    <xf numFmtId="164" fontId="2" fillId="12" borderId="22" xfId="0" applyNumberFormat="1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164" fontId="2" fillId="12" borderId="25" xfId="0" applyNumberFormat="1" applyFont="1" applyFill="1" applyBorder="1" applyAlignment="1">
      <alignment horizontal="center" vertical="center"/>
    </xf>
    <xf numFmtId="0" fontId="0" fillId="6" borderId="26" xfId="0" applyFill="1" applyBorder="1" applyAlignment="1">
      <alignment horizontal="left"/>
    </xf>
    <xf numFmtId="0" fontId="0" fillId="6" borderId="27" xfId="0" applyFill="1" applyBorder="1"/>
    <xf numFmtId="0" fontId="0" fillId="7" borderId="26" xfId="0" applyFill="1" applyBorder="1" applyAlignment="1">
      <alignment horizontal="left"/>
    </xf>
    <xf numFmtId="0" fontId="0" fillId="7" borderId="27" xfId="0" applyFill="1" applyBorder="1"/>
    <xf numFmtId="0" fontId="0" fillId="7" borderId="28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8" borderId="27" xfId="0" applyFill="1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2" fillId="3" borderId="26" xfId="0" applyFont="1" applyFill="1" applyBorder="1" applyAlignment="1">
      <alignment horizontal="center" vertical="center"/>
    </xf>
    <xf numFmtId="164" fontId="2" fillId="12" borderId="31" xfId="0" applyNumberFormat="1" applyFont="1" applyFill="1" applyBorder="1" applyAlignment="1">
      <alignment horizontal="center" vertical="center"/>
    </xf>
    <xf numFmtId="0" fontId="0" fillId="6" borderId="27" xfId="0" applyFont="1" applyFill="1" applyBorder="1"/>
    <xf numFmtId="0" fontId="0" fillId="7" borderId="27" xfId="0" applyFont="1" applyFill="1" applyBorder="1"/>
    <xf numFmtId="0" fontId="0" fillId="8" borderId="27" xfId="0" applyFont="1" applyFill="1" applyBorder="1"/>
    <xf numFmtId="0" fontId="0" fillId="6" borderId="2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6" borderId="35" xfId="0" applyFill="1" applyBorder="1"/>
    <xf numFmtId="17" fontId="2" fillId="12" borderId="22" xfId="0" applyNumberFormat="1" applyFont="1" applyFill="1" applyBorder="1" applyAlignment="1">
      <alignment horizontal="center" vertical="center"/>
    </xf>
    <xf numFmtId="17" fontId="2" fillId="12" borderId="3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/>
    <xf numFmtId="0" fontId="0" fillId="0" borderId="37" xfId="0" applyBorder="1"/>
    <xf numFmtId="164" fontId="2" fillId="3" borderId="22" xfId="0" applyNumberFormat="1" applyFont="1" applyFill="1" applyBorder="1" applyAlignment="1">
      <alignment horizontal="center" vertical="center"/>
    </xf>
    <xf numFmtId="0" fontId="0" fillId="12" borderId="2" xfId="0" applyFill="1" applyBorder="1"/>
    <xf numFmtId="0" fontId="0" fillId="12" borderId="22" xfId="0" applyFill="1" applyBorder="1"/>
    <xf numFmtId="0" fontId="5" fillId="3" borderId="23" xfId="0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3" borderId="31" xfId="0" applyNumberFormat="1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6" borderId="35" xfId="0" applyFont="1" applyFill="1" applyBorder="1"/>
    <xf numFmtId="0" fontId="0" fillId="7" borderId="19" xfId="0" applyFont="1" applyFill="1" applyBorder="1"/>
    <xf numFmtId="0" fontId="0" fillId="7" borderId="20" xfId="0" applyFont="1" applyFill="1" applyBorder="1"/>
    <xf numFmtId="0" fontId="0" fillId="13" borderId="15" xfId="0" applyFont="1" applyFill="1" applyBorder="1"/>
    <xf numFmtId="0" fontId="0" fillId="13" borderId="16" xfId="0" applyFont="1" applyFill="1" applyBorder="1"/>
    <xf numFmtId="0" fontId="0" fillId="13" borderId="13" xfId="0" applyFont="1" applyFill="1" applyBorder="1"/>
    <xf numFmtId="10" fontId="0" fillId="13" borderId="17" xfId="1" applyNumberFormat="1" applyFont="1" applyFill="1" applyBorder="1"/>
    <xf numFmtId="10" fontId="0" fillId="13" borderId="0" xfId="1" applyNumberFormat="1" applyFont="1" applyFill="1" applyBorder="1"/>
    <xf numFmtId="10" fontId="0" fillId="13" borderId="18" xfId="1" applyNumberFormat="1" applyFont="1" applyFill="1" applyBorder="1"/>
    <xf numFmtId="0" fontId="0" fillId="13" borderId="17" xfId="0" applyFont="1" applyFill="1" applyBorder="1"/>
    <xf numFmtId="0" fontId="0" fillId="13" borderId="0" xfId="0" applyFont="1" applyFill="1" applyBorder="1"/>
    <xf numFmtId="0" fontId="0" fillId="13" borderId="18" xfId="0" applyFont="1" applyFill="1" applyBorder="1"/>
    <xf numFmtId="10" fontId="0" fillId="13" borderId="12" xfId="1" applyNumberFormat="1" applyFont="1" applyFill="1" applyBorder="1"/>
    <xf numFmtId="10" fontId="0" fillId="13" borderId="7" xfId="1" applyNumberFormat="1" applyFont="1" applyFill="1" applyBorder="1"/>
    <xf numFmtId="10" fontId="0" fillId="13" borderId="10" xfId="1" applyNumberFormat="1" applyFont="1" applyFill="1" applyBorder="1"/>
    <xf numFmtId="0" fontId="0" fillId="13" borderId="16" xfId="0" applyFill="1" applyBorder="1"/>
    <xf numFmtId="0" fontId="0" fillId="13" borderId="13" xfId="0" applyFill="1" applyBorder="1"/>
    <xf numFmtId="0" fontId="0" fillId="13" borderId="17" xfId="0" applyFill="1" applyBorder="1"/>
    <xf numFmtId="0" fontId="0" fillId="13" borderId="0" xfId="0" applyFill="1" applyBorder="1"/>
    <xf numFmtId="0" fontId="0" fillId="13" borderId="18" xfId="0" applyFill="1" applyBorder="1"/>
    <xf numFmtId="0" fontId="0" fillId="13" borderId="12" xfId="0" applyFill="1" applyBorder="1"/>
    <xf numFmtId="0" fontId="0" fillId="13" borderId="7" xfId="0" applyFill="1" applyBorder="1"/>
    <xf numFmtId="0" fontId="0" fillId="13" borderId="10" xfId="0" applyFill="1" applyBorder="1"/>
    <xf numFmtId="0" fontId="1" fillId="0" borderId="7" xfId="0" applyFont="1" applyFill="1" applyBorder="1" applyAlignment="1">
      <alignment horizontal="center" wrapText="1"/>
    </xf>
    <xf numFmtId="0" fontId="0" fillId="13" borderId="14" xfId="0" applyFont="1" applyFill="1" applyBorder="1" applyAlignment="1">
      <alignment horizontal="right"/>
    </xf>
    <xf numFmtId="0" fontId="0" fillId="0" borderId="15" xfId="0" applyFill="1" applyBorder="1"/>
    <xf numFmtId="0" fontId="1" fillId="2" borderId="7" xfId="0" applyFont="1" applyFill="1" applyBorder="1" applyAlignment="1">
      <alignment horizontal="center" wrapText="1"/>
    </xf>
    <xf numFmtId="0" fontId="0" fillId="13" borderId="14" xfId="0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10" fontId="0" fillId="6" borderId="2" xfId="1" applyNumberFormat="1" applyFont="1" applyFill="1" applyBorder="1"/>
    <xf numFmtId="10" fontId="0" fillId="7" borderId="2" xfId="1" applyNumberFormat="1" applyFont="1" applyFill="1" applyBorder="1"/>
    <xf numFmtId="10" fontId="0" fillId="8" borderId="2" xfId="1" applyNumberFormat="1" applyFont="1" applyFill="1" applyBorder="1"/>
    <xf numFmtId="0" fontId="0" fillId="5" borderId="9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9" fontId="0" fillId="0" borderId="0" xfId="1" applyFont="1"/>
    <xf numFmtId="0" fontId="1" fillId="2" borderId="7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0" fillId="0" borderId="17" xfId="0" applyBorder="1"/>
    <xf numFmtId="0" fontId="1" fillId="0" borderId="0" xfId="0" applyFont="1" applyFill="1" applyBorder="1" applyAlignment="1">
      <alignment horizontal="center" vertical="center"/>
    </xf>
    <xf numFmtId="0" fontId="0" fillId="10" borderId="0" xfId="0" applyFill="1"/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indent="1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left" indent="1"/>
    </xf>
    <xf numFmtId="0" fontId="0" fillId="0" borderId="18" xfId="0" applyBorder="1" applyAlignment="1">
      <alignment horizontal="left"/>
    </xf>
    <xf numFmtId="0" fontId="0" fillId="0" borderId="21" xfId="0" applyBorder="1"/>
    <xf numFmtId="10" fontId="0" fillId="0" borderId="1" xfId="1" applyNumberFormat="1" applyFont="1" applyBorder="1"/>
    <xf numFmtId="0" fontId="1" fillId="14" borderId="45" xfId="0" applyFont="1" applyFill="1" applyBorder="1" applyAlignment="1">
      <alignment horizontal="center" vertical="center"/>
    </xf>
    <xf numFmtId="0" fontId="1" fillId="15" borderId="45" xfId="0" applyFont="1" applyFill="1" applyBorder="1" applyAlignment="1">
      <alignment horizontal="center"/>
    </xf>
    <xf numFmtId="10" fontId="0" fillId="0" borderId="14" xfId="0" applyNumberFormat="1" applyBorder="1"/>
    <xf numFmtId="0" fontId="0" fillId="11" borderId="1" xfId="0" applyFill="1" applyBorder="1"/>
    <xf numFmtId="0" fontId="0" fillId="10" borderId="1" xfId="0" applyFill="1" applyBorder="1"/>
    <xf numFmtId="0" fontId="6" fillId="0" borderId="0" xfId="0" applyFont="1"/>
    <xf numFmtId="0" fontId="1" fillId="2" borderId="7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6" borderId="28" xfId="0" applyFont="1" applyFill="1" applyBorder="1" applyAlignment="1">
      <alignment horizontal="center" vertical="center"/>
    </xf>
    <xf numFmtId="0" fontId="0" fillId="6" borderId="32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10" fontId="0" fillId="14" borderId="1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0" fontId="0" fillId="15" borderId="1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182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Geesthacht</a:t>
            </a:r>
            <a:br>
              <a:rPr lang="de-DE"/>
            </a:br>
            <a:r>
              <a:rPr lang="de-DE"/>
              <a:t>Besuche - häufigster Wochentag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Geesthacht!$C$5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Geesthacht!$B$6:$B$12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Besuche gesamt</c:v>
                </c:pt>
              </c:strCache>
            </c:strRef>
          </c:cat>
          <c:val>
            <c:numRef>
              <c:f>Geesthacht!$C$6:$C$12</c:f>
              <c:numCache>
                <c:formatCode>General</c:formatCode>
                <c:ptCount val="7"/>
                <c:pt idx="0">
                  <c:v>2345</c:v>
                </c:pt>
                <c:pt idx="1">
                  <c:v>1907</c:v>
                </c:pt>
                <c:pt idx="2">
                  <c:v>1679</c:v>
                </c:pt>
                <c:pt idx="3">
                  <c:v>1840</c:v>
                </c:pt>
                <c:pt idx="4">
                  <c:v>1794</c:v>
                </c:pt>
                <c:pt idx="5">
                  <c:v>488</c:v>
                </c:pt>
                <c:pt idx="6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7-4526-BC8E-F1557C317E12}"/>
            </c:ext>
          </c:extLst>
        </c:ser>
        <c:ser>
          <c:idx val="1"/>
          <c:order val="1"/>
          <c:tx>
            <c:strRef>
              <c:f>Geesthacht!$D$5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Geesthacht!$B$6:$B$12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Besuche gesamt</c:v>
                </c:pt>
              </c:strCache>
            </c:strRef>
          </c:cat>
          <c:val>
            <c:numRef>
              <c:f>Geesthacht!$D$6:$D$12</c:f>
              <c:numCache>
                <c:formatCode>General</c:formatCode>
                <c:ptCount val="7"/>
                <c:pt idx="0">
                  <c:v>1790</c:v>
                </c:pt>
                <c:pt idx="1">
                  <c:v>1555</c:v>
                </c:pt>
                <c:pt idx="2">
                  <c:v>1354</c:v>
                </c:pt>
                <c:pt idx="3">
                  <c:v>1475</c:v>
                </c:pt>
                <c:pt idx="4">
                  <c:v>1319</c:v>
                </c:pt>
                <c:pt idx="5">
                  <c:v>398</c:v>
                </c:pt>
                <c:pt idx="6">
                  <c:v>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7-4526-BC8E-F1557C317E12}"/>
            </c:ext>
          </c:extLst>
        </c:ser>
        <c:ser>
          <c:idx val="2"/>
          <c:order val="2"/>
          <c:tx>
            <c:strRef>
              <c:f>Geesthacht!$E$5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Geesthacht!$B$6:$B$12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Besuche gesamt</c:v>
                </c:pt>
              </c:strCache>
            </c:strRef>
          </c:cat>
          <c:val>
            <c:numRef>
              <c:f>Geesthacht!$E$6:$E$12</c:f>
              <c:numCache>
                <c:formatCode>General</c:formatCode>
                <c:ptCount val="7"/>
                <c:pt idx="0">
                  <c:v>2515</c:v>
                </c:pt>
                <c:pt idx="1">
                  <c:v>2360</c:v>
                </c:pt>
                <c:pt idx="2">
                  <c:v>2161</c:v>
                </c:pt>
                <c:pt idx="3">
                  <c:v>2197</c:v>
                </c:pt>
                <c:pt idx="4">
                  <c:v>1971</c:v>
                </c:pt>
                <c:pt idx="5">
                  <c:v>622</c:v>
                </c:pt>
                <c:pt idx="6">
                  <c:v>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7-4526-BC8E-F1557C317E12}"/>
            </c:ext>
          </c:extLst>
        </c:ser>
        <c:ser>
          <c:idx val="3"/>
          <c:order val="3"/>
          <c:tx>
            <c:strRef>
              <c:f>Geesthacht!$F$5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Geesthacht!$B$6:$B$12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Besuche gesamt</c:v>
                </c:pt>
              </c:strCache>
            </c:strRef>
          </c:cat>
          <c:val>
            <c:numRef>
              <c:f>Geesthacht!$F$6:$F$12</c:f>
              <c:numCache>
                <c:formatCode>General</c:formatCode>
                <c:ptCount val="7"/>
                <c:pt idx="0">
                  <c:v>3139</c:v>
                </c:pt>
                <c:pt idx="1">
                  <c:v>2620</c:v>
                </c:pt>
                <c:pt idx="2">
                  <c:v>2677</c:v>
                </c:pt>
                <c:pt idx="3">
                  <c:v>2914</c:v>
                </c:pt>
                <c:pt idx="4">
                  <c:v>2401</c:v>
                </c:pt>
                <c:pt idx="5">
                  <c:v>1033</c:v>
                </c:pt>
                <c:pt idx="6">
                  <c:v>14784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7-4526-BC8E-F1557C317E12}"/>
            </c:ext>
          </c:extLst>
        </c:ser>
        <c:ser>
          <c:idx val="4"/>
          <c:order val="4"/>
          <c:tx>
            <c:strRef>
              <c:f>Geesthacht!$G$5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Geesthacht!$B$6:$B$12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Besuche gesamt</c:v>
                </c:pt>
              </c:strCache>
            </c:strRef>
          </c:cat>
          <c:val>
            <c:numRef>
              <c:f>Geesthacht!$G$6:$G$12</c:f>
              <c:numCache>
                <c:formatCode>General</c:formatCode>
                <c:ptCount val="7"/>
                <c:pt idx="0">
                  <c:v>2586</c:v>
                </c:pt>
                <c:pt idx="1">
                  <c:v>2299</c:v>
                </c:pt>
                <c:pt idx="2">
                  <c:v>1957</c:v>
                </c:pt>
                <c:pt idx="3">
                  <c:v>2056</c:v>
                </c:pt>
                <c:pt idx="4">
                  <c:v>1836</c:v>
                </c:pt>
                <c:pt idx="5">
                  <c:v>834</c:v>
                </c:pt>
                <c:pt idx="6">
                  <c:v>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3-4A1B-A9CD-E514B4263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8374960"/>
        <c:axId val="488371680"/>
      </c:barChart>
      <c:catAx>
        <c:axId val="4883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371680"/>
        <c:crosses val="autoZero"/>
        <c:auto val="1"/>
        <c:lblAlgn val="ctr"/>
        <c:lblOffset val="100"/>
        <c:noMultiLvlLbl val="0"/>
      </c:catAx>
      <c:valAx>
        <c:axId val="488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3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Stadtwerke Geesthacht GmbH</a:t>
            </a:r>
            <a:br>
              <a:rPr lang="de-DE"/>
            </a:br>
            <a:r>
              <a:rPr lang="de-DE"/>
              <a:t>Besuche - häufigster Wochentag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Tel.!$C$5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Tel.!$B$6:$B$11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Tel gesamt</c:v>
                </c:pt>
              </c:strCache>
            </c:strRef>
          </c:cat>
          <c:val>
            <c:numRef>
              <c:f>Tel.!$C$6:$C$11</c:f>
              <c:numCache>
                <c:formatCode>General</c:formatCode>
                <c:ptCount val="6"/>
                <c:pt idx="0">
                  <c:v>8542</c:v>
                </c:pt>
                <c:pt idx="1">
                  <c:v>6164</c:v>
                </c:pt>
                <c:pt idx="2">
                  <c:v>6055</c:v>
                </c:pt>
                <c:pt idx="3">
                  <c:v>5631</c:v>
                </c:pt>
                <c:pt idx="4">
                  <c:v>4832</c:v>
                </c:pt>
                <c:pt idx="5">
                  <c:v>31224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1C-96B8-9A72A487D298}"/>
            </c:ext>
          </c:extLst>
        </c:ser>
        <c:ser>
          <c:idx val="1"/>
          <c:order val="1"/>
          <c:tx>
            <c:strRef>
              <c:f>Tel.!$D$5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Tel.!$B$6:$B$11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Tel gesamt</c:v>
                </c:pt>
              </c:strCache>
            </c:strRef>
          </c:cat>
          <c:val>
            <c:numRef>
              <c:f>Tel.!$D$6:$D$11</c:f>
              <c:numCache>
                <c:formatCode>General</c:formatCode>
                <c:ptCount val="6"/>
                <c:pt idx="0">
                  <c:v>8957</c:v>
                </c:pt>
                <c:pt idx="1">
                  <c:v>7592</c:v>
                </c:pt>
                <c:pt idx="2">
                  <c:v>7081</c:v>
                </c:pt>
                <c:pt idx="3">
                  <c:v>6895</c:v>
                </c:pt>
                <c:pt idx="4">
                  <c:v>5517</c:v>
                </c:pt>
                <c:pt idx="5">
                  <c:v>36042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1-491C-96B8-9A72A487D298}"/>
            </c:ext>
          </c:extLst>
        </c:ser>
        <c:ser>
          <c:idx val="2"/>
          <c:order val="2"/>
          <c:tx>
            <c:strRef>
              <c:f>Tel.!$E$5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Tel.!$B$6:$B$11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Tel gesamt</c:v>
                </c:pt>
              </c:strCache>
            </c:strRef>
          </c:cat>
          <c:val>
            <c:numRef>
              <c:f>Tel.!$E$6:$E$11</c:f>
              <c:numCache>
                <c:formatCode>General</c:formatCode>
                <c:ptCount val="6"/>
                <c:pt idx="0">
                  <c:v>5640</c:v>
                </c:pt>
                <c:pt idx="1">
                  <c:v>5066</c:v>
                </c:pt>
                <c:pt idx="2">
                  <c:v>4970</c:v>
                </c:pt>
                <c:pt idx="3">
                  <c:v>4943</c:v>
                </c:pt>
                <c:pt idx="4">
                  <c:v>3698</c:v>
                </c:pt>
                <c:pt idx="5">
                  <c:v>24317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1-491C-96B8-9A72A487D298}"/>
            </c:ext>
          </c:extLst>
        </c:ser>
        <c:ser>
          <c:idx val="3"/>
          <c:order val="3"/>
          <c:tx>
            <c:strRef>
              <c:f>Tel.!$F$5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Tel.!$B$6:$B$11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Tel gesamt</c:v>
                </c:pt>
              </c:strCache>
            </c:strRef>
          </c:cat>
          <c:val>
            <c:numRef>
              <c:f>Tel.!$F$6:$F$11</c:f>
              <c:numCache>
                <c:formatCode>General</c:formatCode>
                <c:ptCount val="6"/>
                <c:pt idx="0">
                  <c:v>5235</c:v>
                </c:pt>
                <c:pt idx="1">
                  <c:v>4225</c:v>
                </c:pt>
                <c:pt idx="2">
                  <c:v>4183</c:v>
                </c:pt>
                <c:pt idx="3">
                  <c:v>3944</c:v>
                </c:pt>
                <c:pt idx="4">
                  <c:v>3428</c:v>
                </c:pt>
                <c:pt idx="5">
                  <c:v>21015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A7A-B947-56C636BB2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8374960"/>
        <c:axId val="488371680"/>
      </c:barChart>
      <c:catAx>
        <c:axId val="4883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371680"/>
        <c:crosses val="autoZero"/>
        <c:auto val="1"/>
        <c:lblAlgn val="ctr"/>
        <c:lblOffset val="100"/>
        <c:noMultiLvlLbl val="0"/>
      </c:catAx>
      <c:valAx>
        <c:axId val="488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3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Stadtwerke Geesthacht GmbH</a:t>
            </a:r>
            <a:br>
              <a:rPr lang="de-DE"/>
            </a:br>
            <a:r>
              <a:rPr lang="de-DE"/>
              <a:t>Besuche - Uhrzeit Intervall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Tel.!$C$18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Tel.!$B$19:$B$21</c:f>
              <c:strCache>
                <c:ptCount val="3"/>
                <c:pt idx="0">
                  <c:v>9 bis 12</c:v>
                </c:pt>
                <c:pt idx="1">
                  <c:v>12 bis 16</c:v>
                </c:pt>
                <c:pt idx="2">
                  <c:v>16 -bis 18</c:v>
                </c:pt>
              </c:strCache>
            </c:strRef>
          </c:cat>
          <c:val>
            <c:numRef>
              <c:f>Tel.!$C$19:$C$21</c:f>
              <c:numCache>
                <c:formatCode>General</c:formatCode>
                <c:ptCount val="3"/>
                <c:pt idx="0">
                  <c:v>15044</c:v>
                </c:pt>
                <c:pt idx="1">
                  <c:v>11967</c:v>
                </c:pt>
                <c:pt idx="2">
                  <c:v>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A-42A9-895B-D2EC9925A08B}"/>
            </c:ext>
          </c:extLst>
        </c:ser>
        <c:ser>
          <c:idx val="1"/>
          <c:order val="1"/>
          <c:tx>
            <c:strRef>
              <c:f>Tel.!$D$18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Tel.!$B$19:$B$21</c:f>
              <c:strCache>
                <c:ptCount val="3"/>
                <c:pt idx="0">
                  <c:v>9 bis 12</c:v>
                </c:pt>
                <c:pt idx="1">
                  <c:v>12 bis 16</c:v>
                </c:pt>
                <c:pt idx="2">
                  <c:v>16 -bis 18</c:v>
                </c:pt>
              </c:strCache>
            </c:strRef>
          </c:cat>
          <c:val>
            <c:numRef>
              <c:f>Tel.!$D$19:$D$21</c:f>
              <c:numCache>
                <c:formatCode>General</c:formatCode>
                <c:ptCount val="3"/>
                <c:pt idx="0">
                  <c:v>17641</c:v>
                </c:pt>
                <c:pt idx="1">
                  <c:v>14659</c:v>
                </c:pt>
                <c:pt idx="2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A-42A9-895B-D2EC9925A08B}"/>
            </c:ext>
          </c:extLst>
        </c:ser>
        <c:ser>
          <c:idx val="2"/>
          <c:order val="2"/>
          <c:tx>
            <c:strRef>
              <c:f>Tel.!$E$18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Tel.!$B$19:$B$21</c:f>
              <c:strCache>
                <c:ptCount val="3"/>
                <c:pt idx="0">
                  <c:v>9 bis 12</c:v>
                </c:pt>
                <c:pt idx="1">
                  <c:v>12 bis 16</c:v>
                </c:pt>
                <c:pt idx="2">
                  <c:v>16 -bis 18</c:v>
                </c:pt>
              </c:strCache>
            </c:strRef>
          </c:cat>
          <c:val>
            <c:numRef>
              <c:f>Tel.!$E$19:$E$21</c:f>
              <c:numCache>
                <c:formatCode>General</c:formatCode>
                <c:ptCount val="3"/>
                <c:pt idx="0">
                  <c:v>12046</c:v>
                </c:pt>
                <c:pt idx="1">
                  <c:v>10479</c:v>
                </c:pt>
                <c:pt idx="2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A-42A9-895B-D2EC9925A08B}"/>
            </c:ext>
          </c:extLst>
        </c:ser>
        <c:ser>
          <c:idx val="3"/>
          <c:order val="3"/>
          <c:tx>
            <c:strRef>
              <c:f>Tel.!$F$18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Tel.!$B$19:$B$21</c:f>
              <c:strCache>
                <c:ptCount val="3"/>
                <c:pt idx="0">
                  <c:v>9 bis 12</c:v>
                </c:pt>
                <c:pt idx="1">
                  <c:v>12 bis 16</c:v>
                </c:pt>
                <c:pt idx="2">
                  <c:v>16 -bis 18</c:v>
                </c:pt>
              </c:strCache>
            </c:strRef>
          </c:cat>
          <c:val>
            <c:numRef>
              <c:f>Tel.!$F$19:$F$21</c:f>
              <c:numCache>
                <c:formatCode>General</c:formatCode>
                <c:ptCount val="3"/>
                <c:pt idx="0">
                  <c:v>10364</c:v>
                </c:pt>
                <c:pt idx="1">
                  <c:v>9115</c:v>
                </c:pt>
                <c:pt idx="2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F8F-9815-947A75D60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96355848"/>
        <c:axId val="1096361752"/>
      </c:barChart>
      <c:catAx>
        <c:axId val="1096355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361752"/>
        <c:crosses val="autoZero"/>
        <c:auto val="1"/>
        <c:lblAlgn val="ctr"/>
        <c:lblOffset val="100"/>
        <c:noMultiLvlLbl val="0"/>
      </c:catAx>
      <c:valAx>
        <c:axId val="1096361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3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Stadtwerke Geesthacht GmbH</a:t>
            </a:r>
            <a:br>
              <a:rPr lang="de-DE"/>
            </a:br>
            <a:r>
              <a:rPr lang="de-DE"/>
              <a:t>Besuche - häufigster 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Tel.!$C$28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Tel.!$B$29:$B$40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Tel.!$C$29:$C$40</c:f>
              <c:numCache>
                <c:formatCode>General</c:formatCode>
                <c:ptCount val="12"/>
                <c:pt idx="0">
                  <c:v>4481</c:v>
                </c:pt>
                <c:pt idx="1">
                  <c:v>3921</c:v>
                </c:pt>
                <c:pt idx="2">
                  <c:v>2899</c:v>
                </c:pt>
                <c:pt idx="3">
                  <c:v>2562</c:v>
                </c:pt>
                <c:pt idx="4">
                  <c:v>1983</c:v>
                </c:pt>
                <c:pt idx="5">
                  <c:v>1908</c:v>
                </c:pt>
                <c:pt idx="6">
                  <c:v>1718</c:v>
                </c:pt>
                <c:pt idx="7">
                  <c:v>1978</c:v>
                </c:pt>
                <c:pt idx="8">
                  <c:v>1799</c:v>
                </c:pt>
                <c:pt idx="9">
                  <c:v>1835</c:v>
                </c:pt>
                <c:pt idx="10">
                  <c:v>3048</c:v>
                </c:pt>
                <c:pt idx="11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F-49AC-8F35-A39F5107763D}"/>
            </c:ext>
          </c:extLst>
        </c:ser>
        <c:ser>
          <c:idx val="1"/>
          <c:order val="1"/>
          <c:tx>
            <c:strRef>
              <c:f>Tel.!$D$28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Tel.!$B$29:$B$40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Tel.!$D$29:$D$40</c:f>
              <c:numCache>
                <c:formatCode>General</c:formatCode>
                <c:ptCount val="12"/>
                <c:pt idx="0">
                  <c:v>4038</c:v>
                </c:pt>
                <c:pt idx="1">
                  <c:v>4185</c:v>
                </c:pt>
                <c:pt idx="2">
                  <c:v>2505</c:v>
                </c:pt>
                <c:pt idx="3">
                  <c:v>2290</c:v>
                </c:pt>
                <c:pt idx="4">
                  <c:v>2258</c:v>
                </c:pt>
                <c:pt idx="5">
                  <c:v>1850</c:v>
                </c:pt>
                <c:pt idx="6">
                  <c:v>1714</c:v>
                </c:pt>
                <c:pt idx="7">
                  <c:v>2377</c:v>
                </c:pt>
                <c:pt idx="8">
                  <c:v>2431</c:v>
                </c:pt>
                <c:pt idx="9">
                  <c:v>2278</c:v>
                </c:pt>
                <c:pt idx="10">
                  <c:v>6722</c:v>
                </c:pt>
                <c:pt idx="11">
                  <c:v>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F-49AC-8F35-A39F5107763D}"/>
            </c:ext>
          </c:extLst>
        </c:ser>
        <c:ser>
          <c:idx val="2"/>
          <c:order val="2"/>
          <c:tx>
            <c:strRef>
              <c:f>Tel.!$E$28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Tel.!$B$29:$B$40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Tel.!$E$29:$E$40</c:f>
              <c:numCache>
                <c:formatCode>General</c:formatCode>
                <c:ptCount val="12"/>
                <c:pt idx="0">
                  <c:v>2842</c:v>
                </c:pt>
                <c:pt idx="1">
                  <c:v>3908</c:v>
                </c:pt>
                <c:pt idx="2">
                  <c:v>3171</c:v>
                </c:pt>
                <c:pt idx="3">
                  <c:v>1638</c:v>
                </c:pt>
                <c:pt idx="4">
                  <c:v>1733</c:v>
                </c:pt>
                <c:pt idx="5">
                  <c:v>2018</c:v>
                </c:pt>
                <c:pt idx="6">
                  <c:v>1528</c:v>
                </c:pt>
                <c:pt idx="7">
                  <c:v>1377</c:v>
                </c:pt>
                <c:pt idx="8">
                  <c:v>1392</c:v>
                </c:pt>
                <c:pt idx="9">
                  <c:v>1252</c:v>
                </c:pt>
                <c:pt idx="10">
                  <c:v>1346</c:v>
                </c:pt>
                <c:pt idx="11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F-49AC-8F35-A39F5107763D}"/>
            </c:ext>
          </c:extLst>
        </c:ser>
        <c:ser>
          <c:idx val="3"/>
          <c:order val="3"/>
          <c:tx>
            <c:strRef>
              <c:f>Tel.!$F$28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Tel.!$B$29:$B$40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Tel.!$F$29:$F$40</c:f>
              <c:numCache>
                <c:formatCode>General</c:formatCode>
                <c:ptCount val="12"/>
                <c:pt idx="0">
                  <c:v>1720</c:v>
                </c:pt>
                <c:pt idx="1">
                  <c:v>3086</c:v>
                </c:pt>
                <c:pt idx="2">
                  <c:v>1683</c:v>
                </c:pt>
                <c:pt idx="3">
                  <c:v>1845</c:v>
                </c:pt>
                <c:pt idx="4">
                  <c:v>1377</c:v>
                </c:pt>
                <c:pt idx="5">
                  <c:v>1533</c:v>
                </c:pt>
                <c:pt idx="6">
                  <c:v>1645</c:v>
                </c:pt>
                <c:pt idx="7">
                  <c:v>1236</c:v>
                </c:pt>
                <c:pt idx="8">
                  <c:v>1388</c:v>
                </c:pt>
                <c:pt idx="9">
                  <c:v>1339</c:v>
                </c:pt>
                <c:pt idx="10">
                  <c:v>1834</c:v>
                </c:pt>
                <c:pt idx="11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79A-8B32-5048CFE0F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34329456"/>
        <c:axId val="1034326176"/>
      </c:barChart>
      <c:catAx>
        <c:axId val="103432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326176"/>
        <c:crosses val="autoZero"/>
        <c:auto val="1"/>
        <c:lblAlgn val="ctr"/>
        <c:lblOffset val="100"/>
        <c:noMultiLvlLbl val="0"/>
      </c:catAx>
      <c:valAx>
        <c:axId val="1034326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3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Geesthacht</a:t>
            </a:r>
            <a:br>
              <a:rPr lang="de-DE"/>
            </a:br>
            <a:r>
              <a:rPr lang="de-DE"/>
              <a:t>Besuche - Uhrzeit Intervall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Geesthacht!$C$19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Geesthacht!$B$20:$B$25</c:f>
              <c:strCache>
                <c:ptCount val="6"/>
                <c:pt idx="0">
                  <c:v>9 bis 12</c:v>
                </c:pt>
                <c:pt idx="1">
                  <c:v>12 bis 16</c:v>
                </c:pt>
                <c:pt idx="2">
                  <c:v>16 bis 17</c:v>
                </c:pt>
                <c:pt idx="3">
                  <c:v>17 bis 18</c:v>
                </c:pt>
                <c:pt idx="4">
                  <c:v>09:30 bis 12:30</c:v>
                </c:pt>
                <c:pt idx="5">
                  <c:v>Besuche gesamt</c:v>
                </c:pt>
              </c:strCache>
            </c:strRef>
          </c:cat>
          <c:val>
            <c:numRef>
              <c:f>Geesthacht!$C$20:$C$25</c:f>
              <c:numCache>
                <c:formatCode>General</c:formatCode>
                <c:ptCount val="6"/>
                <c:pt idx="0">
                  <c:v>4175</c:v>
                </c:pt>
                <c:pt idx="1">
                  <c:v>3716</c:v>
                </c:pt>
                <c:pt idx="2">
                  <c:v>881</c:v>
                </c:pt>
                <c:pt idx="3">
                  <c:v>793</c:v>
                </c:pt>
                <c:pt idx="4">
                  <c:v>488</c:v>
                </c:pt>
                <c:pt idx="5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9-4F71-A972-743EB13F9717}"/>
            </c:ext>
          </c:extLst>
        </c:ser>
        <c:ser>
          <c:idx val="1"/>
          <c:order val="1"/>
          <c:tx>
            <c:strRef>
              <c:f>Geesthacht!$D$19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Geesthacht!$B$20:$B$25</c:f>
              <c:strCache>
                <c:ptCount val="6"/>
                <c:pt idx="0">
                  <c:v>9 bis 12</c:v>
                </c:pt>
                <c:pt idx="1">
                  <c:v>12 bis 16</c:v>
                </c:pt>
                <c:pt idx="2">
                  <c:v>16 bis 17</c:v>
                </c:pt>
                <c:pt idx="3">
                  <c:v>17 bis 18</c:v>
                </c:pt>
                <c:pt idx="4">
                  <c:v>09:30 bis 12:30</c:v>
                </c:pt>
                <c:pt idx="5">
                  <c:v>Besuche gesamt</c:v>
                </c:pt>
              </c:strCache>
            </c:strRef>
          </c:cat>
          <c:val>
            <c:numRef>
              <c:f>Geesthacht!$D$20:$D$25</c:f>
              <c:numCache>
                <c:formatCode>General</c:formatCode>
                <c:ptCount val="6"/>
                <c:pt idx="0">
                  <c:v>3128</c:v>
                </c:pt>
                <c:pt idx="1">
                  <c:v>3007</c:v>
                </c:pt>
                <c:pt idx="2">
                  <c:v>726</c:v>
                </c:pt>
                <c:pt idx="3">
                  <c:v>632</c:v>
                </c:pt>
                <c:pt idx="4">
                  <c:v>398</c:v>
                </c:pt>
                <c:pt idx="5">
                  <c:v>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9-4F71-A972-743EB13F9717}"/>
            </c:ext>
          </c:extLst>
        </c:ser>
        <c:ser>
          <c:idx val="2"/>
          <c:order val="2"/>
          <c:tx>
            <c:strRef>
              <c:f>Geesthacht!$E$19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Geesthacht!$B$20:$B$25</c:f>
              <c:strCache>
                <c:ptCount val="6"/>
                <c:pt idx="0">
                  <c:v>9 bis 12</c:v>
                </c:pt>
                <c:pt idx="1">
                  <c:v>12 bis 16</c:v>
                </c:pt>
                <c:pt idx="2">
                  <c:v>16 bis 17</c:v>
                </c:pt>
                <c:pt idx="3">
                  <c:v>17 bis 18</c:v>
                </c:pt>
                <c:pt idx="4">
                  <c:v>09:30 bis 12:30</c:v>
                </c:pt>
                <c:pt idx="5">
                  <c:v>Besuche gesamt</c:v>
                </c:pt>
              </c:strCache>
            </c:strRef>
          </c:cat>
          <c:val>
            <c:numRef>
              <c:f>Geesthacht!$E$20:$E$25</c:f>
              <c:numCache>
                <c:formatCode>General</c:formatCode>
                <c:ptCount val="6"/>
                <c:pt idx="0">
                  <c:v>4950</c:v>
                </c:pt>
                <c:pt idx="1">
                  <c:v>4519</c:v>
                </c:pt>
                <c:pt idx="2">
                  <c:v>1054</c:v>
                </c:pt>
                <c:pt idx="3">
                  <c:v>681</c:v>
                </c:pt>
                <c:pt idx="4">
                  <c:v>662</c:v>
                </c:pt>
                <c:pt idx="5">
                  <c:v>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9-4F71-A972-743EB13F9717}"/>
            </c:ext>
          </c:extLst>
        </c:ser>
        <c:ser>
          <c:idx val="3"/>
          <c:order val="3"/>
          <c:tx>
            <c:strRef>
              <c:f>Geesthacht!$F$19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Geesthacht!$B$20:$B$25</c:f>
              <c:strCache>
                <c:ptCount val="6"/>
                <c:pt idx="0">
                  <c:v>9 bis 12</c:v>
                </c:pt>
                <c:pt idx="1">
                  <c:v>12 bis 16</c:v>
                </c:pt>
                <c:pt idx="2">
                  <c:v>16 bis 17</c:v>
                </c:pt>
                <c:pt idx="3">
                  <c:v>17 bis 18</c:v>
                </c:pt>
                <c:pt idx="4">
                  <c:v>09:30 bis 12:30</c:v>
                </c:pt>
                <c:pt idx="5">
                  <c:v>Besuche gesamt</c:v>
                </c:pt>
              </c:strCache>
            </c:strRef>
          </c:cat>
          <c:val>
            <c:numRef>
              <c:f>Geesthacht!$F$20:$F$25</c:f>
              <c:numCache>
                <c:formatCode>General</c:formatCode>
                <c:ptCount val="6"/>
                <c:pt idx="0">
                  <c:v>6812</c:v>
                </c:pt>
                <c:pt idx="1">
                  <c:v>5598</c:v>
                </c:pt>
                <c:pt idx="2">
                  <c:v>1188</c:v>
                </c:pt>
                <c:pt idx="3">
                  <c:v>153</c:v>
                </c:pt>
                <c:pt idx="4">
                  <c:v>1033</c:v>
                </c:pt>
                <c:pt idx="5">
                  <c:v>14784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9-4F71-A972-743EB13F9717}"/>
            </c:ext>
          </c:extLst>
        </c:ser>
        <c:ser>
          <c:idx val="4"/>
          <c:order val="4"/>
          <c:tx>
            <c:strRef>
              <c:f>Geesthacht!$G$19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Geesthacht!$B$20:$B$25</c:f>
              <c:strCache>
                <c:ptCount val="6"/>
                <c:pt idx="0">
                  <c:v>9 bis 12</c:v>
                </c:pt>
                <c:pt idx="1">
                  <c:v>12 bis 16</c:v>
                </c:pt>
                <c:pt idx="2">
                  <c:v>16 bis 17</c:v>
                </c:pt>
                <c:pt idx="3">
                  <c:v>17 bis 18</c:v>
                </c:pt>
                <c:pt idx="4">
                  <c:v>09:30 bis 12:30</c:v>
                </c:pt>
                <c:pt idx="5">
                  <c:v>Besuche gesamt</c:v>
                </c:pt>
              </c:strCache>
            </c:strRef>
          </c:cat>
          <c:val>
            <c:numRef>
              <c:f>Geesthacht!$G$20:$G$25</c:f>
              <c:numCache>
                <c:formatCode>General</c:formatCode>
                <c:ptCount val="6"/>
                <c:pt idx="0">
                  <c:v>4952</c:v>
                </c:pt>
                <c:pt idx="1">
                  <c:v>4626</c:v>
                </c:pt>
                <c:pt idx="2">
                  <c:v>1086</c:v>
                </c:pt>
                <c:pt idx="3">
                  <c:v>58</c:v>
                </c:pt>
                <c:pt idx="4">
                  <c:v>846</c:v>
                </c:pt>
                <c:pt idx="5">
                  <c:v>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E-4A6E-B3DD-4ED646C7DC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96355848"/>
        <c:axId val="1096361752"/>
      </c:barChart>
      <c:catAx>
        <c:axId val="1096355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361752"/>
        <c:crosses val="autoZero"/>
        <c:auto val="1"/>
        <c:lblAlgn val="ctr"/>
        <c:lblOffset val="100"/>
        <c:noMultiLvlLbl val="0"/>
      </c:catAx>
      <c:valAx>
        <c:axId val="1096361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3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Geesthacht</a:t>
            </a:r>
            <a:br>
              <a:rPr lang="de-DE"/>
            </a:br>
            <a:r>
              <a:rPr lang="de-DE"/>
              <a:t>Besuche - häufigster 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Geesthacht!$C$32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Geesthacht!$B$33:$B$45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Geesthacht!$C$33:$C$45</c:f>
              <c:numCache>
                <c:formatCode>General</c:formatCode>
                <c:ptCount val="13"/>
                <c:pt idx="0">
                  <c:v>1799</c:v>
                </c:pt>
                <c:pt idx="1">
                  <c:v>1367</c:v>
                </c:pt>
                <c:pt idx="2">
                  <c:v>353</c:v>
                </c:pt>
                <c:pt idx="4">
                  <c:v>489</c:v>
                </c:pt>
                <c:pt idx="5">
                  <c:v>1141</c:v>
                </c:pt>
                <c:pt idx="6">
                  <c:v>813</c:v>
                </c:pt>
                <c:pt idx="7">
                  <c:v>640</c:v>
                </c:pt>
                <c:pt idx="8">
                  <c:v>692</c:v>
                </c:pt>
                <c:pt idx="9">
                  <c:v>557</c:v>
                </c:pt>
                <c:pt idx="10">
                  <c:v>1048</c:v>
                </c:pt>
                <c:pt idx="11">
                  <c:v>1154</c:v>
                </c:pt>
                <c:pt idx="12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3-4C1C-A9E3-7B2BAE4A81D0}"/>
            </c:ext>
          </c:extLst>
        </c:ser>
        <c:ser>
          <c:idx val="1"/>
          <c:order val="1"/>
          <c:tx>
            <c:strRef>
              <c:f>Geesthacht!$D$32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Geesthacht!$B$33:$B$45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Geesthacht!$D$33:$D$45</c:f>
              <c:numCache>
                <c:formatCode>General</c:formatCode>
                <c:ptCount val="13"/>
                <c:pt idx="0">
                  <c:v>583</c:v>
                </c:pt>
                <c:pt idx="1">
                  <c:v>801</c:v>
                </c:pt>
                <c:pt idx="2">
                  <c:v>690</c:v>
                </c:pt>
                <c:pt idx="3">
                  <c:v>384</c:v>
                </c:pt>
                <c:pt idx="4">
                  <c:v>398</c:v>
                </c:pt>
                <c:pt idx="5">
                  <c:v>528</c:v>
                </c:pt>
                <c:pt idx="6">
                  <c:v>499</c:v>
                </c:pt>
                <c:pt idx="7">
                  <c:v>556</c:v>
                </c:pt>
                <c:pt idx="8">
                  <c:v>568</c:v>
                </c:pt>
                <c:pt idx="9">
                  <c:v>688</c:v>
                </c:pt>
                <c:pt idx="10">
                  <c:v>1023</c:v>
                </c:pt>
                <c:pt idx="11">
                  <c:v>1173</c:v>
                </c:pt>
                <c:pt idx="12">
                  <c:v>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3-4C1C-A9E3-7B2BAE4A81D0}"/>
            </c:ext>
          </c:extLst>
        </c:ser>
        <c:ser>
          <c:idx val="2"/>
          <c:order val="2"/>
          <c:tx>
            <c:strRef>
              <c:f>Geesthacht!$E$32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Geesthacht!$B$33:$B$45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Geesthacht!$E$33:$E$45</c:f>
              <c:numCache>
                <c:formatCode>General</c:formatCode>
                <c:ptCount val="13"/>
                <c:pt idx="0">
                  <c:v>769</c:v>
                </c:pt>
                <c:pt idx="1">
                  <c:v>1072</c:v>
                </c:pt>
                <c:pt idx="2">
                  <c:v>696</c:v>
                </c:pt>
                <c:pt idx="3">
                  <c:v>736</c:v>
                </c:pt>
                <c:pt idx="4">
                  <c:v>1218</c:v>
                </c:pt>
                <c:pt idx="5">
                  <c:v>826</c:v>
                </c:pt>
                <c:pt idx="6">
                  <c:v>701</c:v>
                </c:pt>
                <c:pt idx="7">
                  <c:v>915</c:v>
                </c:pt>
                <c:pt idx="8">
                  <c:v>718</c:v>
                </c:pt>
                <c:pt idx="9">
                  <c:v>754</c:v>
                </c:pt>
                <c:pt idx="10">
                  <c:v>1965</c:v>
                </c:pt>
                <c:pt idx="11">
                  <c:v>1496</c:v>
                </c:pt>
                <c:pt idx="12">
                  <c:v>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3-4C1C-A9E3-7B2BAE4A81D0}"/>
            </c:ext>
          </c:extLst>
        </c:ser>
        <c:ser>
          <c:idx val="3"/>
          <c:order val="3"/>
          <c:tx>
            <c:strRef>
              <c:f>Geesthacht!$F$32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Geesthacht!$B$33:$B$45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Geesthacht!$F$33:$F$45</c:f>
              <c:numCache>
                <c:formatCode>General</c:formatCode>
                <c:ptCount val="13"/>
                <c:pt idx="0">
                  <c:v>1513</c:v>
                </c:pt>
                <c:pt idx="1">
                  <c:v>1495</c:v>
                </c:pt>
                <c:pt idx="2">
                  <c:v>1096</c:v>
                </c:pt>
                <c:pt idx="3">
                  <c:v>1026</c:v>
                </c:pt>
                <c:pt idx="4">
                  <c:v>959</c:v>
                </c:pt>
                <c:pt idx="5">
                  <c:v>3452</c:v>
                </c:pt>
                <c:pt idx="6">
                  <c:v>783</c:v>
                </c:pt>
                <c:pt idx="7">
                  <c:v>700</c:v>
                </c:pt>
                <c:pt idx="8">
                  <c:v>602</c:v>
                </c:pt>
                <c:pt idx="9">
                  <c:v>555</c:v>
                </c:pt>
                <c:pt idx="10">
                  <c:v>1235</c:v>
                </c:pt>
                <c:pt idx="11">
                  <c:v>1368</c:v>
                </c:pt>
                <c:pt idx="12">
                  <c:v>14784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3-4C1C-A9E3-7B2BAE4A81D0}"/>
            </c:ext>
          </c:extLst>
        </c:ser>
        <c:ser>
          <c:idx val="4"/>
          <c:order val="4"/>
          <c:tx>
            <c:strRef>
              <c:f>Geesthacht!$G$32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Geesthacht!$B$33:$B$45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Geesthacht!$G$33:$G$45</c:f>
              <c:numCache>
                <c:formatCode>General</c:formatCode>
                <c:ptCount val="13"/>
                <c:pt idx="0">
                  <c:v>686</c:v>
                </c:pt>
                <c:pt idx="1">
                  <c:v>1516</c:v>
                </c:pt>
                <c:pt idx="2">
                  <c:v>892</c:v>
                </c:pt>
                <c:pt idx="3">
                  <c:v>1235</c:v>
                </c:pt>
                <c:pt idx="4">
                  <c:v>1078</c:v>
                </c:pt>
                <c:pt idx="5">
                  <c:v>881</c:v>
                </c:pt>
                <c:pt idx="6">
                  <c:v>774</c:v>
                </c:pt>
                <c:pt idx="7">
                  <c:v>766</c:v>
                </c:pt>
                <c:pt idx="8">
                  <c:v>799</c:v>
                </c:pt>
                <c:pt idx="9">
                  <c:v>734</c:v>
                </c:pt>
                <c:pt idx="10">
                  <c:v>1080</c:v>
                </c:pt>
                <c:pt idx="11">
                  <c:v>1127</c:v>
                </c:pt>
                <c:pt idx="12">
                  <c:v>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D-4E1B-B51C-68537FCC2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34329456"/>
        <c:axId val="1034326176"/>
      </c:barChart>
      <c:catAx>
        <c:axId val="103432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326176"/>
        <c:crosses val="autoZero"/>
        <c:auto val="1"/>
        <c:lblAlgn val="ctr"/>
        <c:lblOffset val="100"/>
        <c:noMultiLvlLbl val="0"/>
      </c:catAx>
      <c:valAx>
        <c:axId val="1034326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3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Büchen</a:t>
            </a:r>
            <a:br>
              <a:rPr lang="de-DE"/>
            </a:br>
            <a:r>
              <a:rPr lang="de-DE"/>
              <a:t>Besuche - häufigster Wochentag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BÜ!$C$5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BÜ!$B$6:$B$11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BÜ!$C$6:$C$11</c:f>
              <c:numCache>
                <c:formatCode>General</c:formatCode>
                <c:ptCount val="6"/>
                <c:pt idx="1">
                  <c:v>59</c:v>
                </c:pt>
                <c:pt idx="2">
                  <c:v>47</c:v>
                </c:pt>
                <c:pt idx="4">
                  <c:v>49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2-4160-B66E-B3EF1613AEDA}"/>
            </c:ext>
          </c:extLst>
        </c:ser>
        <c:ser>
          <c:idx val="1"/>
          <c:order val="1"/>
          <c:tx>
            <c:strRef>
              <c:f>BÜ!$D$5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BÜ!$B$6:$B$11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BÜ!$D$6:$D$11</c:f>
              <c:numCache>
                <c:formatCode>General</c:formatCode>
                <c:ptCount val="6"/>
                <c:pt idx="1">
                  <c:v>230</c:v>
                </c:pt>
                <c:pt idx="2">
                  <c:v>176</c:v>
                </c:pt>
                <c:pt idx="4">
                  <c:v>165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2-4160-B66E-B3EF1613AEDA}"/>
            </c:ext>
          </c:extLst>
        </c:ser>
        <c:ser>
          <c:idx val="2"/>
          <c:order val="2"/>
          <c:tx>
            <c:strRef>
              <c:f>BÜ!$E$5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BÜ!$B$6:$B$11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BÜ!$E$6:$E$11</c:f>
              <c:numCache>
                <c:formatCode>General</c:formatCode>
                <c:ptCount val="6"/>
                <c:pt idx="0">
                  <c:v>3</c:v>
                </c:pt>
                <c:pt idx="1">
                  <c:v>279</c:v>
                </c:pt>
                <c:pt idx="3">
                  <c:v>75</c:v>
                </c:pt>
                <c:pt idx="4">
                  <c:v>4</c:v>
                </c:pt>
                <c:pt idx="5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2-4160-B66E-B3EF1613AEDA}"/>
            </c:ext>
          </c:extLst>
        </c:ser>
        <c:ser>
          <c:idx val="3"/>
          <c:order val="3"/>
          <c:tx>
            <c:strRef>
              <c:f>BÜ!$F$5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BÜ!$B$6:$B$11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BÜ!$F$6:$F$11</c:f>
              <c:numCache>
                <c:formatCode>General</c:formatCode>
                <c:ptCount val="6"/>
                <c:pt idx="1">
                  <c:v>315</c:v>
                </c:pt>
                <c:pt idx="3">
                  <c:v>66</c:v>
                </c:pt>
                <c:pt idx="5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6-4409-BAFE-B88F9516D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7931288"/>
        <c:axId val="597938176"/>
      </c:barChart>
      <c:catAx>
        <c:axId val="59793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938176"/>
        <c:crosses val="autoZero"/>
        <c:auto val="1"/>
        <c:lblAlgn val="ctr"/>
        <c:lblOffset val="100"/>
        <c:noMultiLvlLbl val="0"/>
      </c:catAx>
      <c:valAx>
        <c:axId val="597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9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Büchen</a:t>
            </a:r>
            <a:br>
              <a:rPr lang="de-DE"/>
            </a:br>
            <a:r>
              <a:rPr lang="de-DE"/>
              <a:t>Besuche - Uhrzeit Intervall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BÜ!$C$18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BÜ!$B$19:$B$22</c:f>
              <c:strCache>
                <c:ptCount val="4"/>
                <c:pt idx="0">
                  <c:v>9 bis 13</c:v>
                </c:pt>
                <c:pt idx="1">
                  <c:v>13 bis 17</c:v>
                </c:pt>
                <c:pt idx="2">
                  <c:v>16 bis 19</c:v>
                </c:pt>
                <c:pt idx="3">
                  <c:v>Besuche gesamt</c:v>
                </c:pt>
              </c:strCache>
            </c:strRef>
          </c:cat>
          <c:val>
            <c:numRef>
              <c:f>BÜ!$C$19:$C$22</c:f>
              <c:numCache>
                <c:formatCode>General</c:formatCode>
                <c:ptCount val="4"/>
                <c:pt idx="0">
                  <c:v>52</c:v>
                </c:pt>
                <c:pt idx="1">
                  <c:v>103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A-4B6D-A918-4DC1CA4FE291}"/>
            </c:ext>
          </c:extLst>
        </c:ser>
        <c:ser>
          <c:idx val="1"/>
          <c:order val="1"/>
          <c:tx>
            <c:strRef>
              <c:f>BÜ!$D$18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BÜ!$B$19:$B$22</c:f>
              <c:strCache>
                <c:ptCount val="4"/>
                <c:pt idx="0">
                  <c:v>9 bis 13</c:v>
                </c:pt>
                <c:pt idx="1">
                  <c:v>13 bis 17</c:v>
                </c:pt>
                <c:pt idx="2">
                  <c:v>16 bis 19</c:v>
                </c:pt>
                <c:pt idx="3">
                  <c:v>Besuche gesamt</c:v>
                </c:pt>
              </c:strCache>
            </c:strRef>
          </c:cat>
          <c:val>
            <c:numRef>
              <c:f>BÜ!$D$19:$D$22</c:f>
              <c:numCache>
                <c:formatCode>General</c:formatCode>
                <c:ptCount val="4"/>
                <c:pt idx="0">
                  <c:v>179</c:v>
                </c:pt>
                <c:pt idx="1">
                  <c:v>392</c:v>
                </c:pt>
                <c:pt idx="3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A-4B6D-A918-4DC1CA4FE291}"/>
            </c:ext>
          </c:extLst>
        </c:ser>
        <c:ser>
          <c:idx val="2"/>
          <c:order val="2"/>
          <c:tx>
            <c:strRef>
              <c:f>BÜ!$E$18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BÜ!$B$19:$B$22</c:f>
              <c:strCache>
                <c:ptCount val="4"/>
                <c:pt idx="0">
                  <c:v>9 bis 13</c:v>
                </c:pt>
                <c:pt idx="1">
                  <c:v>13 bis 17</c:v>
                </c:pt>
                <c:pt idx="2">
                  <c:v>16 bis 19</c:v>
                </c:pt>
                <c:pt idx="3">
                  <c:v>Besuche gesamt</c:v>
                </c:pt>
              </c:strCache>
            </c:strRef>
          </c:cat>
          <c:val>
            <c:numRef>
              <c:f>BÜ!$E$19:$E$22</c:f>
              <c:numCache>
                <c:formatCode>General</c:formatCode>
                <c:ptCount val="4"/>
                <c:pt idx="0">
                  <c:v>181</c:v>
                </c:pt>
                <c:pt idx="1">
                  <c:v>105</c:v>
                </c:pt>
                <c:pt idx="2">
                  <c:v>75</c:v>
                </c:pt>
                <c:pt idx="3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A-4B6D-A918-4DC1CA4FE291}"/>
            </c:ext>
          </c:extLst>
        </c:ser>
        <c:ser>
          <c:idx val="3"/>
          <c:order val="3"/>
          <c:tx>
            <c:strRef>
              <c:f>BÜ!$F$18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BÜ!$B$19:$B$22</c:f>
              <c:strCache>
                <c:ptCount val="4"/>
                <c:pt idx="0">
                  <c:v>9 bis 13</c:v>
                </c:pt>
                <c:pt idx="1">
                  <c:v>13 bis 17</c:v>
                </c:pt>
                <c:pt idx="2">
                  <c:v>16 bis 19</c:v>
                </c:pt>
                <c:pt idx="3">
                  <c:v>Besuche gesamt</c:v>
                </c:pt>
              </c:strCache>
            </c:strRef>
          </c:cat>
          <c:val>
            <c:numRef>
              <c:f>BÜ!$F$19:$F$22</c:f>
              <c:numCache>
                <c:formatCode>General</c:formatCode>
                <c:ptCount val="4"/>
                <c:pt idx="0">
                  <c:v>188</c:v>
                </c:pt>
                <c:pt idx="1">
                  <c:v>131</c:v>
                </c:pt>
                <c:pt idx="2">
                  <c:v>62</c:v>
                </c:pt>
                <c:pt idx="3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8-4445-B844-F60A72A31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86206632"/>
        <c:axId val="486206960"/>
      </c:barChart>
      <c:catAx>
        <c:axId val="486206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206960"/>
        <c:crosses val="autoZero"/>
        <c:auto val="1"/>
        <c:lblAlgn val="ctr"/>
        <c:lblOffset val="100"/>
        <c:noMultiLvlLbl val="0"/>
      </c:catAx>
      <c:valAx>
        <c:axId val="486206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2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Büchen</a:t>
            </a:r>
            <a:br>
              <a:rPr lang="de-DE"/>
            </a:br>
            <a:r>
              <a:rPr lang="de-DE"/>
              <a:t>Besuche - häufigster 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BÜ!$C$29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BÜ!$B$30:$B$42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BÜ!$C$30:$C$42</c:f>
              <c:numCache>
                <c:formatCode>General</c:formatCode>
                <c:ptCount val="13"/>
                <c:pt idx="8">
                  <c:v>30</c:v>
                </c:pt>
                <c:pt idx="9">
                  <c:v>53</c:v>
                </c:pt>
                <c:pt idx="10">
                  <c:v>17</c:v>
                </c:pt>
                <c:pt idx="11">
                  <c:v>55</c:v>
                </c:pt>
                <c:pt idx="1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4D63-9357-F63C2E43C941}"/>
            </c:ext>
          </c:extLst>
        </c:ser>
        <c:ser>
          <c:idx val="1"/>
          <c:order val="1"/>
          <c:tx>
            <c:strRef>
              <c:f>BÜ!$D$29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BÜ!$B$30:$B$42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BÜ!$D$30:$D$42</c:f>
              <c:numCache>
                <c:formatCode>General</c:formatCode>
                <c:ptCount val="13"/>
                <c:pt idx="0">
                  <c:v>56</c:v>
                </c:pt>
                <c:pt idx="1">
                  <c:v>40</c:v>
                </c:pt>
                <c:pt idx="2">
                  <c:v>59</c:v>
                </c:pt>
                <c:pt idx="3">
                  <c:v>31</c:v>
                </c:pt>
                <c:pt idx="4">
                  <c:v>53</c:v>
                </c:pt>
                <c:pt idx="5">
                  <c:v>54</c:v>
                </c:pt>
                <c:pt idx="6">
                  <c:v>33</c:v>
                </c:pt>
                <c:pt idx="7">
                  <c:v>48</c:v>
                </c:pt>
                <c:pt idx="8">
                  <c:v>43</c:v>
                </c:pt>
                <c:pt idx="9">
                  <c:v>16</c:v>
                </c:pt>
                <c:pt idx="10">
                  <c:v>113</c:v>
                </c:pt>
                <c:pt idx="11">
                  <c:v>25</c:v>
                </c:pt>
                <c:pt idx="12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3-4D63-9357-F63C2E43C941}"/>
            </c:ext>
          </c:extLst>
        </c:ser>
        <c:ser>
          <c:idx val="2"/>
          <c:order val="2"/>
          <c:tx>
            <c:strRef>
              <c:f>BÜ!$E$29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BÜ!$B$30:$B$42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BÜ!$E$30:$E$42</c:f>
              <c:numCache>
                <c:formatCode>General</c:formatCode>
                <c:ptCount val="13"/>
                <c:pt idx="0">
                  <c:v>41</c:v>
                </c:pt>
                <c:pt idx="1">
                  <c:v>39</c:v>
                </c:pt>
                <c:pt idx="2">
                  <c:v>25</c:v>
                </c:pt>
                <c:pt idx="3">
                  <c:v>25</c:v>
                </c:pt>
                <c:pt idx="4">
                  <c:v>38</c:v>
                </c:pt>
                <c:pt idx="5">
                  <c:v>41</c:v>
                </c:pt>
                <c:pt idx="6">
                  <c:v>16</c:v>
                </c:pt>
                <c:pt idx="7">
                  <c:v>31</c:v>
                </c:pt>
                <c:pt idx="8">
                  <c:v>32</c:v>
                </c:pt>
                <c:pt idx="9">
                  <c:v>20</c:v>
                </c:pt>
                <c:pt idx="10">
                  <c:v>53</c:v>
                </c:pt>
                <c:pt idx="11">
                  <c:v>23</c:v>
                </c:pt>
                <c:pt idx="1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3-4D63-9357-F63C2E43C941}"/>
            </c:ext>
          </c:extLst>
        </c:ser>
        <c:ser>
          <c:idx val="3"/>
          <c:order val="3"/>
          <c:tx>
            <c:strRef>
              <c:f>BÜ!$F$29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BÜ!$B$30:$B$42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BÜ!$F$30:$F$42</c:f>
              <c:numCache>
                <c:formatCode>General</c:formatCode>
                <c:ptCount val="13"/>
                <c:pt idx="0">
                  <c:v>44</c:v>
                </c:pt>
                <c:pt idx="1">
                  <c:v>25</c:v>
                </c:pt>
                <c:pt idx="2">
                  <c:v>33</c:v>
                </c:pt>
                <c:pt idx="3">
                  <c:v>38</c:v>
                </c:pt>
                <c:pt idx="4">
                  <c:v>23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38</c:v>
                </c:pt>
                <c:pt idx="9">
                  <c:v>21</c:v>
                </c:pt>
                <c:pt idx="10">
                  <c:v>34</c:v>
                </c:pt>
                <c:pt idx="11">
                  <c:v>26</c:v>
                </c:pt>
                <c:pt idx="12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289-A05F-FB989A1CE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33515672"/>
        <c:axId val="1033516000"/>
      </c:barChart>
      <c:catAx>
        <c:axId val="1033515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516000"/>
        <c:crosses val="autoZero"/>
        <c:auto val="1"/>
        <c:lblAlgn val="ctr"/>
        <c:lblOffset val="100"/>
        <c:noMultiLvlLbl val="0"/>
      </c:catAx>
      <c:valAx>
        <c:axId val="103351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Schwarzenbek</a:t>
            </a:r>
          </a:p>
          <a:p>
            <a:pPr>
              <a:defRPr/>
            </a:pPr>
            <a:r>
              <a:rPr lang="de-DE"/>
              <a:t>Besuche - häufigster Wochentag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SBK!$C$5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SBK!$C$6:$C$11</c:f>
              <c:numCache>
                <c:formatCode>General</c:formatCode>
                <c:ptCount val="6"/>
                <c:pt idx="0">
                  <c:v>89</c:v>
                </c:pt>
                <c:pt idx="1">
                  <c:v>18</c:v>
                </c:pt>
                <c:pt idx="2">
                  <c:v>21</c:v>
                </c:pt>
                <c:pt idx="3">
                  <c:v>76</c:v>
                </c:pt>
                <c:pt idx="4">
                  <c:v>58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1-4AA6-B45D-6883E51872A3}"/>
            </c:ext>
          </c:extLst>
        </c:ser>
        <c:ser>
          <c:idx val="1"/>
          <c:order val="1"/>
          <c:tx>
            <c:strRef>
              <c:f>SBK!$D$5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SBK!$D$6:$D$11</c:f>
              <c:numCache>
                <c:formatCode>General</c:formatCode>
                <c:ptCount val="6"/>
                <c:pt idx="0">
                  <c:v>164</c:v>
                </c:pt>
                <c:pt idx="1">
                  <c:v>86</c:v>
                </c:pt>
                <c:pt idx="2">
                  <c:v>78</c:v>
                </c:pt>
                <c:pt idx="3">
                  <c:v>227</c:v>
                </c:pt>
                <c:pt idx="4">
                  <c:v>126</c:v>
                </c:pt>
                <c:pt idx="5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1-4AA6-B45D-6883E51872A3}"/>
            </c:ext>
          </c:extLst>
        </c:ser>
        <c:ser>
          <c:idx val="2"/>
          <c:order val="2"/>
          <c:tx>
            <c:strRef>
              <c:f>SBK!$E$5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SBK!$E$6:$E$11</c:f>
              <c:numCache>
                <c:formatCode>General</c:formatCode>
                <c:ptCount val="6"/>
                <c:pt idx="0">
                  <c:v>143</c:v>
                </c:pt>
                <c:pt idx="1">
                  <c:v>1</c:v>
                </c:pt>
                <c:pt idx="3">
                  <c:v>187</c:v>
                </c:pt>
                <c:pt idx="4">
                  <c:v>136</c:v>
                </c:pt>
                <c:pt idx="5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1-4AA6-B45D-6883E51872A3}"/>
            </c:ext>
          </c:extLst>
        </c:ser>
        <c:ser>
          <c:idx val="3"/>
          <c:order val="3"/>
          <c:tx>
            <c:strRef>
              <c:f>SBK!$F$5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SBK!$B$6:$B$11</c:f>
              <c:strCache>
                <c:ptCount val="6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Besuche gesamt</c:v>
                </c:pt>
              </c:strCache>
            </c:strRef>
          </c:cat>
          <c:val>
            <c:numRef>
              <c:f>SBK!$F$6:$F$11</c:f>
              <c:numCache>
                <c:formatCode>General</c:formatCode>
                <c:ptCount val="6"/>
                <c:pt idx="0">
                  <c:v>222</c:v>
                </c:pt>
                <c:pt idx="2">
                  <c:v>2</c:v>
                </c:pt>
                <c:pt idx="3">
                  <c:v>253</c:v>
                </c:pt>
                <c:pt idx="4">
                  <c:v>171</c:v>
                </c:pt>
                <c:pt idx="5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8A8-B328-BC11C1C78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42110312"/>
        <c:axId val="1042114904"/>
      </c:barChart>
      <c:catAx>
        <c:axId val="104211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114904"/>
        <c:crosses val="autoZero"/>
        <c:auto val="1"/>
        <c:lblAlgn val="ctr"/>
        <c:lblOffset val="100"/>
        <c:noMultiLvlLbl val="0"/>
      </c:catAx>
      <c:valAx>
        <c:axId val="10421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11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Schwarzenbek</a:t>
            </a:r>
            <a:br>
              <a:rPr lang="de-DE"/>
            </a:br>
            <a:r>
              <a:rPr lang="de-DE"/>
              <a:t>Besuche - Uhrzeit Intervall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SBK!$C$18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SBK!$B$19:$B$21</c:f>
              <c:strCache>
                <c:ptCount val="3"/>
                <c:pt idx="0">
                  <c:v>9 bis 13</c:v>
                </c:pt>
                <c:pt idx="1">
                  <c:v>13 bis 18</c:v>
                </c:pt>
                <c:pt idx="2">
                  <c:v>Besuche gesamt</c:v>
                </c:pt>
              </c:strCache>
            </c:strRef>
          </c:cat>
          <c:val>
            <c:numRef>
              <c:f>SBK!$C$19:$C$21</c:f>
              <c:numCache>
                <c:formatCode>General</c:formatCode>
                <c:ptCount val="3"/>
                <c:pt idx="0">
                  <c:v>119</c:v>
                </c:pt>
                <c:pt idx="1">
                  <c:v>143</c:v>
                </c:pt>
                <c:pt idx="2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C-48A6-A2C6-2A8D5EE8D1E6}"/>
            </c:ext>
          </c:extLst>
        </c:ser>
        <c:ser>
          <c:idx val="1"/>
          <c:order val="1"/>
          <c:tx>
            <c:strRef>
              <c:f>SBK!$D$18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SBK!$B$19:$B$21</c:f>
              <c:strCache>
                <c:ptCount val="3"/>
                <c:pt idx="0">
                  <c:v>9 bis 13</c:v>
                </c:pt>
                <c:pt idx="1">
                  <c:v>13 bis 18</c:v>
                </c:pt>
                <c:pt idx="2">
                  <c:v>Besuche gesamt</c:v>
                </c:pt>
              </c:strCache>
            </c:strRef>
          </c:cat>
          <c:val>
            <c:numRef>
              <c:f>SBK!$D$19:$D$21</c:f>
              <c:numCache>
                <c:formatCode>General</c:formatCode>
                <c:ptCount val="3"/>
                <c:pt idx="0">
                  <c:v>376</c:v>
                </c:pt>
                <c:pt idx="1">
                  <c:v>305</c:v>
                </c:pt>
                <c:pt idx="2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C-48A6-A2C6-2A8D5EE8D1E6}"/>
            </c:ext>
          </c:extLst>
        </c:ser>
        <c:ser>
          <c:idx val="2"/>
          <c:order val="2"/>
          <c:tx>
            <c:strRef>
              <c:f>SBK!$E$18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SBK!$B$19:$B$21</c:f>
              <c:strCache>
                <c:ptCount val="3"/>
                <c:pt idx="0">
                  <c:v>9 bis 13</c:v>
                </c:pt>
                <c:pt idx="1">
                  <c:v>13 bis 18</c:v>
                </c:pt>
                <c:pt idx="2">
                  <c:v>Besuche gesamt</c:v>
                </c:pt>
              </c:strCache>
            </c:strRef>
          </c:cat>
          <c:val>
            <c:numRef>
              <c:f>SBK!$E$19:$E$21</c:f>
              <c:numCache>
                <c:formatCode>General</c:formatCode>
                <c:ptCount val="3"/>
                <c:pt idx="0">
                  <c:v>262</c:v>
                </c:pt>
                <c:pt idx="1">
                  <c:v>205</c:v>
                </c:pt>
                <c:pt idx="2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C-48A6-A2C6-2A8D5EE8D1E6}"/>
            </c:ext>
          </c:extLst>
        </c:ser>
        <c:ser>
          <c:idx val="3"/>
          <c:order val="3"/>
          <c:tx>
            <c:strRef>
              <c:f>SBK!$F$18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SBK!$B$19:$B$21</c:f>
              <c:strCache>
                <c:ptCount val="3"/>
                <c:pt idx="0">
                  <c:v>9 bis 13</c:v>
                </c:pt>
                <c:pt idx="1">
                  <c:v>13 bis 18</c:v>
                </c:pt>
                <c:pt idx="2">
                  <c:v>Besuche gesamt</c:v>
                </c:pt>
              </c:strCache>
            </c:strRef>
          </c:cat>
          <c:val>
            <c:numRef>
              <c:f>SBK!$F$19:$F$21</c:f>
              <c:numCache>
                <c:formatCode>General</c:formatCode>
                <c:ptCount val="3"/>
                <c:pt idx="0">
                  <c:v>391</c:v>
                </c:pt>
                <c:pt idx="1">
                  <c:v>257</c:v>
                </c:pt>
                <c:pt idx="2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D-41C3-AE8A-6B28A55EF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36718376"/>
        <c:axId val="1036721000"/>
      </c:barChart>
      <c:catAx>
        <c:axId val="1036718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721000"/>
        <c:crosses val="autoZero"/>
        <c:auto val="1"/>
        <c:lblAlgn val="ctr"/>
        <c:lblOffset val="100"/>
        <c:noMultiLvlLbl val="0"/>
      </c:catAx>
      <c:valAx>
        <c:axId val="10367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671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Schwarzenbek</a:t>
            </a:r>
            <a:br>
              <a:rPr lang="de-DE"/>
            </a:br>
            <a:r>
              <a:rPr lang="de-DE"/>
              <a:t>Besuche - häufigster 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90534696287606E-2"/>
          <c:y val="0.13922759410397328"/>
          <c:w val="0.90954449388895731"/>
          <c:h val="0.70415350340316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SBK!$C$28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SBK!$B$29:$B$41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SBK!$C$29:$C$41</c:f>
              <c:numCache>
                <c:formatCode>General</c:formatCode>
                <c:ptCount val="13"/>
                <c:pt idx="8">
                  <c:v>50</c:v>
                </c:pt>
                <c:pt idx="9">
                  <c:v>67</c:v>
                </c:pt>
                <c:pt idx="10">
                  <c:v>64</c:v>
                </c:pt>
                <c:pt idx="11">
                  <c:v>81</c:v>
                </c:pt>
                <c:pt idx="12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4C30-9FC4-E9BCCC1AD67C}"/>
            </c:ext>
          </c:extLst>
        </c:ser>
        <c:ser>
          <c:idx val="1"/>
          <c:order val="1"/>
          <c:tx>
            <c:strRef>
              <c:f>SBK!$D$28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SBK!$B$29:$B$41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SBK!$D$29:$D$41</c:f>
              <c:numCache>
                <c:formatCode>General</c:formatCode>
                <c:ptCount val="13"/>
                <c:pt idx="0">
                  <c:v>70</c:v>
                </c:pt>
                <c:pt idx="1">
                  <c:v>77</c:v>
                </c:pt>
                <c:pt idx="2">
                  <c:v>45</c:v>
                </c:pt>
                <c:pt idx="3">
                  <c:v>44</c:v>
                </c:pt>
                <c:pt idx="4">
                  <c:v>51</c:v>
                </c:pt>
                <c:pt idx="5">
                  <c:v>84</c:v>
                </c:pt>
                <c:pt idx="6">
                  <c:v>41</c:v>
                </c:pt>
                <c:pt idx="7">
                  <c:v>87</c:v>
                </c:pt>
                <c:pt idx="8">
                  <c:v>42</c:v>
                </c:pt>
                <c:pt idx="9">
                  <c:v>29</c:v>
                </c:pt>
                <c:pt idx="10">
                  <c:v>61</c:v>
                </c:pt>
                <c:pt idx="11">
                  <c:v>50</c:v>
                </c:pt>
                <c:pt idx="12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E-4C30-9FC4-E9BCCC1AD67C}"/>
            </c:ext>
          </c:extLst>
        </c:ser>
        <c:ser>
          <c:idx val="2"/>
          <c:order val="2"/>
          <c:tx>
            <c:strRef>
              <c:f>SBK!$E$28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SBK!$B$29:$B$41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SBK!$E$29:$E$41</c:f>
              <c:numCache>
                <c:formatCode>General</c:formatCode>
                <c:ptCount val="13"/>
                <c:pt idx="0">
                  <c:v>34</c:v>
                </c:pt>
                <c:pt idx="1">
                  <c:v>56</c:v>
                </c:pt>
                <c:pt idx="2">
                  <c:v>44</c:v>
                </c:pt>
                <c:pt idx="3">
                  <c:v>40</c:v>
                </c:pt>
                <c:pt idx="4">
                  <c:v>28</c:v>
                </c:pt>
                <c:pt idx="5">
                  <c:v>53</c:v>
                </c:pt>
                <c:pt idx="6">
                  <c:v>48</c:v>
                </c:pt>
                <c:pt idx="7">
                  <c:v>44</c:v>
                </c:pt>
                <c:pt idx="8">
                  <c:v>29</c:v>
                </c:pt>
                <c:pt idx="9">
                  <c:v>35</c:v>
                </c:pt>
                <c:pt idx="10">
                  <c:v>56</c:v>
                </c:pt>
                <c:pt idx="11">
                  <c:v>53</c:v>
                </c:pt>
                <c:pt idx="12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E-4C30-9FC4-E9BCCC1AD67C}"/>
            </c:ext>
          </c:extLst>
        </c:ser>
        <c:ser>
          <c:idx val="3"/>
          <c:order val="3"/>
          <c:tx>
            <c:strRef>
              <c:f>SBK!$F$28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SBK!$B$29:$B$41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  <c:pt idx="12">
                  <c:v>Besuche gesamt</c:v>
                </c:pt>
              </c:strCache>
            </c:strRef>
          </c:cat>
          <c:val>
            <c:numRef>
              <c:f>SBK!$F$29:$F$41</c:f>
              <c:numCache>
                <c:formatCode>General</c:formatCode>
                <c:ptCount val="13"/>
                <c:pt idx="0">
                  <c:v>29</c:v>
                </c:pt>
                <c:pt idx="1">
                  <c:v>72</c:v>
                </c:pt>
                <c:pt idx="2">
                  <c:v>32</c:v>
                </c:pt>
                <c:pt idx="3">
                  <c:v>59</c:v>
                </c:pt>
                <c:pt idx="4">
                  <c:v>43</c:v>
                </c:pt>
                <c:pt idx="5">
                  <c:v>64</c:v>
                </c:pt>
                <c:pt idx="6">
                  <c:v>68</c:v>
                </c:pt>
                <c:pt idx="7">
                  <c:v>60</c:v>
                </c:pt>
                <c:pt idx="8">
                  <c:v>37</c:v>
                </c:pt>
                <c:pt idx="9">
                  <c:v>63</c:v>
                </c:pt>
                <c:pt idx="10">
                  <c:v>62</c:v>
                </c:pt>
                <c:pt idx="11">
                  <c:v>59</c:v>
                </c:pt>
                <c:pt idx="12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8-4DD1-8327-626E49743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01061352"/>
        <c:axId val="601057744"/>
      </c:barChart>
      <c:catAx>
        <c:axId val="601061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057744"/>
        <c:crosses val="autoZero"/>
        <c:auto val="1"/>
        <c:lblAlgn val="ctr"/>
        <c:lblOffset val="100"/>
        <c:noMultiLvlLbl val="0"/>
      </c:catAx>
      <c:valAx>
        <c:axId val="60105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318793</xdr:colOff>
      <xdr:row>1</xdr:row>
      <xdr:rowOff>42302</xdr:rowOff>
    </xdr:from>
    <xdr:to>
      <xdr:col>22</xdr:col>
      <xdr:colOff>552157</xdr:colOff>
      <xdr:row>29</xdr:row>
      <xdr:rowOff>37540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16530E-0E0D-BDCB-A0B8-F1480A597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297183</xdr:colOff>
      <xdr:row>29</xdr:row>
      <xdr:rowOff>187417</xdr:rowOff>
    </xdr:from>
    <xdr:to>
      <xdr:col>22</xdr:col>
      <xdr:colOff>511496</xdr:colOff>
      <xdr:row>48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0C8628-C4AF-19EE-73F0-6F05EDCF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606112</xdr:colOff>
      <xdr:row>49</xdr:row>
      <xdr:rowOff>25493</xdr:rowOff>
    </xdr:from>
    <xdr:to>
      <xdr:col>27</xdr:col>
      <xdr:colOff>384452</xdr:colOff>
      <xdr:row>81</xdr:row>
      <xdr:rowOff>189459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FC5E75D-A263-A654-0F31-CE2EDF4F3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700115</xdr:colOff>
      <xdr:row>0</xdr:row>
      <xdr:rowOff>166686</xdr:rowOff>
    </xdr:from>
    <xdr:to>
      <xdr:col>22</xdr:col>
      <xdr:colOff>190528</xdr:colOff>
      <xdr:row>20</xdr:row>
      <xdr:rowOff>43543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0CD7CE-B387-4871-1877-844010191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685147</xdr:colOff>
      <xdr:row>20</xdr:row>
      <xdr:rowOff>152400</xdr:rowOff>
    </xdr:from>
    <xdr:to>
      <xdr:col>22</xdr:col>
      <xdr:colOff>156510</xdr:colOff>
      <xdr:row>37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F2222C-48CF-E67F-392E-160CD5B3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685147</xdr:colOff>
      <xdr:row>38</xdr:row>
      <xdr:rowOff>52387</xdr:rowOff>
    </xdr:from>
    <xdr:to>
      <xdr:col>24</xdr:col>
      <xdr:colOff>299386</xdr:colOff>
      <xdr:row>60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157642-1E17-005D-8085-6A5351CA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455205</xdr:colOff>
      <xdr:row>0</xdr:row>
      <xdr:rowOff>196918</xdr:rowOff>
    </xdr:from>
    <xdr:to>
      <xdr:col>21</xdr:col>
      <xdr:colOff>217702</xdr:colOff>
      <xdr:row>19</xdr:row>
      <xdr:rowOff>6271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115625-5347-F073-47CA-28EBCFF0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452216</xdr:colOff>
      <xdr:row>21</xdr:row>
      <xdr:rowOff>16684</xdr:rowOff>
    </xdr:from>
    <xdr:to>
      <xdr:col>21</xdr:col>
      <xdr:colOff>235005</xdr:colOff>
      <xdr:row>37</xdr:row>
      <xdr:rowOff>76319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5A367E-CB7F-6944-F82E-6A570101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428624</xdr:colOff>
      <xdr:row>38</xdr:row>
      <xdr:rowOff>125538</xdr:rowOff>
    </xdr:from>
    <xdr:to>
      <xdr:col>24</xdr:col>
      <xdr:colOff>141425</xdr:colOff>
      <xdr:row>65</xdr:row>
      <xdr:rowOff>59530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D85BE7E-C2BB-7F15-6EED-3C0F1EB11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760043</xdr:colOff>
      <xdr:row>1</xdr:row>
      <xdr:rowOff>7003</xdr:rowOff>
    </xdr:from>
    <xdr:to>
      <xdr:col>27</xdr:col>
      <xdr:colOff>715501</xdr:colOff>
      <xdr:row>19</xdr:row>
      <xdr:rowOff>184897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11D296-5BA5-4F7F-B560-14346704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721944</xdr:colOff>
      <xdr:row>20</xdr:row>
      <xdr:rowOff>142034</xdr:rowOff>
    </xdr:from>
    <xdr:to>
      <xdr:col>27</xdr:col>
      <xdr:colOff>658351</xdr:colOff>
      <xdr:row>35</xdr:row>
      <xdr:rowOff>51547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70A086-4A23-490C-9A9A-4B39059E7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721889</xdr:colOff>
      <xdr:row>36</xdr:row>
      <xdr:rowOff>5165</xdr:rowOff>
    </xdr:from>
    <xdr:to>
      <xdr:col>30</xdr:col>
      <xdr:colOff>246480</xdr:colOff>
      <xdr:row>62</xdr:row>
      <xdr:rowOff>43265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E6BBEA-FB25-4EB6-BE7B-D4814D94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198781</xdr:colOff>
      <xdr:row>49</xdr:row>
      <xdr:rowOff>8283</xdr:rowOff>
    </xdr:from>
    <xdr:to>
      <xdr:col>7</xdr:col>
      <xdr:colOff>82825</xdr:colOff>
      <xdr:row>59</xdr:row>
      <xdr:rowOff>8284</xdr:rowOff>
    </xdr:to>
    <xdr:sp macro="" textlink="">
      <xdr:nvSpPr>
        <xdr:cNvPr id="8" name="Geschweifte Klammer links 7">
          <a:extLst>
            <a:ext uri="{FF2B5EF4-FFF2-40B4-BE49-F238E27FC236}">
              <a16:creationId xmlns:a16="http://schemas.microsoft.com/office/drawing/2014/main" id="{7764CBAF-79DE-A006-06EF-C90F2764CAEE}"/>
            </a:ext>
          </a:extLst>
        </xdr:cNvPr>
        <xdr:cNvSpPr/>
      </xdr:nvSpPr>
      <xdr:spPr>
        <a:xfrm>
          <a:off x="6261651" y="8174935"/>
          <a:ext cx="745435" cy="1921566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ndenservice/Organisation/Kennzahlen/Klickz&#228;hler/%23%20Auswertung%20Klickz&#228;hler/Geesthacht_Auswertung%20Besucher/ALT/Auswertung%202020/2020_Auswertung%20Klickz&#228;hler%20G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 2020"/>
      <sheetName val="Februar 2020"/>
      <sheetName val="März 2020"/>
      <sheetName val="April 2020"/>
      <sheetName val="Mai 2020"/>
      <sheetName val="Juni 2020"/>
      <sheetName val="Juli 2020"/>
      <sheetName val="August 2020"/>
      <sheetName val="September"/>
      <sheetName val="Oktober"/>
      <sheetName val="November"/>
      <sheetName val="Dezember"/>
      <sheetName val="Jahresübersicht 2020"/>
      <sheetName val="1. Halbjahr"/>
      <sheetName val="2. Halbjahr "/>
      <sheetName val="2020_Auswertung Klickzähler G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urukan, Burak" id="{781FEC41-1E0D-40F0-9E75-097C11D3F6BA}" userId="S::b.durukan@stadtwerke-geesthacht.de::65d1463e-f9b5-4a5a-9df6-8ccc4dad330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B0623-918A-4A76-ADD1-C34AC1246BDB}" name="Tabelle1" displayName="Tabelle1" ref="B5:G12" totalsRowShown="0" headerRowDxfId="181" headerRowBorderDxfId="180" tableBorderDxfId="179" totalsRowBorderDxfId="178">
  <autoFilter ref="B5:G12" xr:uid="{98FB0623-918A-4A76-ADD1-C34AC1246BDB}"/>
  <tableColumns count="6">
    <tableColumn id="1" xr3:uid="{4683415C-4425-415B-8040-A1B86892ED02}" name="Tage" dataDxfId="177"/>
    <tableColumn id="2" xr3:uid="{020BC771-2AAB-488B-8E53-7D058CB6DA29}" name="2020" dataDxfId="176"/>
    <tableColumn id="3" xr3:uid="{38911CE0-6427-465D-AEE9-971F74432658}" name="2021" dataDxfId="175"/>
    <tableColumn id="4" xr3:uid="{E2CCF961-B2EB-4BE2-A1FE-27E9720C8E51}" name="2022" dataDxfId="174"/>
    <tableColumn id="5" xr3:uid="{4EAA9020-F1F6-4D04-8BAA-10D54D31931D}" name="2023" dataDxfId="173"/>
    <tableColumn id="6" xr3:uid="{F9E3D53A-92C1-41AF-A18D-1E4584CEFAF2}" name="2024" dataDxfId="1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5FC074-2FEF-4B74-8FB6-986F9E1DFEAD}" name="Tabelle114" displayName="Tabelle114" ref="B5:F11" totalsRowShown="0" headerRowDxfId="107" headerRowBorderDxfId="106" tableBorderDxfId="105" totalsRowBorderDxfId="104">
  <autoFilter ref="B5:F11" xr:uid="{98FB0623-918A-4A76-ADD1-C34AC1246BDB}"/>
  <tableColumns count="5">
    <tableColumn id="1" xr3:uid="{B426D10C-151E-493F-B263-8DF7BCB77B85}" name="Tage" dataDxfId="103"/>
    <tableColumn id="3" xr3:uid="{287CC9D1-4B8A-47D4-A3A5-4A741AED7363}" name="2021" dataDxfId="102"/>
    <tableColumn id="4" xr3:uid="{E9533AC7-632A-47DF-BD25-392394574BB2}" name="2022" dataDxfId="101"/>
    <tableColumn id="5" xr3:uid="{DE21173B-4290-47C4-AF0F-D775D0C8C946}" name="2023" dataDxfId="100"/>
    <tableColumn id="2" xr3:uid="{9A7BD0D5-7AE1-478C-A8E3-B9973A98BCE4}" name="2024" dataDxfId="9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EF5CA2-F4C7-426F-A0FB-5E480C3CC126}" name="Tabelle215" displayName="Tabelle215" ref="B18:F21" totalsRowShown="0" headerRowDxfId="98" headerRowBorderDxfId="97" tableBorderDxfId="96" totalsRowBorderDxfId="95">
  <autoFilter ref="B18:F21" xr:uid="{6FC447A0-1874-4B12-9166-EBE0BBF917DB}"/>
  <tableColumns count="5">
    <tableColumn id="1" xr3:uid="{86A765E2-3CA3-4AAA-8FCB-82741BC4F71D}" name="Intervall" dataDxfId="94"/>
    <tableColumn id="3" xr3:uid="{FF734295-F5E6-4510-B38C-EA43CD091B9E}" name="2021" dataDxfId="93"/>
    <tableColumn id="4" xr3:uid="{8FF8F12E-63B8-424F-948D-F51D4AE399F2}" name="2022" dataDxfId="92"/>
    <tableColumn id="5" xr3:uid="{63E97EAA-93F5-4E4B-8ED0-9330E741DC9D}" name="2023" dataDxfId="91"/>
    <tableColumn id="2" xr3:uid="{7658EB79-667C-4842-85A3-09B8087578A1}" name="2024" data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6905B5-73A9-4400-B471-2E008B8E59CD}" name="Tabelle316" displayName="Tabelle316" ref="B28:F41" totalsRowCount="1" headerRowDxfId="89" headerRowBorderDxfId="88" tableBorderDxfId="87" totalsRowBorderDxfId="86">
  <autoFilter ref="B28:F40" xr:uid="{2C6C7A6B-A49E-4762-B82C-A9BD566F3611}"/>
  <tableColumns count="5">
    <tableColumn id="1" xr3:uid="{79F9E2F7-BAE5-4BA9-8CF8-EB8CEEF0D70A}" name="Monat" totalsRowLabel="Ergebnis" dataDxfId="85" totalsRowDxfId="84"/>
    <tableColumn id="3" xr3:uid="{A8B3DE21-842B-4104-BA8F-8CC554C8AC28}" name="2021" totalsRowFunction="sum" dataDxfId="83" totalsRowDxfId="82"/>
    <tableColumn id="4" xr3:uid="{14F6D630-DE53-40DA-BC45-BC0F30EEF915}" name="2022" totalsRowFunction="sum" dataDxfId="81" totalsRowDxfId="80"/>
    <tableColumn id="5" xr3:uid="{45A0ECFD-E5B0-4BC2-805B-9F24968B74FC}" name="2023" totalsRowFunction="sum" dataDxfId="79" totalsRowDxfId="78"/>
    <tableColumn id="2" xr3:uid="{69F88D6D-8BCE-42C2-B019-98D9FD423767}" name="2024" totalsRowFunction="sum" dataDxfId="77" totalsRow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737F7E-03D7-47AD-B2E3-41899BE0E756}" name="Tabelle31613" displayName="Tabelle31613" ref="B47:F66" totalsRowCount="1" headerRowDxfId="75" headerRowBorderDxfId="74" tableBorderDxfId="73" totalsRowBorderDxfId="72">
  <autoFilter ref="B47:F65" xr:uid="{65737F7E-03D7-47AD-B2E3-41899BE0E756}"/>
  <tableColumns count="5">
    <tableColumn id="1" xr3:uid="{806FFE4B-66E2-4284-8C76-CCC801D29F95}" name="Skill" dataDxfId="71" totalsRowDxfId="70"/>
    <tableColumn id="3" xr3:uid="{81B1BE7F-C570-4053-8AC7-0E94C2864D6C}" name="2024" totalsRowFunction="sum" dataDxfId="69" totalsRowDxfId="68"/>
    <tableColumn id="4" xr3:uid="{9D3FECA3-5EC5-438C-97A3-D851AEF9CE35}" name="in %" totalsRowFunction="sum" dataDxfId="67" totalsRowDxfId="66">
      <calculatedColumnFormula>Tabelle31613[[#This Row],[2024]]/Tabelle31613[[#Totals],[2024]]</calculatedColumnFormula>
    </tableColumn>
    <tableColumn id="5" xr3:uid="{6E63B215-CEB2-4127-91F7-16EFBCB6157B}" name="2026" dataDxfId="65" totalsRowDxfId="64"/>
    <tableColumn id="2" xr3:uid="{AF2712E5-F956-4FBF-86B3-ED07B7DCB337}" name="2027" dataDxfId="63" totalsRowDxfId="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CAE4E9D-122F-4F0A-9CE6-E049746DC528}" name="Tabelle3161319" displayName="Tabelle3161319" ref="B72:G169" totalsRowCount="1" headerRowDxfId="61" headerRowBorderDxfId="60" tableBorderDxfId="59" totalsRowBorderDxfId="58">
  <autoFilter ref="B72:G168" xr:uid="{8CAE4E9D-122F-4F0A-9CE6-E049746DC528}"/>
  <sortState xmlns:xlrd2="http://schemas.microsoft.com/office/spreadsheetml/2017/richdata2" ref="B80:G168">
    <sortCondition ref="C72:C168"/>
  </sortState>
  <tableColumns count="6">
    <tableColumn id="1" xr3:uid="{D6C709F5-D1C0-4EFA-9E2F-BDF948B90A7C}" name="Monat" dataDxfId="57" totalsRowDxfId="56"/>
    <tableColumn id="3" xr3:uid="{6C65F210-1CA6-4AAB-A2B3-753A1A6D76F1}" name="Intervall" dataDxfId="55" totalsRowDxfId="54"/>
    <tableColumn id="4" xr3:uid="{5DBDCA57-DCC4-4A67-94EA-C55F036705D2}" name="2021" totalsRowFunction="sum" dataDxfId="53" totalsRowDxfId="52"/>
    <tableColumn id="5" xr3:uid="{4BB31E17-2FD7-4C80-93CE-1E36833B2962}" name="2022" totalsRowFunction="sum" dataDxfId="51" totalsRowDxfId="50"/>
    <tableColumn id="2" xr3:uid="{E8FD2290-9A56-4A4C-9254-32B4E591A75B}" name="2023" totalsRowFunction="sum" dataDxfId="49" totalsRowDxfId="48"/>
    <tableColumn id="6" xr3:uid="{00CBA08D-ECD1-4EBD-920B-ED1CB861ECF4}" name="2024" totalsRowFunction="sum" dataDxfId="47" totalsRow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BC04-C968-4B82-8EA1-F7442671F589}" name="Tabelle31620" displayName="Tabelle31620" ref="J28:L41" totalsRowCount="1" headerRowDxfId="45" headerRowBorderDxfId="44" tableBorderDxfId="43" totalsRowBorderDxfId="42">
  <autoFilter ref="J28:L40" xr:uid="{EB40BC04-C968-4B82-8EA1-F7442671F589}"/>
  <tableColumns count="3">
    <tableColumn id="1" xr3:uid="{8D0DC601-6288-4576-86D1-2E6F416716E6}" name="Monat" totalsRowLabel="Mittelwert" dataDxfId="41" totalsRowDxfId="40"/>
    <tableColumn id="3" xr3:uid="{4D7A49CE-D6CB-401E-9C8A-9A6DB9252F79}" name="2023" dataDxfId="39" totalsRowDxfId="38"/>
    <tableColumn id="4" xr3:uid="{CF81E8BD-A630-4998-B8CF-2D68167EEFCD}" name="2024" totalsRowFunction="average" dataDxfId="37" totalsRowDxfId="3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BF2970F-2033-4C44-AFB6-A40948A623FB}" name="Tabelle3162022" displayName="Tabelle3162022" ref="P28:R41" totalsRowCount="1" headerRowDxfId="35" headerRowBorderDxfId="34" tableBorderDxfId="33" totalsRowBorderDxfId="32">
  <autoFilter ref="P28:R40" xr:uid="{CBF2970F-2033-4C44-AFB6-A40948A623FB}"/>
  <tableColumns count="3">
    <tableColumn id="1" xr3:uid="{A98F117E-8C30-4CA6-BBB8-52935AA392C4}" name="Monat" totalsRowLabel="Mittelwert" dataDxfId="31" totalsRowDxfId="30"/>
    <tableColumn id="3" xr3:uid="{39001297-120D-48EB-BBD6-5EC4FA5D20EE}" name="2023" dataDxfId="29" totalsRowDxfId="28"/>
    <tableColumn id="4" xr3:uid="{077D7694-A40F-42C8-BDAB-968770894A21}" name="2024" totalsRowFunction="average" dataDxfId="27" totalsRowDxfId="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9C199A-5E85-42BA-A869-92A54F67B830}" name="Tabelle317" displayName="Tabelle317" ref="B5:G19" totalsRowShown="0" headerRowDxfId="25" headerRowBorderDxfId="24" tableBorderDxfId="23" totalsRowBorderDxfId="22">
  <autoFilter ref="B5:G19" xr:uid="{EE9C199A-5E85-42BA-A869-92A54F67B830}"/>
  <tableColumns count="6">
    <tableColumn id="1" xr3:uid="{8B8F9E1A-514F-47F4-8922-07840F36F5D3}" name="Monat" dataDxfId="21"/>
    <tableColumn id="6" xr3:uid="{EF1A92B2-5473-4E99-AA49-7CACB2699C6D}" name="2020" dataDxfId="20"/>
    <tableColumn id="3" xr3:uid="{0B6AA0A0-4C69-466F-962B-27F577646631}" name="2021" dataDxfId="19"/>
    <tableColumn id="4" xr3:uid="{1593F3BD-13CB-44D6-969F-42C54C3B178D}" name="2022" dataDxfId="18"/>
    <tableColumn id="5" xr3:uid="{4A54C4F7-025F-44EB-9165-B098BD41F018}" name="2023" dataDxfId="17"/>
    <tableColumn id="2" xr3:uid="{FC3363EE-CA5E-4DBD-AF0E-8C141938539B}" name="2024" dataDxfId="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2462D-383A-4E04-8126-7E98D7B54903}" name="Tabelle3177" displayName="Tabelle3177" ref="B5:E18" totalsRowShown="0" headerRowDxfId="15" headerRowBorderDxfId="14" tableBorderDxfId="13" totalsRowBorderDxfId="12">
  <autoFilter ref="B5:E18" xr:uid="{EE9C199A-5E85-42BA-A869-92A54F67B830}"/>
  <tableColumns count="4">
    <tableColumn id="1" xr3:uid="{7E91A8FD-9E62-49DD-99A0-08F64B159517}" name="Monat" dataDxfId="11"/>
    <tableColumn id="4" xr3:uid="{0D88AAD5-1099-4DF9-8E43-6B095065CC3F}" name="2022" dataDxfId="10"/>
    <tableColumn id="5" xr3:uid="{0E93117B-ABED-4416-9D7C-3917D7FA040F}" name="2023" dataDxfId="9"/>
    <tableColumn id="2" xr3:uid="{CE35BDDB-939C-4F4C-967F-EB1C20328212}" name="2024" dataDxfId="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32EB3D-9EDC-4035-92A2-5B50F3AC5BFD}" name="Tabelle317712" displayName="Tabelle317712" ref="B5:E10" totalsRowShown="0" headerRowDxfId="7" headerRowBorderDxfId="6" tableBorderDxfId="5" totalsRowBorderDxfId="4">
  <autoFilter ref="B5:E10" xr:uid="{EE9C199A-5E85-42BA-A869-92A54F67B830}"/>
  <tableColumns count="4">
    <tableColumn id="1" xr3:uid="{7EC6DCF0-ED5D-4BC0-A07B-49996B39F9F3}" name="Monat" dataDxfId="3"/>
    <tableColumn id="4" xr3:uid="{36305C60-D299-43EB-B46E-81BCEAD38590}" name="2022" dataDxfId="2"/>
    <tableColumn id="5" xr3:uid="{04C8970B-C50B-4044-81C0-D609AD4D069A}" name="2023" dataDxfId="1"/>
    <tableColumn id="2" xr3:uid="{91DF0995-B56B-4B06-82D8-BAB6560247FD}" name="202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C447A0-1874-4B12-9166-EBE0BBF917DB}" name="Tabelle2" displayName="Tabelle2" ref="B19:G25" totalsRowShown="0" headerRowDxfId="171" headerRowBorderDxfId="170" tableBorderDxfId="169" totalsRowBorderDxfId="168">
  <autoFilter ref="B19:G25" xr:uid="{6FC447A0-1874-4B12-9166-EBE0BBF917DB}"/>
  <tableColumns count="6">
    <tableColumn id="1" xr3:uid="{7D65C555-B1BA-4FB1-A83B-7B82C49671B1}" name="Intervall" dataDxfId="167"/>
    <tableColumn id="2" xr3:uid="{0A349877-91C0-488A-BDE3-115CDDC607A4}" name="2020" dataDxfId="166"/>
    <tableColumn id="3" xr3:uid="{F927DEF6-25D0-440B-A761-FB66B32A77BD}" name="2021" dataDxfId="165"/>
    <tableColumn id="4" xr3:uid="{204EBA26-0F3B-4547-9C40-6B9C59EED787}" name="2022" dataDxfId="164"/>
    <tableColumn id="5" xr3:uid="{F9A9C401-6B3F-4CF0-AC32-AAA2134B9CEC}" name="2023" dataDxfId="163"/>
    <tableColumn id="6" xr3:uid="{4DD365CB-0BC4-4ADE-AFA2-905B33E0A0CC}" name="2024" dataDxfId="1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6C7A6B-A49E-4762-B82C-A9BD566F3611}" name="Tabelle3" displayName="Tabelle3" ref="B32:G45" totalsRowShown="0" headerRowDxfId="161" headerRowBorderDxfId="160" tableBorderDxfId="159" totalsRowBorderDxfId="158">
  <autoFilter ref="B32:G45" xr:uid="{2C6C7A6B-A49E-4762-B82C-A9BD566F3611}"/>
  <tableColumns count="6">
    <tableColumn id="1" xr3:uid="{6A009DB0-0917-4C27-9C5B-84DAE7AFEF58}" name="Monat" dataDxfId="157"/>
    <tableColumn id="2" xr3:uid="{16788BF8-A4A4-47EF-88FE-6619FCD01A75}" name="2020" dataDxfId="156"/>
    <tableColumn id="3" xr3:uid="{A881E830-D919-433D-9B3B-D344A0879B11}" name="2021" dataDxfId="155"/>
    <tableColumn id="4" xr3:uid="{37541A76-7AD1-4F2B-9D8D-6DB1F746379B}" name="2022" dataDxfId="154"/>
    <tableColumn id="5" xr3:uid="{CD1828B5-490F-4946-9DBC-D264F7DD751E}" name="2023" dataDxfId="153"/>
    <tableColumn id="6" xr3:uid="{54716C29-EF43-4A3D-98F8-DF6BA1F34638}" name="2024" dataDxfId="1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29CDC0-59EC-4C40-B147-2E6693F70DF5}" name="Tabelle159" displayName="Tabelle159" ref="B5:F11" totalsRowShown="0" headerRowDxfId="151" headerRowBorderDxfId="150" tableBorderDxfId="149" totalsRowBorderDxfId="148">
  <autoFilter ref="B5:F11" xr:uid="{98FB0623-918A-4A76-ADD1-C34AC1246BDB}"/>
  <tableColumns count="5">
    <tableColumn id="1" xr3:uid="{BAC1CC29-91BF-40A7-B2E3-7453C5F8F5FD}" name="Tage" dataDxfId="147"/>
    <tableColumn id="3" xr3:uid="{123B5CC3-0FE8-4C15-8E60-E8512B7A035B}" name="2021" dataDxfId="146"/>
    <tableColumn id="4" xr3:uid="{AEC0C94B-73DF-45F1-BC80-2868C45B4423}" name="2022" dataDxfId="145"/>
    <tableColumn id="5" xr3:uid="{C09C0225-B356-4C3D-82CF-02CDB1323ECD}" name="2023" dataDxfId="144"/>
    <tableColumn id="2" xr3:uid="{C076EEBC-7BBE-4337-A95B-2A88C5CD251B}" name="2024" dataDxfId="1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7F783A-991E-46D8-9261-EF9B1FF8AC33}" name="Tabelle2610" displayName="Tabelle2610" ref="B18:F22" totalsRowShown="0" headerRowDxfId="142" headerRowBorderDxfId="141" tableBorderDxfId="140" totalsRowBorderDxfId="139">
  <autoFilter ref="B18:F22" xr:uid="{6FC447A0-1874-4B12-9166-EBE0BBF917DB}"/>
  <tableColumns count="5">
    <tableColumn id="1" xr3:uid="{003BEA7D-FD7E-426C-B3EC-B3B1A1F8D668}" name="Intervall" dataDxfId="138"/>
    <tableColumn id="3" xr3:uid="{5CA4E722-A95D-42CC-82AC-2EC57112C866}" name="2021" dataDxfId="137"/>
    <tableColumn id="4" xr3:uid="{0CBE2285-5F51-41D4-A987-7A44D825C8C1}" name="2022" dataDxfId="136"/>
    <tableColumn id="5" xr3:uid="{D9C42C98-F78D-421F-8595-EDDA2E24DAD1}" name="2023" dataDxfId="135"/>
    <tableColumn id="2" xr3:uid="{0D032C58-084B-4A90-86BA-8E94F468BCBA}" name="2024" dataDxfId="1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00CDC2-D79C-4421-8F87-70E9769ED530}" name="Tabelle711" displayName="Tabelle711" ref="B29:F42" totalsRowShown="0" headerRowDxfId="133" tableBorderDxfId="132">
  <autoFilter ref="B29:F42" xr:uid="{3A1DC13A-26F1-4CE6-9F2E-442B28A2E1C5}"/>
  <tableColumns count="5">
    <tableColumn id="1" xr3:uid="{0E73A247-EE7F-4E7A-8A86-F0C0E41B8008}" name="Monat" dataDxfId="131"/>
    <tableColumn id="2" xr3:uid="{57F713BB-384D-47AD-9E11-3A30ADCD80D3}" name="2021"/>
    <tableColumn id="3" xr3:uid="{BCF09129-6F9A-4B8E-B56D-09F4684617C0}" name="2022"/>
    <tableColumn id="4" xr3:uid="{6B21CC6F-BDBD-4236-9D14-4C15CC17CD73}" name="2023"/>
    <tableColumn id="5" xr3:uid="{BA339657-DBD9-4B88-8B44-37C979B98D5B}" name="2024" dataDxfId="1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AFAC3D-69E2-4808-A12D-ADD374E8FFF9}" name="Tabelle15" displayName="Tabelle15" ref="B5:F11" totalsRowShown="0" headerRowDxfId="129" headerRowBorderDxfId="128" tableBorderDxfId="127" totalsRowBorderDxfId="126">
  <autoFilter ref="B5:F11" xr:uid="{98FB0623-918A-4A76-ADD1-C34AC1246BDB}"/>
  <tableColumns count="5">
    <tableColumn id="1" xr3:uid="{2B8A7C78-0664-40CA-9C43-5D73C448324E}" name="Tage" dataDxfId="125"/>
    <tableColumn id="3" xr3:uid="{13C5EBFE-9626-4195-9763-52A71EFFF11E}" name="2021" dataDxfId="124"/>
    <tableColumn id="4" xr3:uid="{D9422EE9-2F4B-4C58-B3A9-40511437D6D1}" name="2022" dataDxfId="123"/>
    <tableColumn id="5" xr3:uid="{A22DD3C1-0BDD-449C-B26F-B3A719611FEE}" name="2023" dataDxfId="122"/>
    <tableColumn id="2" xr3:uid="{CE19E886-3F8E-46D0-BECC-05C46AD7F28E}" name="2024" dataDxfId="1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D235B9-F70A-4EBA-ABBD-029AB44E146A}" name="Tabelle26" displayName="Tabelle26" ref="B18:F21" totalsRowShown="0" headerRowDxfId="120" headerRowBorderDxfId="119" tableBorderDxfId="118" totalsRowBorderDxfId="117">
  <autoFilter ref="B18:F21" xr:uid="{6FC447A0-1874-4B12-9166-EBE0BBF917DB}"/>
  <tableColumns count="5">
    <tableColumn id="1" xr3:uid="{91F267B1-7F3C-408D-8F04-E3537309D13E}" name="Intervall" dataDxfId="116"/>
    <tableColumn id="3" xr3:uid="{FAB3C153-C80B-4964-B98D-0CD0E78C9E02}" name="2021" dataDxfId="115"/>
    <tableColumn id="4" xr3:uid="{A3BEB53D-A98A-48BF-A299-B8D9D9D043AE}" name="2022" dataDxfId="114"/>
    <tableColumn id="5" xr3:uid="{E9920A9D-8CCF-4EE5-B254-82D3E4F7828C}" name="2023" dataDxfId="113"/>
    <tableColumn id="2" xr3:uid="{7264E0C7-8CD0-49E9-AADA-5EEB5374D28F}" name="2024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1DC13A-26F1-4CE6-9F2E-442B28A2E1C5}" name="Tabelle7" displayName="Tabelle7" ref="B28:F41" totalsRowShown="0" headerRowDxfId="111" tableBorderDxfId="110">
  <autoFilter ref="B28:F41" xr:uid="{3A1DC13A-26F1-4CE6-9F2E-442B28A2E1C5}"/>
  <tableColumns count="5">
    <tableColumn id="1" xr3:uid="{E0F6906E-452E-4DA0-95B0-3306CDF43F23}" name="Monat" dataDxfId="109"/>
    <tableColumn id="2" xr3:uid="{1F156153-554E-4E4C-BFAB-834D3577C695}" name="2021"/>
    <tableColumn id="3" xr3:uid="{58AD64F3-DEBB-4149-B5BE-B95FF6E2BB32}" name="2022"/>
    <tableColumn id="4" xr3:uid="{85BBB1AC-32D1-4D42-B49F-6582B002EE45}" name="2023"/>
    <tableColumn id="5" xr3:uid="{E5C87BC5-809E-44BF-9183-2F664754FF29}" name="2024" dataDxfId="1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9" dT="2024-02-22T10:16:34.63" personId="{781FEC41-1E0D-40F0-9E75-097C11D3F6BA}" id="{D03A1604-4BA7-4E9A-8688-CB6220D0B5B0}">
    <text>TK-Anlage ist defekt.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13.xml"/><Relationship Id="rId12" Type="http://schemas.microsoft.com/office/2017/10/relationships/threadedComment" Target="../threadedComments/threadedComment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11" Type="http://schemas.openxmlformats.org/officeDocument/2006/relationships/comments" Target="../comments1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29F8-3840-41A1-A392-41D5818778B1}">
  <sheetPr>
    <pageSetUpPr fitToPage="1"/>
  </sheetPr>
  <dimension ref="B1:P181"/>
  <sheetViews>
    <sheetView showGridLines="0" tabSelected="1" topLeftCell="A20" zoomScaleNormal="100" workbookViewId="0">
      <selection activeCell="A116" sqref="A47:XFD116"/>
    </sheetView>
  </sheetViews>
  <sheetFormatPr baseColWidth="10" defaultRowHeight="15" x14ac:dyDescent="0.25"/>
  <cols>
    <col min="1" max="1" width="1.7109375" customWidth="1"/>
    <col min="2" max="2" width="29.140625" bestFit="1" customWidth="1"/>
    <col min="3" max="3" width="14" bestFit="1" customWidth="1"/>
    <col min="4" max="4" width="13.5703125" bestFit="1" customWidth="1"/>
    <col min="5" max="7" width="14" bestFit="1" customWidth="1"/>
    <col min="8" max="8" width="10.28515625" bestFit="1" customWidth="1"/>
    <col min="9" max="11" width="10" bestFit="1" customWidth="1"/>
    <col min="12" max="12" width="10.140625" bestFit="1" customWidth="1"/>
    <col min="13" max="13" width="12.140625" bestFit="1" customWidth="1"/>
    <col min="14" max="15" width="10.5703125" bestFit="1" customWidth="1"/>
    <col min="16" max="16" width="10" bestFit="1" customWidth="1"/>
    <col min="17" max="18" width="10.28515625" bestFit="1" customWidth="1"/>
    <col min="19" max="19" width="10.140625" bestFit="1" customWidth="1"/>
    <col min="20" max="20" width="10.28515625" bestFit="1" customWidth="1"/>
    <col min="21" max="23" width="10" bestFit="1" customWidth="1"/>
    <col min="24" max="24" width="8.28515625" bestFit="1" customWidth="1"/>
  </cols>
  <sheetData>
    <row r="1" spans="2:16" ht="15.75" thickBot="1" x14ac:dyDescent="0.3"/>
    <row r="2" spans="2:16" x14ac:dyDescent="0.25">
      <c r="B2" s="176" t="s">
        <v>29</v>
      </c>
      <c r="C2" s="177"/>
      <c r="D2" s="177"/>
      <c r="E2" s="177"/>
      <c r="F2" s="177"/>
      <c r="G2" s="178"/>
    </row>
    <row r="3" spans="2:16" ht="15" customHeight="1" x14ac:dyDescent="0.25">
      <c r="B3" s="179" t="s">
        <v>0</v>
      </c>
      <c r="C3" s="180"/>
      <c r="D3" s="180"/>
      <c r="E3" s="180"/>
      <c r="F3" s="180"/>
      <c r="G3" s="181"/>
      <c r="H3" s="3"/>
      <c r="O3" s="3"/>
      <c r="P3" s="3"/>
    </row>
    <row r="4" spans="2:16" ht="8.1" customHeight="1" x14ac:dyDescent="0.25">
      <c r="B4" s="7"/>
      <c r="C4" s="7"/>
      <c r="D4" s="7"/>
      <c r="E4" s="7"/>
      <c r="F4" s="7"/>
      <c r="G4" s="68"/>
      <c r="H4" s="3"/>
      <c r="O4" s="3"/>
      <c r="P4" s="3"/>
    </row>
    <row r="5" spans="2:16" x14ac:dyDescent="0.25">
      <c r="B5" s="10" t="s">
        <v>14</v>
      </c>
      <c r="C5" s="11" t="s">
        <v>30</v>
      </c>
      <c r="D5" s="11" t="s">
        <v>31</v>
      </c>
      <c r="E5" s="11" t="s">
        <v>32</v>
      </c>
      <c r="F5" s="12" t="s">
        <v>33</v>
      </c>
      <c r="G5" s="11" t="s">
        <v>71</v>
      </c>
    </row>
    <row r="6" spans="2:16" x14ac:dyDescent="0.25">
      <c r="B6" s="8" t="s">
        <v>1</v>
      </c>
      <c r="C6" s="4">
        <v>2345</v>
      </c>
      <c r="D6" s="5">
        <v>1790</v>
      </c>
      <c r="E6" s="5">
        <v>2515</v>
      </c>
      <c r="F6" s="5">
        <f>419+305+421+196+181+605+210+133+102+84+213+270</f>
        <v>3139</v>
      </c>
      <c r="G6" s="5">
        <f>112+333+212+251+190+180+202+161+249+170+199+327</f>
        <v>2586</v>
      </c>
    </row>
    <row r="7" spans="2:16" x14ac:dyDescent="0.25">
      <c r="B7" s="8" t="s">
        <v>2</v>
      </c>
      <c r="C7" s="4">
        <v>1907</v>
      </c>
      <c r="D7" s="5">
        <v>1555</v>
      </c>
      <c r="E7" s="5">
        <v>2360</v>
      </c>
      <c r="F7" s="5">
        <f>248+264+143+220+257+642+136+134+119+84+166+207</f>
        <v>2620</v>
      </c>
      <c r="G7" s="5">
        <f>190+246+159+329+196+172+191+139+122+147+185+223</f>
        <v>2299</v>
      </c>
    </row>
    <row r="8" spans="2:16" x14ac:dyDescent="0.25">
      <c r="B8" s="8" t="s">
        <v>3</v>
      </c>
      <c r="C8" s="4">
        <v>1679</v>
      </c>
      <c r="D8" s="5">
        <v>1354</v>
      </c>
      <c r="E8" s="5">
        <v>2161</v>
      </c>
      <c r="F8" s="5">
        <f>156+327+184+202+220+606+107+147+88+145+254+241</f>
        <v>2677</v>
      </c>
      <c r="G8" s="5">
        <f>190+258+154+214+172+131+138+107+123+153+154+163</f>
        <v>1957</v>
      </c>
    </row>
    <row r="9" spans="2:16" x14ac:dyDescent="0.25">
      <c r="B9" s="8" t="s">
        <v>4</v>
      </c>
      <c r="C9" s="4">
        <v>1840</v>
      </c>
      <c r="D9" s="5">
        <v>1475</v>
      </c>
      <c r="E9" s="5">
        <v>2197</v>
      </c>
      <c r="F9" s="5">
        <f>370+306+163+178+126+692+133+119+125+112+324+266</f>
        <v>2914</v>
      </c>
      <c r="G9" s="5">
        <f>82+373+150+204+242+147+114+166+149+93+205+131</f>
        <v>2056</v>
      </c>
    </row>
    <row r="10" spans="2:16" x14ac:dyDescent="0.25">
      <c r="B10" s="8" t="s">
        <v>5</v>
      </c>
      <c r="C10" s="4">
        <v>1794</v>
      </c>
      <c r="D10" s="5">
        <v>1319</v>
      </c>
      <c r="E10" s="5">
        <v>1971</v>
      </c>
      <c r="F10" s="5">
        <f>227+212+130+115+118+678+129+121+97+92+184+298</f>
        <v>2401</v>
      </c>
      <c r="G10" s="5">
        <f>91+206+151+174+156+152+83+134+98+122+258+211</f>
        <v>1836</v>
      </c>
    </row>
    <row r="11" spans="2:16" x14ac:dyDescent="0.25">
      <c r="B11" s="8" t="s">
        <v>6</v>
      </c>
      <c r="C11" s="4">
        <v>488</v>
      </c>
      <c r="D11" s="5">
        <v>398</v>
      </c>
      <c r="E11" s="5">
        <v>622</v>
      </c>
      <c r="F11" s="5">
        <f>93+81+55+115+57+229+68+46+71+38+94+86</f>
        <v>1033</v>
      </c>
      <c r="G11" s="5">
        <f>21+100+66+63+122+99+46+59+58+49+79+72</f>
        <v>834</v>
      </c>
    </row>
    <row r="12" spans="2:16" x14ac:dyDescent="0.25">
      <c r="B12" s="59" t="s">
        <v>7</v>
      </c>
      <c r="C12" s="64">
        <v>10053</v>
      </c>
      <c r="D12" s="60">
        <v>7891</v>
      </c>
      <c r="E12" s="60">
        <v>11866</v>
      </c>
      <c r="F12" s="70">
        <f>SUBTOTAL(109,F6:F11)</f>
        <v>14784</v>
      </c>
      <c r="G12" s="70">
        <f>SUBTOTAL(109,G6:G11)</f>
        <v>11568</v>
      </c>
    </row>
    <row r="13" spans="2:16" ht="8.1" customHeight="1" x14ac:dyDescent="0.25">
      <c r="B13" s="2"/>
      <c r="C13" s="2"/>
    </row>
    <row r="14" spans="2:16" ht="8.1" customHeight="1" x14ac:dyDescent="0.25"/>
    <row r="15" spans="2:16" ht="8.1" customHeight="1" thickBot="1" x14ac:dyDescent="0.3">
      <c r="J15" s="1"/>
    </row>
    <row r="16" spans="2:16" x14ac:dyDescent="0.25">
      <c r="B16" s="176" t="s">
        <v>29</v>
      </c>
      <c r="C16" s="177"/>
      <c r="D16" s="177"/>
      <c r="E16" s="177"/>
      <c r="F16" s="177"/>
      <c r="G16" s="178"/>
      <c r="J16" s="1"/>
    </row>
    <row r="17" spans="2:10" x14ac:dyDescent="0.25">
      <c r="B17" s="179" t="s">
        <v>11</v>
      </c>
      <c r="C17" s="180"/>
      <c r="D17" s="180"/>
      <c r="E17" s="180"/>
      <c r="F17" s="180"/>
      <c r="G17" s="181"/>
      <c r="J17" s="1"/>
    </row>
    <row r="18" spans="2:10" ht="8.1" customHeight="1" x14ac:dyDescent="0.25">
      <c r="B18" s="7"/>
      <c r="C18" s="7"/>
      <c r="D18" s="7"/>
      <c r="E18" s="7"/>
      <c r="F18" s="7"/>
      <c r="G18" s="68"/>
      <c r="J18" s="1"/>
    </row>
    <row r="19" spans="2:10" x14ac:dyDescent="0.25">
      <c r="B19" s="17" t="s">
        <v>13</v>
      </c>
      <c r="C19" s="18" t="s">
        <v>30</v>
      </c>
      <c r="D19" s="11" t="s">
        <v>31</v>
      </c>
      <c r="E19" s="11" t="s">
        <v>32</v>
      </c>
      <c r="F19" s="12" t="s">
        <v>33</v>
      </c>
      <c r="G19" s="11" t="s">
        <v>71</v>
      </c>
      <c r="J19" s="1"/>
    </row>
    <row r="20" spans="2:10" x14ac:dyDescent="0.25">
      <c r="B20" s="16" t="s">
        <v>8</v>
      </c>
      <c r="C20" s="6">
        <v>4175</v>
      </c>
      <c r="D20" s="6">
        <v>3128</v>
      </c>
      <c r="E20" s="5">
        <v>4950</v>
      </c>
      <c r="F20" s="5">
        <f>660+661+632+463+401+1638+336+306+276+236+551+652</f>
        <v>6812</v>
      </c>
      <c r="G20" s="5">
        <f>279+703+366+553+411+379+286+278+326+335+499+537</f>
        <v>4952</v>
      </c>
      <c r="J20" s="1"/>
    </row>
    <row r="21" spans="2:10" x14ac:dyDescent="0.25">
      <c r="B21" s="16" t="s">
        <v>9</v>
      </c>
      <c r="C21" s="6">
        <v>3716</v>
      </c>
      <c r="D21" s="6">
        <v>3007</v>
      </c>
      <c r="E21" s="5">
        <v>4519</v>
      </c>
      <c r="F21" s="5">
        <f>623+587+312+330+387+1312+301+277+214+219+479+557</f>
        <v>5598</v>
      </c>
      <c r="G21" s="5">
        <f>307+572+389+497+428+326+327+333+314+281+409+443</f>
        <v>4626</v>
      </c>
    </row>
    <row r="22" spans="2:10" x14ac:dyDescent="0.25">
      <c r="B22" s="16" t="s">
        <v>72</v>
      </c>
      <c r="C22" s="6">
        <v>881</v>
      </c>
      <c r="D22" s="6">
        <v>726</v>
      </c>
      <c r="E22" s="5">
        <v>1054</v>
      </c>
      <c r="F22" s="5">
        <f>127+139+91+103+93+252+67+63+36+53+98+66</f>
        <v>1188</v>
      </c>
      <c r="G22" s="5">
        <f>74+130+71+106+92+76+115+84+101+69+93+75</f>
        <v>1086</v>
      </c>
    </row>
    <row r="23" spans="2:10" x14ac:dyDescent="0.25">
      <c r="B23" s="16" t="s">
        <v>73</v>
      </c>
      <c r="C23" s="6">
        <v>793</v>
      </c>
      <c r="D23" s="6">
        <v>632</v>
      </c>
      <c r="E23" s="5">
        <v>681</v>
      </c>
      <c r="F23" s="5">
        <f>10+27+6+15+21+21+11+8+5+9+13+7</f>
        <v>153</v>
      </c>
      <c r="G23" s="5">
        <f>5+11+0+16+25+1+0+0+0</f>
        <v>58</v>
      </c>
    </row>
    <row r="24" spans="2:10" x14ac:dyDescent="0.25">
      <c r="B24" s="19" t="s">
        <v>10</v>
      </c>
      <c r="C24" s="20">
        <v>488</v>
      </c>
      <c r="D24" s="20">
        <v>398</v>
      </c>
      <c r="E24" s="14">
        <v>662</v>
      </c>
      <c r="F24" s="5">
        <f>93+81+55+115+57+229+68+46+71+38+94+86</f>
        <v>1033</v>
      </c>
      <c r="G24" s="5">
        <f>21+100+66+63+122+99+46+71+58+49+79+72</f>
        <v>846</v>
      </c>
    </row>
    <row r="25" spans="2:10" x14ac:dyDescent="0.25">
      <c r="B25" s="59" t="s">
        <v>7</v>
      </c>
      <c r="C25" s="137">
        <f>SUBTOTAL(109,C20:C24)</f>
        <v>10053</v>
      </c>
      <c r="D25" s="137">
        <f>SUBTOTAL(109,D20:D24)</f>
        <v>7891</v>
      </c>
      <c r="E25" s="140">
        <f>SUBTOTAL(109,E20:E24)</f>
        <v>11866</v>
      </c>
      <c r="F25" s="141">
        <f>SUBTOTAL(109,F20:F24)</f>
        <v>14784</v>
      </c>
      <c r="G25" s="141">
        <f>SUBTOTAL(109,G20:G24)</f>
        <v>11568</v>
      </c>
    </row>
    <row r="26" spans="2:10" ht="8.1" customHeight="1" x14ac:dyDescent="0.25"/>
    <row r="27" spans="2:10" ht="8.1" customHeight="1" x14ac:dyDescent="0.25"/>
    <row r="28" spans="2:10" ht="8.1" customHeight="1" thickBot="1" x14ac:dyDescent="0.3"/>
    <row r="29" spans="2:10" x14ac:dyDescent="0.25">
      <c r="B29" s="176" t="s">
        <v>29</v>
      </c>
      <c r="C29" s="177"/>
      <c r="D29" s="177"/>
      <c r="E29" s="177"/>
      <c r="F29" s="177"/>
      <c r="G29" s="178"/>
    </row>
    <row r="30" spans="2:10" x14ac:dyDescent="0.25">
      <c r="B30" s="179" t="s">
        <v>27</v>
      </c>
      <c r="C30" s="180"/>
      <c r="D30" s="180"/>
      <c r="E30" s="180"/>
      <c r="F30" s="180"/>
      <c r="G30" s="181"/>
    </row>
    <row r="31" spans="2:10" ht="8.1" customHeight="1" x14ac:dyDescent="0.25">
      <c r="B31" s="7"/>
      <c r="C31" s="7"/>
      <c r="D31" s="7"/>
      <c r="E31" s="7"/>
      <c r="F31" s="7"/>
      <c r="G31" s="68"/>
    </row>
    <row r="32" spans="2:10" x14ac:dyDescent="0.25">
      <c r="B32" s="17" t="s">
        <v>26</v>
      </c>
      <c r="C32" s="18" t="s">
        <v>30</v>
      </c>
      <c r="D32" s="18" t="s">
        <v>31</v>
      </c>
      <c r="E32" s="18" t="s">
        <v>32</v>
      </c>
      <c r="F32" s="22" t="s">
        <v>33</v>
      </c>
      <c r="G32" s="18" t="s">
        <v>71</v>
      </c>
    </row>
    <row r="33" spans="2:7" x14ac:dyDescent="0.25">
      <c r="B33" s="21" t="s">
        <v>15</v>
      </c>
      <c r="C33" s="5">
        <v>1799</v>
      </c>
      <c r="D33" s="5">
        <v>583</v>
      </c>
      <c r="E33" s="5">
        <v>769</v>
      </c>
      <c r="F33" s="9">
        <v>1513</v>
      </c>
      <c r="G33" s="69">
        <v>686</v>
      </c>
    </row>
    <row r="34" spans="2:7" x14ac:dyDescent="0.25">
      <c r="B34" s="21" t="s">
        <v>16</v>
      </c>
      <c r="C34" s="5">
        <v>1367</v>
      </c>
      <c r="D34" s="5">
        <v>801</v>
      </c>
      <c r="E34" s="5">
        <v>1072</v>
      </c>
      <c r="F34" s="35">
        <v>1495</v>
      </c>
      <c r="G34" s="5">
        <v>1516</v>
      </c>
    </row>
    <row r="35" spans="2:7" x14ac:dyDescent="0.25">
      <c r="B35" s="21" t="s">
        <v>17</v>
      </c>
      <c r="C35" s="5">
        <v>353</v>
      </c>
      <c r="D35" s="5">
        <v>690</v>
      </c>
      <c r="E35" s="5">
        <v>696</v>
      </c>
      <c r="F35" s="35">
        <v>1096</v>
      </c>
      <c r="G35" s="5">
        <v>892</v>
      </c>
    </row>
    <row r="36" spans="2:7" x14ac:dyDescent="0.25">
      <c r="B36" s="21" t="s">
        <v>28</v>
      </c>
      <c r="C36" s="34"/>
      <c r="D36" s="5">
        <v>384</v>
      </c>
      <c r="E36" s="5">
        <v>736</v>
      </c>
      <c r="F36" s="35">
        <v>1026</v>
      </c>
      <c r="G36" s="5">
        <v>1235</v>
      </c>
    </row>
    <row r="37" spans="2:7" x14ac:dyDescent="0.25">
      <c r="B37" s="21" t="s">
        <v>18</v>
      </c>
      <c r="C37" s="5">
        <v>489</v>
      </c>
      <c r="D37" s="5">
        <v>398</v>
      </c>
      <c r="E37" s="5">
        <v>1218</v>
      </c>
      <c r="F37" s="48">
        <v>959</v>
      </c>
      <c r="G37" s="5">
        <v>1078</v>
      </c>
    </row>
    <row r="38" spans="2:7" x14ac:dyDescent="0.25">
      <c r="B38" s="21" t="s">
        <v>19</v>
      </c>
      <c r="C38" s="5">
        <v>1141</v>
      </c>
      <c r="D38" s="5">
        <v>528</v>
      </c>
      <c r="E38" s="5">
        <v>826</v>
      </c>
      <c r="F38" s="50">
        <v>3452</v>
      </c>
      <c r="G38" s="5">
        <v>881</v>
      </c>
    </row>
    <row r="39" spans="2:7" x14ac:dyDescent="0.25">
      <c r="B39" s="21" t="s">
        <v>20</v>
      </c>
      <c r="C39" s="5">
        <v>813</v>
      </c>
      <c r="D39" s="5">
        <v>499</v>
      </c>
      <c r="E39" s="5">
        <v>701</v>
      </c>
      <c r="F39" s="53">
        <v>783</v>
      </c>
      <c r="G39" s="5">
        <v>774</v>
      </c>
    </row>
    <row r="40" spans="2:7" x14ac:dyDescent="0.25">
      <c r="B40" s="21" t="s">
        <v>21</v>
      </c>
      <c r="C40" s="5">
        <v>640</v>
      </c>
      <c r="D40" s="5">
        <v>556</v>
      </c>
      <c r="E40" s="5">
        <v>915</v>
      </c>
      <c r="F40" s="35">
        <v>700</v>
      </c>
      <c r="G40" s="5">
        <v>766</v>
      </c>
    </row>
    <row r="41" spans="2:7" x14ac:dyDescent="0.25">
      <c r="B41" s="21" t="s">
        <v>22</v>
      </c>
      <c r="C41" s="5">
        <v>692</v>
      </c>
      <c r="D41" s="5">
        <v>568</v>
      </c>
      <c r="E41" s="5">
        <v>718</v>
      </c>
      <c r="F41" s="35">
        <v>602</v>
      </c>
      <c r="G41" s="5">
        <v>799</v>
      </c>
    </row>
    <row r="42" spans="2:7" x14ac:dyDescent="0.25">
      <c r="B42" s="21" t="s">
        <v>23</v>
      </c>
      <c r="C42" s="5">
        <v>557</v>
      </c>
      <c r="D42" s="5">
        <v>688</v>
      </c>
      <c r="E42" s="5">
        <v>754</v>
      </c>
      <c r="F42" s="35">
        <v>555</v>
      </c>
      <c r="G42" s="5">
        <v>734</v>
      </c>
    </row>
    <row r="43" spans="2:7" x14ac:dyDescent="0.25">
      <c r="B43" s="21" t="s">
        <v>24</v>
      </c>
      <c r="C43" s="5">
        <v>1048</v>
      </c>
      <c r="D43" s="5">
        <v>1023</v>
      </c>
      <c r="E43" s="5">
        <v>1965</v>
      </c>
      <c r="F43" s="35">
        <v>1235</v>
      </c>
      <c r="G43" s="5">
        <v>1080</v>
      </c>
    </row>
    <row r="44" spans="2:7" x14ac:dyDescent="0.25">
      <c r="B44" s="23" t="s">
        <v>25</v>
      </c>
      <c r="C44" s="14">
        <v>1154</v>
      </c>
      <c r="D44" s="14">
        <v>1173</v>
      </c>
      <c r="E44" s="14">
        <v>1496</v>
      </c>
      <c r="F44" s="138">
        <v>1368</v>
      </c>
      <c r="G44" s="5">
        <v>1127</v>
      </c>
    </row>
    <row r="45" spans="2:7" x14ac:dyDescent="0.25">
      <c r="B45" s="65" t="s">
        <v>7</v>
      </c>
      <c r="C45" s="137">
        <f>SUBTOTAL(109,C33:C44)</f>
        <v>10053</v>
      </c>
      <c r="D45" s="62">
        <f>SUBTOTAL(109,D33:D44)</f>
        <v>7891</v>
      </c>
      <c r="E45" s="60">
        <f>SUBTOTAL(109,E33:E44)</f>
        <v>11866</v>
      </c>
      <c r="F45" s="61">
        <f>SUM(F33:F44)</f>
        <v>14784</v>
      </c>
      <c r="G45" s="60">
        <f>SUM(G33:G44)</f>
        <v>11568</v>
      </c>
    </row>
    <row r="46" spans="2:7" ht="8.1" customHeight="1" x14ac:dyDescent="0.25"/>
    <row r="47" spans="2:7" ht="8.1" hidden="1" customHeight="1" x14ac:dyDescent="0.25"/>
    <row r="48" spans="2:7" ht="8.1" hidden="1" customHeight="1" thickBot="1" x14ac:dyDescent="0.3"/>
    <row r="49" spans="2:14" hidden="1" x14ac:dyDescent="0.25">
      <c r="B49" s="176" t="s">
        <v>29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8"/>
    </row>
    <row r="50" spans="2:14" hidden="1" x14ac:dyDescent="0.25">
      <c r="B50" s="179" t="s">
        <v>43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1"/>
    </row>
    <row r="51" spans="2:14" ht="8.1" hidden="1" customHeight="1" thickBot="1" x14ac:dyDescent="0.3"/>
    <row r="52" spans="2:14" ht="24" hidden="1" thickTop="1" x14ac:dyDescent="0.25">
      <c r="B52" s="78">
        <v>2021</v>
      </c>
      <c r="C52" s="79" t="s">
        <v>15</v>
      </c>
      <c r="D52" s="79" t="s">
        <v>16</v>
      </c>
      <c r="E52" s="79" t="s">
        <v>17</v>
      </c>
      <c r="F52" s="79" t="s">
        <v>28</v>
      </c>
      <c r="G52" s="79" t="s">
        <v>18</v>
      </c>
      <c r="H52" s="79" t="s">
        <v>19</v>
      </c>
      <c r="I52" s="79" t="s">
        <v>20</v>
      </c>
      <c r="J52" s="79" t="s">
        <v>21</v>
      </c>
      <c r="K52" s="79" t="s">
        <v>22</v>
      </c>
      <c r="L52" s="79" t="s">
        <v>23</v>
      </c>
      <c r="M52" s="79" t="s">
        <v>24</v>
      </c>
      <c r="N52" s="80" t="s">
        <v>25</v>
      </c>
    </row>
    <row r="53" spans="2:14" hidden="1" x14ac:dyDescent="0.25">
      <c r="B53" s="81" t="s">
        <v>44</v>
      </c>
      <c r="C53" s="61"/>
      <c r="D53" s="128"/>
      <c r="E53" s="128"/>
      <c r="F53" s="128"/>
      <c r="G53" s="128"/>
      <c r="H53" s="128"/>
      <c r="I53" s="128"/>
      <c r="J53" s="129"/>
      <c r="K53" s="43">
        <v>53</v>
      </c>
      <c r="L53" s="43">
        <v>30</v>
      </c>
      <c r="M53" s="73">
        <v>48</v>
      </c>
      <c r="N53" s="92">
        <v>42</v>
      </c>
    </row>
    <row r="54" spans="2:14" hidden="1" x14ac:dyDescent="0.25">
      <c r="B54" s="81" t="s">
        <v>45</v>
      </c>
      <c r="C54" s="130"/>
      <c r="D54" s="131"/>
      <c r="E54" s="131"/>
      <c r="F54" s="131"/>
      <c r="G54" s="131"/>
      <c r="H54" s="131"/>
      <c r="I54" s="131"/>
      <c r="J54" s="132"/>
      <c r="K54" s="43">
        <v>19</v>
      </c>
      <c r="L54" s="43">
        <v>13</v>
      </c>
      <c r="M54" s="73">
        <v>18</v>
      </c>
      <c r="N54" s="92">
        <v>13</v>
      </c>
    </row>
    <row r="55" spans="2:14" hidden="1" x14ac:dyDescent="0.25">
      <c r="B55" s="81" t="s">
        <v>46</v>
      </c>
      <c r="C55" s="130"/>
      <c r="D55" s="131"/>
      <c r="E55" s="131"/>
      <c r="F55" s="131"/>
      <c r="G55" s="131"/>
      <c r="H55" s="131"/>
      <c r="I55" s="131"/>
      <c r="J55" s="132"/>
      <c r="K55" s="43">
        <v>4</v>
      </c>
      <c r="L55" s="43">
        <v>7</v>
      </c>
      <c r="M55" s="73">
        <v>4</v>
      </c>
      <c r="N55" s="92">
        <v>3</v>
      </c>
    </row>
    <row r="56" spans="2:14" hidden="1" x14ac:dyDescent="0.25">
      <c r="B56" s="81" t="s">
        <v>47</v>
      </c>
      <c r="C56" s="130"/>
      <c r="D56" s="131"/>
      <c r="E56" s="131"/>
      <c r="F56" s="131"/>
      <c r="G56" s="131"/>
      <c r="H56" s="131"/>
      <c r="I56" s="131"/>
      <c r="J56" s="132"/>
      <c r="K56" s="43">
        <v>38</v>
      </c>
      <c r="L56" s="43">
        <v>41</v>
      </c>
      <c r="M56" s="73">
        <v>42</v>
      </c>
      <c r="N56" s="92">
        <v>37</v>
      </c>
    </row>
    <row r="57" spans="2:14" hidden="1" x14ac:dyDescent="0.25">
      <c r="B57" s="81" t="s">
        <v>48</v>
      </c>
      <c r="C57" s="130"/>
      <c r="D57" s="131"/>
      <c r="E57" s="131"/>
      <c r="F57" s="131"/>
      <c r="G57" s="131"/>
      <c r="H57" s="131"/>
      <c r="I57" s="131"/>
      <c r="J57" s="132"/>
      <c r="K57" s="43">
        <v>2</v>
      </c>
      <c r="L57" s="43">
        <v>5</v>
      </c>
      <c r="M57" s="73">
        <v>1</v>
      </c>
      <c r="N57" s="92">
        <v>2</v>
      </c>
    </row>
    <row r="58" spans="2:14" hidden="1" x14ac:dyDescent="0.25">
      <c r="B58" s="81" t="s">
        <v>49</v>
      </c>
      <c r="C58" s="130"/>
      <c r="D58" s="131"/>
      <c r="E58" s="131"/>
      <c r="F58" s="131"/>
      <c r="G58" s="131"/>
      <c r="H58" s="131"/>
      <c r="I58" s="131"/>
      <c r="J58" s="132"/>
      <c r="K58" s="43">
        <v>1</v>
      </c>
      <c r="L58" s="43">
        <v>2</v>
      </c>
      <c r="M58" s="73">
        <v>5</v>
      </c>
      <c r="N58" s="92">
        <v>1</v>
      </c>
    </row>
    <row r="59" spans="2:14" hidden="1" x14ac:dyDescent="0.25">
      <c r="B59" s="83" t="s">
        <v>50</v>
      </c>
      <c r="C59" s="130"/>
      <c r="D59" s="131"/>
      <c r="E59" s="131"/>
      <c r="F59" s="131"/>
      <c r="G59" s="131"/>
      <c r="H59" s="131"/>
      <c r="I59" s="131"/>
      <c r="J59" s="132"/>
      <c r="K59" s="42">
        <v>113</v>
      </c>
      <c r="L59" s="42">
        <v>132</v>
      </c>
      <c r="M59" s="74">
        <v>404</v>
      </c>
      <c r="N59" s="93">
        <v>735</v>
      </c>
    </row>
    <row r="60" spans="2:14" hidden="1" x14ac:dyDescent="0.25">
      <c r="B60" s="83" t="s">
        <v>51</v>
      </c>
      <c r="C60" s="130"/>
      <c r="D60" s="131"/>
      <c r="E60" s="131"/>
      <c r="F60" s="131"/>
      <c r="G60" s="131"/>
      <c r="H60" s="131"/>
      <c r="I60" s="131"/>
      <c r="J60" s="132"/>
      <c r="K60" s="42">
        <v>53</v>
      </c>
      <c r="L60" s="42">
        <v>50</v>
      </c>
      <c r="M60" s="74">
        <v>61</v>
      </c>
      <c r="N60" s="93">
        <v>63</v>
      </c>
    </row>
    <row r="61" spans="2:14" hidden="1" x14ac:dyDescent="0.25">
      <c r="B61" s="85" t="s">
        <v>52</v>
      </c>
      <c r="C61" s="130"/>
      <c r="D61" s="131"/>
      <c r="E61" s="131"/>
      <c r="F61" s="131"/>
      <c r="G61" s="131"/>
      <c r="H61" s="131"/>
      <c r="I61" s="131"/>
      <c r="J61" s="132"/>
      <c r="K61" s="42">
        <v>42</v>
      </c>
      <c r="L61" s="42">
        <v>43</v>
      </c>
      <c r="M61" s="74">
        <v>29</v>
      </c>
      <c r="N61" s="93">
        <v>20</v>
      </c>
    </row>
    <row r="62" spans="2:14" hidden="1" x14ac:dyDescent="0.25">
      <c r="B62" s="83" t="s">
        <v>53</v>
      </c>
      <c r="C62" s="130"/>
      <c r="D62" s="131"/>
      <c r="E62" s="131"/>
      <c r="F62" s="131"/>
      <c r="G62" s="131"/>
      <c r="H62" s="131"/>
      <c r="I62" s="131"/>
      <c r="J62" s="132"/>
      <c r="K62" s="42">
        <v>116</v>
      </c>
      <c r="L62" s="42">
        <v>91</v>
      </c>
      <c r="M62" s="74">
        <v>288</v>
      </c>
      <c r="N62" s="93">
        <v>212</v>
      </c>
    </row>
    <row r="63" spans="2:14" hidden="1" x14ac:dyDescent="0.25">
      <c r="B63" s="83" t="s">
        <v>54</v>
      </c>
      <c r="C63" s="130"/>
      <c r="D63" s="131"/>
      <c r="E63" s="131"/>
      <c r="F63" s="131"/>
      <c r="G63" s="131"/>
      <c r="H63" s="131"/>
      <c r="I63" s="131"/>
      <c r="J63" s="132"/>
      <c r="K63" s="42">
        <v>6</v>
      </c>
      <c r="L63" s="42">
        <v>4</v>
      </c>
      <c r="M63" s="74">
        <v>2</v>
      </c>
      <c r="N63" s="93">
        <v>3</v>
      </c>
    </row>
    <row r="64" spans="2:14" hidden="1" x14ac:dyDescent="0.25">
      <c r="B64" s="83" t="s">
        <v>55</v>
      </c>
      <c r="C64" s="130"/>
      <c r="D64" s="131"/>
      <c r="E64" s="131"/>
      <c r="F64" s="131"/>
      <c r="G64" s="131"/>
      <c r="H64" s="131"/>
      <c r="I64" s="131"/>
      <c r="J64" s="132"/>
      <c r="K64" s="114">
        <v>61</v>
      </c>
      <c r="L64" s="114">
        <v>80</v>
      </c>
      <c r="M64" s="115">
        <v>51</v>
      </c>
      <c r="N64" s="93">
        <v>13</v>
      </c>
    </row>
    <row r="65" spans="2:15" hidden="1" x14ac:dyDescent="0.25">
      <c r="B65" s="86" t="s">
        <v>56</v>
      </c>
      <c r="C65" s="130"/>
      <c r="D65" s="131"/>
      <c r="E65" s="131"/>
      <c r="F65" s="131"/>
      <c r="G65" s="131"/>
      <c r="H65" s="131"/>
      <c r="I65" s="131"/>
      <c r="J65" s="132"/>
      <c r="K65" s="41">
        <v>3</v>
      </c>
      <c r="L65" s="41">
        <v>8</v>
      </c>
      <c r="M65" s="75">
        <v>11</v>
      </c>
      <c r="N65" s="94">
        <v>4</v>
      </c>
    </row>
    <row r="66" spans="2:15" hidden="1" x14ac:dyDescent="0.25">
      <c r="B66" s="86" t="s">
        <v>57</v>
      </c>
      <c r="C66" s="130"/>
      <c r="D66" s="131"/>
      <c r="E66" s="131"/>
      <c r="F66" s="131"/>
      <c r="G66" s="131"/>
      <c r="H66" s="131"/>
      <c r="I66" s="131"/>
      <c r="J66" s="132"/>
      <c r="K66" s="41">
        <v>0</v>
      </c>
      <c r="L66" s="41">
        <v>1</v>
      </c>
      <c r="M66" s="75">
        <v>1</v>
      </c>
      <c r="N66" s="94">
        <v>0</v>
      </c>
    </row>
    <row r="67" spans="2:15" hidden="1" x14ac:dyDescent="0.25">
      <c r="B67" s="86" t="s">
        <v>58</v>
      </c>
      <c r="C67" s="130"/>
      <c r="D67" s="131"/>
      <c r="E67" s="131"/>
      <c r="F67" s="131"/>
      <c r="G67" s="131"/>
      <c r="H67" s="131"/>
      <c r="I67" s="131"/>
      <c r="J67" s="132"/>
      <c r="K67" s="41">
        <v>18</v>
      </c>
      <c r="L67" s="41">
        <v>21</v>
      </c>
      <c r="M67" s="75">
        <v>19</v>
      </c>
      <c r="N67" s="94">
        <v>13</v>
      </c>
    </row>
    <row r="68" spans="2:15" hidden="1" x14ac:dyDescent="0.25">
      <c r="B68" s="86" t="s">
        <v>59</v>
      </c>
      <c r="C68" s="130"/>
      <c r="D68" s="131"/>
      <c r="E68" s="131"/>
      <c r="F68" s="131"/>
      <c r="G68" s="131"/>
      <c r="H68" s="131"/>
      <c r="I68" s="131"/>
      <c r="J68" s="132"/>
      <c r="K68" s="41">
        <v>22</v>
      </c>
      <c r="L68" s="41">
        <v>8</v>
      </c>
      <c r="M68" s="75">
        <v>1</v>
      </c>
      <c r="N68" s="94">
        <v>0</v>
      </c>
    </row>
    <row r="69" spans="2:15" hidden="1" x14ac:dyDescent="0.25">
      <c r="B69" s="86" t="s">
        <v>60</v>
      </c>
      <c r="C69" s="130"/>
      <c r="D69" s="131"/>
      <c r="E69" s="131"/>
      <c r="F69" s="131"/>
      <c r="G69" s="131"/>
      <c r="H69" s="131"/>
      <c r="I69" s="131"/>
      <c r="J69" s="132"/>
      <c r="K69" s="41">
        <v>13</v>
      </c>
      <c r="L69" s="41">
        <v>11</v>
      </c>
      <c r="M69" s="75">
        <v>11</v>
      </c>
      <c r="N69" s="94">
        <v>9</v>
      </c>
    </row>
    <row r="70" spans="2:15" hidden="1" x14ac:dyDescent="0.25">
      <c r="B70" s="86" t="s">
        <v>61</v>
      </c>
      <c r="C70" s="130"/>
      <c r="D70" s="131"/>
      <c r="E70" s="131"/>
      <c r="F70" s="131"/>
      <c r="G70" s="131"/>
      <c r="H70" s="131"/>
      <c r="I70" s="131"/>
      <c r="J70" s="132"/>
      <c r="K70" s="41">
        <v>3</v>
      </c>
      <c r="L70" s="41">
        <v>136</v>
      </c>
      <c r="M70" s="75">
        <v>26</v>
      </c>
      <c r="N70" s="94">
        <v>2</v>
      </c>
    </row>
    <row r="71" spans="2:15" hidden="1" x14ac:dyDescent="0.25">
      <c r="B71" s="86" t="s">
        <v>62</v>
      </c>
      <c r="C71" s="133"/>
      <c r="D71" s="134"/>
      <c r="E71" s="134"/>
      <c r="F71" s="134"/>
      <c r="G71" s="134"/>
      <c r="H71" s="134"/>
      <c r="I71" s="134"/>
      <c r="J71" s="135"/>
      <c r="K71" s="41">
        <v>1</v>
      </c>
      <c r="L71" s="41">
        <v>5</v>
      </c>
      <c r="M71" s="75">
        <v>1</v>
      </c>
      <c r="N71" s="94">
        <v>1</v>
      </c>
    </row>
    <row r="72" spans="2:15" ht="8.1" hidden="1" customHeight="1" x14ac:dyDescent="0.25">
      <c r="B72" s="8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89"/>
    </row>
    <row r="73" spans="2:15" hidden="1" x14ac:dyDescent="0.25">
      <c r="B73" s="90" t="s">
        <v>63</v>
      </c>
      <c r="C73" s="76"/>
      <c r="D73" s="77"/>
      <c r="E73" s="77"/>
      <c r="F73" s="77"/>
      <c r="G73" s="77"/>
      <c r="H73" s="99"/>
      <c r="I73" s="99"/>
      <c r="J73" s="99"/>
      <c r="K73" s="99"/>
      <c r="L73" s="99"/>
      <c r="M73" s="99"/>
      <c r="N73" s="100"/>
    </row>
    <row r="74" spans="2:15" hidden="1" x14ac:dyDescent="0.25">
      <c r="B74" s="182" t="s">
        <v>64</v>
      </c>
      <c r="C74" s="116"/>
      <c r="D74" s="117"/>
      <c r="E74" s="117"/>
      <c r="F74" s="117"/>
      <c r="G74" s="117"/>
      <c r="H74" s="117"/>
      <c r="I74" s="117"/>
      <c r="J74" s="118"/>
      <c r="K74" s="43">
        <f t="shared" ref="K74:N74" si="0">SUM(K53:K58)</f>
        <v>117</v>
      </c>
      <c r="L74" s="43">
        <f t="shared" si="0"/>
        <v>98</v>
      </c>
      <c r="M74" s="43">
        <f t="shared" si="0"/>
        <v>118</v>
      </c>
      <c r="N74" s="73">
        <f t="shared" si="0"/>
        <v>98</v>
      </c>
      <c r="O74" s="43">
        <f>SUM(C74:N74)</f>
        <v>431</v>
      </c>
    </row>
    <row r="75" spans="2:15" hidden="1" x14ac:dyDescent="0.25">
      <c r="B75" s="183"/>
      <c r="C75" s="119"/>
      <c r="D75" s="120"/>
      <c r="E75" s="120"/>
      <c r="F75" s="120"/>
      <c r="G75" s="120"/>
      <c r="H75" s="120"/>
      <c r="I75" s="120"/>
      <c r="J75" s="121"/>
      <c r="K75" s="44">
        <f>K74/$D$41</f>
        <v>0.20598591549295775</v>
      </c>
      <c r="L75" s="44">
        <f>L74/$D$42</f>
        <v>0.14244186046511628</v>
      </c>
      <c r="M75" s="44">
        <f>M74/$D$43</f>
        <v>0.11534701857282502</v>
      </c>
      <c r="N75" s="142">
        <f>N74/$D$44</f>
        <v>8.3546462063086108E-2</v>
      </c>
      <c r="O75" s="44">
        <f>O74/O80</f>
        <v>0.59861111111111109</v>
      </c>
    </row>
    <row r="76" spans="2:15" hidden="1" x14ac:dyDescent="0.25">
      <c r="B76" s="184" t="s">
        <v>65</v>
      </c>
      <c r="C76" s="122"/>
      <c r="D76" s="123"/>
      <c r="E76" s="123"/>
      <c r="F76" s="123"/>
      <c r="G76" s="123"/>
      <c r="H76" s="123"/>
      <c r="I76" s="123"/>
      <c r="J76" s="124"/>
      <c r="K76" s="42">
        <f t="shared" ref="K76:N76" si="1">SUBTOTAL(109,K59:K64)</f>
        <v>0</v>
      </c>
      <c r="L76" s="42">
        <f t="shared" si="1"/>
        <v>0</v>
      </c>
      <c r="M76" s="42">
        <f t="shared" si="1"/>
        <v>0</v>
      </c>
      <c r="N76" s="74">
        <f t="shared" si="1"/>
        <v>0</v>
      </c>
      <c r="O76" s="42">
        <f>SUM(C76:N76)</f>
        <v>0</v>
      </c>
    </row>
    <row r="77" spans="2:15" hidden="1" x14ac:dyDescent="0.25">
      <c r="B77" s="185"/>
      <c r="C77" s="119"/>
      <c r="D77" s="120"/>
      <c r="E77" s="120"/>
      <c r="F77" s="120"/>
      <c r="G77" s="120"/>
      <c r="H77" s="120"/>
      <c r="I77" s="120"/>
      <c r="J77" s="121"/>
      <c r="K77" s="45">
        <f>K76/$D$41</f>
        <v>0</v>
      </c>
      <c r="L77" s="45">
        <f>L76/$D$42</f>
        <v>0</v>
      </c>
      <c r="M77" s="45">
        <f>M76/$D$43</f>
        <v>0</v>
      </c>
      <c r="N77" s="143">
        <f>N76/$D$44</f>
        <v>0</v>
      </c>
      <c r="O77" s="45">
        <f>O76/O80</f>
        <v>0</v>
      </c>
    </row>
    <row r="78" spans="2:15" hidden="1" x14ac:dyDescent="0.25">
      <c r="B78" s="188" t="s">
        <v>66</v>
      </c>
      <c r="C78" s="122"/>
      <c r="D78" s="123"/>
      <c r="E78" s="123"/>
      <c r="F78" s="123"/>
      <c r="G78" s="123"/>
      <c r="H78" s="123"/>
      <c r="I78" s="123"/>
      <c r="J78" s="124"/>
      <c r="K78" s="41">
        <f t="shared" ref="K78" si="2">SUBTOTAL(109,K65:K71)</f>
        <v>0</v>
      </c>
      <c r="L78" s="41">
        <f>SUM(L65:L71)</f>
        <v>190</v>
      </c>
      <c r="M78" s="41">
        <f>SUM(M65:M71)</f>
        <v>70</v>
      </c>
      <c r="N78" s="75">
        <f>SUM(N65:N71)</f>
        <v>29</v>
      </c>
      <c r="O78" s="40">
        <f>SUM(C78:N78)</f>
        <v>289</v>
      </c>
    </row>
    <row r="79" spans="2:15" hidden="1" x14ac:dyDescent="0.25">
      <c r="B79" s="189"/>
      <c r="C79" s="125"/>
      <c r="D79" s="126"/>
      <c r="E79" s="126"/>
      <c r="F79" s="126"/>
      <c r="G79" s="126"/>
      <c r="H79" s="126"/>
      <c r="I79" s="126"/>
      <c r="J79" s="127"/>
      <c r="K79" s="46">
        <f>K78/$D$41</f>
        <v>0</v>
      </c>
      <c r="L79" s="46">
        <f>L78/$D$42</f>
        <v>0.27616279069767441</v>
      </c>
      <c r="M79" s="46">
        <f>M78/$D$43</f>
        <v>6.8426197458455518E-2</v>
      </c>
      <c r="N79" s="144">
        <f>N78/$D$44</f>
        <v>2.4722932651321399E-2</v>
      </c>
      <c r="O79" s="46">
        <f>O78/O80</f>
        <v>0.40138888888888891</v>
      </c>
    </row>
    <row r="80" spans="2:15" hidden="1" x14ac:dyDescent="0.25">
      <c r="B80" s="190" t="s">
        <v>7</v>
      </c>
      <c r="C80" s="186">
        <f t="shared" ref="C80:N80" si="3">C74+C76+C78</f>
        <v>0</v>
      </c>
      <c r="D80" s="186">
        <f t="shared" si="3"/>
        <v>0</v>
      </c>
      <c r="E80" s="186">
        <f t="shared" si="3"/>
        <v>0</v>
      </c>
      <c r="F80" s="186">
        <f t="shared" si="3"/>
        <v>0</v>
      </c>
      <c r="G80" s="186">
        <f t="shared" si="3"/>
        <v>0</v>
      </c>
      <c r="H80" s="186">
        <f t="shared" si="3"/>
        <v>0</v>
      </c>
      <c r="I80" s="186">
        <f t="shared" si="3"/>
        <v>0</v>
      </c>
      <c r="J80" s="186">
        <f t="shared" si="3"/>
        <v>0</v>
      </c>
      <c r="K80" s="186">
        <f t="shared" si="3"/>
        <v>117</v>
      </c>
      <c r="L80" s="186">
        <f t="shared" si="3"/>
        <v>288</v>
      </c>
      <c r="M80" s="186">
        <f t="shared" si="3"/>
        <v>188</v>
      </c>
      <c r="N80" s="174">
        <f t="shared" si="3"/>
        <v>127</v>
      </c>
      <c r="O80" s="173">
        <f>SUM(C80:N81)</f>
        <v>720</v>
      </c>
    </row>
    <row r="81" spans="2:15" ht="15.75" hidden="1" thickBot="1" x14ac:dyDescent="0.3">
      <c r="B81" s="191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75"/>
      <c r="O81" s="173"/>
    </row>
    <row r="82" spans="2:15" ht="15.75" hidden="1" thickTop="1" x14ac:dyDescent="0.25"/>
    <row r="83" spans="2:15" hidden="1" x14ac:dyDescent="0.25">
      <c r="B83" s="112"/>
      <c r="N83" s="103"/>
    </row>
    <row r="84" spans="2:15" ht="15.75" hidden="1" thickBot="1" x14ac:dyDescent="0.3"/>
    <row r="85" spans="2:15" ht="24" hidden="1" thickTop="1" x14ac:dyDescent="0.25">
      <c r="B85" s="78">
        <v>2022</v>
      </c>
      <c r="C85" s="79" t="s">
        <v>15</v>
      </c>
      <c r="D85" s="79" t="s">
        <v>16</v>
      </c>
      <c r="E85" s="79" t="s">
        <v>17</v>
      </c>
      <c r="F85" s="79" t="s">
        <v>28</v>
      </c>
      <c r="G85" s="79" t="s">
        <v>18</v>
      </c>
      <c r="H85" s="79" t="s">
        <v>19</v>
      </c>
      <c r="I85" s="79" t="s">
        <v>20</v>
      </c>
      <c r="J85" s="79" t="s">
        <v>21</v>
      </c>
      <c r="K85" s="79" t="s">
        <v>22</v>
      </c>
      <c r="L85" s="79" t="s">
        <v>23</v>
      </c>
      <c r="M85" s="79" t="s">
        <v>24</v>
      </c>
      <c r="N85" s="80" t="s">
        <v>25</v>
      </c>
    </row>
    <row r="86" spans="2:15" hidden="1" x14ac:dyDescent="0.25">
      <c r="B86" s="81" t="s">
        <v>44</v>
      </c>
      <c r="C86" s="43">
        <v>38</v>
      </c>
      <c r="D86" s="43">
        <v>23</v>
      </c>
      <c r="E86" s="43">
        <v>37</v>
      </c>
      <c r="F86" s="43">
        <v>37</v>
      </c>
      <c r="G86" s="43">
        <v>26</v>
      </c>
      <c r="H86" s="43">
        <v>21</v>
      </c>
      <c r="I86" s="43">
        <v>24</v>
      </c>
      <c r="J86" s="43">
        <v>45</v>
      </c>
      <c r="K86" s="43">
        <v>32</v>
      </c>
      <c r="L86" s="43">
        <v>45</v>
      </c>
      <c r="M86" s="43">
        <v>32</v>
      </c>
      <c r="N86" s="92">
        <v>27</v>
      </c>
    </row>
    <row r="87" spans="2:15" hidden="1" x14ac:dyDescent="0.25">
      <c r="B87" s="81" t="s">
        <v>45</v>
      </c>
      <c r="C87" s="43">
        <v>24</v>
      </c>
      <c r="D87" s="43">
        <v>11</v>
      </c>
      <c r="E87" s="43">
        <v>29</v>
      </c>
      <c r="F87" s="43">
        <v>12</v>
      </c>
      <c r="G87" s="43">
        <v>6</v>
      </c>
      <c r="H87" s="43">
        <v>9</v>
      </c>
      <c r="I87" s="43">
        <v>9</v>
      </c>
      <c r="J87" s="43">
        <v>14</v>
      </c>
      <c r="K87" s="43">
        <v>23</v>
      </c>
      <c r="L87" s="43">
        <v>24</v>
      </c>
      <c r="M87" s="43">
        <v>35</v>
      </c>
      <c r="N87" s="92">
        <v>11</v>
      </c>
    </row>
    <row r="88" spans="2:15" hidden="1" x14ac:dyDescent="0.25">
      <c r="B88" s="81" t="s">
        <v>46</v>
      </c>
      <c r="C88" s="43">
        <v>2</v>
      </c>
      <c r="D88" s="43">
        <v>0</v>
      </c>
      <c r="E88" s="43">
        <v>0</v>
      </c>
      <c r="F88" s="43">
        <v>1</v>
      </c>
      <c r="G88" s="43">
        <v>5</v>
      </c>
      <c r="H88" s="43">
        <v>4</v>
      </c>
      <c r="I88" s="43">
        <v>6</v>
      </c>
      <c r="J88" s="43">
        <v>1</v>
      </c>
      <c r="K88" s="43">
        <v>2</v>
      </c>
      <c r="L88" s="43">
        <v>3</v>
      </c>
      <c r="M88" s="43">
        <v>3</v>
      </c>
      <c r="N88" s="92">
        <v>2</v>
      </c>
    </row>
    <row r="89" spans="2:15" hidden="1" x14ac:dyDescent="0.25">
      <c r="B89" s="81" t="s">
        <v>47</v>
      </c>
      <c r="C89" s="43">
        <v>54</v>
      </c>
      <c r="D89" s="43">
        <v>52</v>
      </c>
      <c r="E89" s="43">
        <v>62</v>
      </c>
      <c r="F89" s="43">
        <v>50</v>
      </c>
      <c r="G89" s="43">
        <v>44</v>
      </c>
      <c r="H89" s="43">
        <v>49</v>
      </c>
      <c r="I89" s="43">
        <v>61</v>
      </c>
      <c r="J89" s="43">
        <v>123</v>
      </c>
      <c r="K89" s="43">
        <v>107</v>
      </c>
      <c r="L89" s="43">
        <v>108</v>
      </c>
      <c r="M89" s="43">
        <v>112</v>
      </c>
      <c r="N89" s="92">
        <v>61</v>
      </c>
    </row>
    <row r="90" spans="2:15" hidden="1" x14ac:dyDescent="0.25">
      <c r="B90" s="81" t="s">
        <v>48</v>
      </c>
      <c r="C90" s="43">
        <v>0</v>
      </c>
      <c r="D90" s="43">
        <v>1</v>
      </c>
      <c r="E90" s="43">
        <v>1</v>
      </c>
      <c r="F90" s="43">
        <v>0</v>
      </c>
      <c r="G90" s="43">
        <v>1</v>
      </c>
      <c r="H90" s="43">
        <v>6</v>
      </c>
      <c r="I90" s="43">
        <v>6</v>
      </c>
      <c r="J90" s="43">
        <v>10</v>
      </c>
      <c r="K90" s="43">
        <v>1</v>
      </c>
      <c r="L90" s="43">
        <v>5</v>
      </c>
      <c r="M90" s="43">
        <v>2</v>
      </c>
      <c r="N90" s="92">
        <v>1</v>
      </c>
    </row>
    <row r="91" spans="2:15" hidden="1" x14ac:dyDescent="0.25">
      <c r="B91" s="81" t="s">
        <v>49</v>
      </c>
      <c r="C91" s="43">
        <v>5</v>
      </c>
      <c r="D91" s="43">
        <v>0</v>
      </c>
      <c r="E91" s="43">
        <v>5</v>
      </c>
      <c r="F91" s="43">
        <v>8</v>
      </c>
      <c r="G91" s="43">
        <v>3</v>
      </c>
      <c r="H91" s="43">
        <v>3</v>
      </c>
      <c r="I91" s="43">
        <v>0</v>
      </c>
      <c r="J91" s="43">
        <v>1</v>
      </c>
      <c r="K91" s="43">
        <v>51</v>
      </c>
      <c r="L91" s="43">
        <v>2</v>
      </c>
      <c r="M91" s="43">
        <v>0</v>
      </c>
      <c r="N91" s="92">
        <v>0</v>
      </c>
    </row>
    <row r="92" spans="2:15" hidden="1" x14ac:dyDescent="0.25">
      <c r="B92" s="83" t="s">
        <v>50</v>
      </c>
      <c r="C92" s="42">
        <v>351</v>
      </c>
      <c r="D92" s="42">
        <v>255</v>
      </c>
      <c r="E92" s="42">
        <v>145</v>
      </c>
      <c r="F92" s="42">
        <v>137</v>
      </c>
      <c r="G92" s="42">
        <v>122</v>
      </c>
      <c r="H92" s="42">
        <v>135</v>
      </c>
      <c r="I92" s="42">
        <v>137</v>
      </c>
      <c r="J92" s="42">
        <v>177</v>
      </c>
      <c r="K92" s="42">
        <v>152</v>
      </c>
      <c r="L92" s="42">
        <v>168</v>
      </c>
      <c r="M92" s="42">
        <v>627</v>
      </c>
      <c r="N92" s="93">
        <v>498</v>
      </c>
    </row>
    <row r="93" spans="2:15" hidden="1" x14ac:dyDescent="0.25">
      <c r="B93" s="83" t="s">
        <v>51</v>
      </c>
      <c r="C93" s="42">
        <v>35</v>
      </c>
      <c r="D93" s="42">
        <v>24</v>
      </c>
      <c r="E93" s="42">
        <v>36</v>
      </c>
      <c r="F93" s="42">
        <v>33</v>
      </c>
      <c r="G93" s="42">
        <v>28</v>
      </c>
      <c r="H93" s="42">
        <v>30</v>
      </c>
      <c r="I93" s="42">
        <v>30</v>
      </c>
      <c r="J93" s="42">
        <v>28</v>
      </c>
      <c r="K93" s="42">
        <v>44</v>
      </c>
      <c r="L93" s="42">
        <v>45</v>
      </c>
      <c r="M93" s="42">
        <v>46</v>
      </c>
      <c r="N93" s="93">
        <v>26</v>
      </c>
    </row>
    <row r="94" spans="2:15" hidden="1" x14ac:dyDescent="0.25">
      <c r="B94" s="85" t="s">
        <v>52</v>
      </c>
      <c r="C94" s="42">
        <v>15</v>
      </c>
      <c r="D94" s="42">
        <v>22</v>
      </c>
      <c r="E94" s="42">
        <v>29</v>
      </c>
      <c r="F94" s="42">
        <v>26</v>
      </c>
      <c r="G94" s="42">
        <v>24</v>
      </c>
      <c r="H94" s="42">
        <v>29</v>
      </c>
      <c r="I94" s="42">
        <v>33</v>
      </c>
      <c r="J94" s="42">
        <v>28</v>
      </c>
      <c r="K94" s="42">
        <v>27</v>
      </c>
      <c r="L94" s="42">
        <v>32</v>
      </c>
      <c r="M94" s="42">
        <v>25</v>
      </c>
      <c r="N94" s="93">
        <v>21</v>
      </c>
    </row>
    <row r="95" spans="2:15" hidden="1" x14ac:dyDescent="0.25">
      <c r="B95" s="83" t="s">
        <v>53</v>
      </c>
      <c r="C95" s="42">
        <v>174</v>
      </c>
      <c r="D95" s="42">
        <v>551</v>
      </c>
      <c r="E95" s="42">
        <v>224</v>
      </c>
      <c r="F95" s="42">
        <v>112</v>
      </c>
      <c r="G95" s="42">
        <v>128</v>
      </c>
      <c r="H95" s="42">
        <v>181</v>
      </c>
      <c r="I95" s="42">
        <v>195</v>
      </c>
      <c r="J95" s="42">
        <v>213</v>
      </c>
      <c r="K95" s="42">
        <v>195</v>
      </c>
      <c r="L95" s="42">
        <v>185</v>
      </c>
      <c r="M95" s="42">
        <v>1012</v>
      </c>
      <c r="N95" s="93">
        <v>806</v>
      </c>
    </row>
    <row r="96" spans="2:15" hidden="1" x14ac:dyDescent="0.25">
      <c r="B96" s="83" t="s">
        <v>54</v>
      </c>
      <c r="C96" s="42">
        <v>5</v>
      </c>
      <c r="D96" s="42">
        <v>1</v>
      </c>
      <c r="E96" s="42">
        <v>9</v>
      </c>
      <c r="F96" s="42">
        <v>7</v>
      </c>
      <c r="G96" s="42">
        <v>9</v>
      </c>
      <c r="H96" s="42">
        <v>8</v>
      </c>
      <c r="I96" s="42">
        <v>3</v>
      </c>
      <c r="J96" s="42">
        <v>9</v>
      </c>
      <c r="K96" s="42">
        <v>3</v>
      </c>
      <c r="L96" s="42">
        <v>5</v>
      </c>
      <c r="M96" s="42">
        <v>1</v>
      </c>
      <c r="N96" s="93">
        <v>0</v>
      </c>
    </row>
    <row r="97" spans="2:15" hidden="1" x14ac:dyDescent="0.25">
      <c r="B97" s="83" t="s">
        <v>55</v>
      </c>
      <c r="C97" s="42">
        <v>13</v>
      </c>
      <c r="D97" s="42">
        <v>105</v>
      </c>
      <c r="E97" s="42">
        <v>52</v>
      </c>
      <c r="F97" s="42">
        <v>135</v>
      </c>
      <c r="G97" s="42">
        <v>69</v>
      </c>
      <c r="H97" s="42">
        <v>60</v>
      </c>
      <c r="I97" s="42">
        <v>58</v>
      </c>
      <c r="J97" s="42">
        <v>90</v>
      </c>
      <c r="K97" s="42">
        <v>3</v>
      </c>
      <c r="L97" s="42">
        <v>83</v>
      </c>
      <c r="M97" s="42">
        <v>48</v>
      </c>
      <c r="N97" s="93">
        <v>18</v>
      </c>
    </row>
    <row r="98" spans="2:15" hidden="1" x14ac:dyDescent="0.25">
      <c r="B98" s="86" t="s">
        <v>56</v>
      </c>
      <c r="C98" s="41">
        <v>9</v>
      </c>
      <c r="D98" s="41">
        <v>3</v>
      </c>
      <c r="E98" s="41">
        <v>3</v>
      </c>
      <c r="F98" s="41">
        <v>5</v>
      </c>
      <c r="G98" s="41">
        <v>5</v>
      </c>
      <c r="H98" s="41">
        <v>1</v>
      </c>
      <c r="I98" s="41">
        <v>4</v>
      </c>
      <c r="J98" s="41">
        <v>2</v>
      </c>
      <c r="K98" s="41">
        <v>1</v>
      </c>
      <c r="L98" s="41">
        <v>0</v>
      </c>
      <c r="M98" s="41">
        <v>1</v>
      </c>
      <c r="N98" s="94">
        <v>0</v>
      </c>
    </row>
    <row r="99" spans="2:15" hidden="1" x14ac:dyDescent="0.25">
      <c r="B99" s="86" t="s">
        <v>57</v>
      </c>
      <c r="C99" s="41">
        <v>0</v>
      </c>
      <c r="D99" s="41">
        <v>0</v>
      </c>
      <c r="E99" s="41">
        <v>0</v>
      </c>
      <c r="F99" s="41">
        <v>0</v>
      </c>
      <c r="G99" s="41">
        <v>1</v>
      </c>
      <c r="H99" s="41">
        <v>1</v>
      </c>
      <c r="I99" s="41">
        <v>2</v>
      </c>
      <c r="J99" s="41">
        <v>0</v>
      </c>
      <c r="K99" s="41">
        <v>1</v>
      </c>
      <c r="L99" s="41">
        <v>2</v>
      </c>
      <c r="M99" s="41">
        <v>0</v>
      </c>
      <c r="N99" s="94">
        <v>0</v>
      </c>
    </row>
    <row r="100" spans="2:15" hidden="1" x14ac:dyDescent="0.25">
      <c r="B100" s="86" t="s">
        <v>58</v>
      </c>
      <c r="C100" s="41">
        <v>10</v>
      </c>
      <c r="D100" s="41">
        <v>5</v>
      </c>
      <c r="E100" s="41">
        <v>6</v>
      </c>
      <c r="F100" s="41">
        <v>10</v>
      </c>
      <c r="G100" s="41">
        <v>8</v>
      </c>
      <c r="H100" s="41">
        <v>13</v>
      </c>
      <c r="I100" s="41">
        <v>2</v>
      </c>
      <c r="J100" s="41">
        <v>15</v>
      </c>
      <c r="K100" s="41">
        <v>14</v>
      </c>
      <c r="L100" s="41">
        <v>4</v>
      </c>
      <c r="M100" s="41">
        <v>8</v>
      </c>
      <c r="N100" s="94">
        <v>5</v>
      </c>
    </row>
    <row r="101" spans="2:15" hidden="1" x14ac:dyDescent="0.25">
      <c r="B101" s="86" t="s">
        <v>59</v>
      </c>
      <c r="C101" s="41">
        <v>3</v>
      </c>
      <c r="D101" s="41">
        <v>5</v>
      </c>
      <c r="E101" s="41">
        <v>10</v>
      </c>
      <c r="F101" s="41">
        <v>15</v>
      </c>
      <c r="G101" s="41">
        <v>21</v>
      </c>
      <c r="H101" s="41">
        <v>21</v>
      </c>
      <c r="I101" s="41">
        <v>29</v>
      </c>
      <c r="J101" s="41">
        <v>40</v>
      </c>
      <c r="K101" s="41">
        <v>23</v>
      </c>
      <c r="L101" s="41">
        <v>11</v>
      </c>
      <c r="M101" s="41">
        <v>0</v>
      </c>
      <c r="N101" s="94">
        <v>1</v>
      </c>
    </row>
    <row r="102" spans="2:15" hidden="1" x14ac:dyDescent="0.25">
      <c r="B102" s="86" t="s">
        <v>60</v>
      </c>
      <c r="C102" s="41">
        <v>14</v>
      </c>
      <c r="D102" s="41">
        <v>6</v>
      </c>
      <c r="E102" s="41">
        <v>13</v>
      </c>
      <c r="F102" s="41">
        <v>7</v>
      </c>
      <c r="G102" s="41">
        <v>12</v>
      </c>
      <c r="H102" s="41">
        <v>6</v>
      </c>
      <c r="I102" s="41">
        <v>11</v>
      </c>
      <c r="J102" s="41">
        <v>21</v>
      </c>
      <c r="K102" s="41">
        <v>25</v>
      </c>
      <c r="L102" s="41">
        <v>27</v>
      </c>
      <c r="M102" s="41">
        <v>11</v>
      </c>
      <c r="N102" s="94">
        <v>11</v>
      </c>
    </row>
    <row r="103" spans="2:15" hidden="1" x14ac:dyDescent="0.25">
      <c r="B103" s="86" t="s">
        <v>61</v>
      </c>
      <c r="C103" s="41">
        <v>7</v>
      </c>
      <c r="D103" s="41">
        <v>5</v>
      </c>
      <c r="E103" s="41">
        <v>34</v>
      </c>
      <c r="F103" s="41">
        <v>140</v>
      </c>
      <c r="G103" s="41">
        <v>702</v>
      </c>
      <c r="H103" s="41">
        <v>245</v>
      </c>
      <c r="I103" s="41">
        <v>86</v>
      </c>
      <c r="J103" s="41">
        <v>93</v>
      </c>
      <c r="K103" s="41">
        <v>13</v>
      </c>
      <c r="L103" s="41">
        <v>5</v>
      </c>
      <c r="M103" s="41">
        <v>1</v>
      </c>
      <c r="N103" s="94">
        <v>2</v>
      </c>
    </row>
    <row r="104" spans="2:15" hidden="1" x14ac:dyDescent="0.25">
      <c r="B104" s="86" t="s">
        <v>62</v>
      </c>
      <c r="C104" s="41">
        <v>10</v>
      </c>
      <c r="D104" s="41">
        <v>3</v>
      </c>
      <c r="E104" s="41">
        <v>1</v>
      </c>
      <c r="F104" s="41">
        <v>1</v>
      </c>
      <c r="G104" s="41">
        <v>4</v>
      </c>
      <c r="H104" s="41">
        <v>4</v>
      </c>
      <c r="I104" s="41">
        <v>7</v>
      </c>
      <c r="J104" s="41">
        <v>5</v>
      </c>
      <c r="K104" s="41">
        <v>1</v>
      </c>
      <c r="L104" s="41">
        <v>0</v>
      </c>
      <c r="M104" s="41">
        <v>1</v>
      </c>
      <c r="N104" s="94">
        <v>6</v>
      </c>
    </row>
    <row r="105" spans="2:15" ht="8.1" hidden="1" customHeight="1" x14ac:dyDescent="0.25">
      <c r="B105" s="8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89"/>
    </row>
    <row r="106" spans="2:15" hidden="1" x14ac:dyDescent="0.25">
      <c r="B106" s="90" t="s">
        <v>63</v>
      </c>
      <c r="C106" s="76"/>
      <c r="D106" s="77"/>
      <c r="E106" s="77"/>
      <c r="F106" s="77"/>
      <c r="G106" s="77"/>
      <c r="H106" s="99"/>
      <c r="I106" s="99"/>
      <c r="J106" s="99"/>
      <c r="K106" s="99"/>
      <c r="L106" s="99"/>
      <c r="M106" s="99"/>
      <c r="N106" s="100"/>
    </row>
    <row r="107" spans="2:15" hidden="1" x14ac:dyDescent="0.25">
      <c r="B107" s="182" t="s">
        <v>64</v>
      </c>
      <c r="C107" s="43">
        <f t="shared" ref="C107:N107" si="4">SUM(C86:C91)</f>
        <v>123</v>
      </c>
      <c r="D107" s="43">
        <f t="shared" si="4"/>
        <v>87</v>
      </c>
      <c r="E107" s="43">
        <f t="shared" si="4"/>
        <v>134</v>
      </c>
      <c r="F107" s="43">
        <f t="shared" si="4"/>
        <v>108</v>
      </c>
      <c r="G107" s="43">
        <f t="shared" si="4"/>
        <v>85</v>
      </c>
      <c r="H107" s="43">
        <f t="shared" si="4"/>
        <v>92</v>
      </c>
      <c r="I107" s="43">
        <f t="shared" si="4"/>
        <v>106</v>
      </c>
      <c r="J107" s="43">
        <f t="shared" si="4"/>
        <v>194</v>
      </c>
      <c r="K107" s="43">
        <f t="shared" si="4"/>
        <v>216</v>
      </c>
      <c r="L107" s="43">
        <f t="shared" si="4"/>
        <v>187</v>
      </c>
      <c r="M107" s="43">
        <f t="shared" si="4"/>
        <v>184</v>
      </c>
      <c r="N107" s="73">
        <f t="shared" si="4"/>
        <v>102</v>
      </c>
      <c r="O107" s="43">
        <f>SUM(C107:N107)</f>
        <v>1618</v>
      </c>
    </row>
    <row r="108" spans="2:15" hidden="1" x14ac:dyDescent="0.25">
      <c r="B108" s="183"/>
      <c r="C108" s="44">
        <f>C107/$E$33</f>
        <v>0.1599479843953186</v>
      </c>
      <c r="D108" s="44">
        <f>D107/$E$34</f>
        <v>8.1156716417910446E-2</v>
      </c>
      <c r="E108" s="44">
        <f>E107/$E$35</f>
        <v>0.19252873563218389</v>
      </c>
      <c r="F108" s="44">
        <f>F107/$E$36</f>
        <v>0.14673913043478262</v>
      </c>
      <c r="G108" s="44">
        <f>G107/$E$37</f>
        <v>6.9786535303776681E-2</v>
      </c>
      <c r="H108" s="44">
        <f>H107/$E$38</f>
        <v>0.11138014527845036</v>
      </c>
      <c r="I108" s="44">
        <f>I107/$E$39</f>
        <v>0.15121255349500715</v>
      </c>
      <c r="J108" s="44">
        <f>J107/$E$40</f>
        <v>0.21202185792349726</v>
      </c>
      <c r="K108" s="44">
        <f>K107/$E$41</f>
        <v>0.30083565459610029</v>
      </c>
      <c r="L108" s="44">
        <f>L107/$E$42</f>
        <v>0.24801061007957559</v>
      </c>
      <c r="M108" s="44">
        <f>M107/$E$43</f>
        <v>9.3638676844783719E-2</v>
      </c>
      <c r="N108" s="142">
        <f>N107/$E$44</f>
        <v>6.8181818181818177E-2</v>
      </c>
      <c r="O108" s="44">
        <f>O107/O113</f>
        <v>0.94399066511085183</v>
      </c>
    </row>
    <row r="109" spans="2:15" hidden="1" x14ac:dyDescent="0.25">
      <c r="B109" s="184" t="s">
        <v>65</v>
      </c>
      <c r="C109" s="42">
        <f t="shared" ref="C109:N109" si="5">SUBTOTAL(109,C92:C97)</f>
        <v>0</v>
      </c>
      <c r="D109" s="42">
        <f t="shared" si="5"/>
        <v>0</v>
      </c>
      <c r="E109" s="42">
        <f t="shared" si="5"/>
        <v>0</v>
      </c>
      <c r="F109" s="42">
        <f t="shared" si="5"/>
        <v>0</v>
      </c>
      <c r="G109" s="42">
        <f t="shared" si="5"/>
        <v>0</v>
      </c>
      <c r="H109" s="42">
        <f t="shared" si="5"/>
        <v>0</v>
      </c>
      <c r="I109" s="42">
        <f t="shared" si="5"/>
        <v>0</v>
      </c>
      <c r="J109" s="42">
        <f t="shared" si="5"/>
        <v>0</v>
      </c>
      <c r="K109" s="42">
        <f t="shared" si="5"/>
        <v>0</v>
      </c>
      <c r="L109" s="42">
        <f t="shared" si="5"/>
        <v>0</v>
      </c>
      <c r="M109" s="42">
        <f t="shared" si="5"/>
        <v>0</v>
      </c>
      <c r="N109" s="74">
        <f t="shared" si="5"/>
        <v>0</v>
      </c>
      <c r="O109" s="42">
        <f>SUM(C109:N109)</f>
        <v>0</v>
      </c>
    </row>
    <row r="110" spans="2:15" hidden="1" x14ac:dyDescent="0.25">
      <c r="B110" s="185"/>
      <c r="C110" s="45">
        <f>C109/$E$33</f>
        <v>0</v>
      </c>
      <c r="D110" s="45">
        <f>D109/$E$34</f>
        <v>0</v>
      </c>
      <c r="E110" s="45">
        <f>E109/$E$35</f>
        <v>0</v>
      </c>
      <c r="F110" s="45">
        <f>F109/$E$36</f>
        <v>0</v>
      </c>
      <c r="G110" s="45">
        <f>G109/$E$37</f>
        <v>0</v>
      </c>
      <c r="H110" s="45">
        <f>H109/$E$38</f>
        <v>0</v>
      </c>
      <c r="I110" s="45">
        <f>I109/$E$39</f>
        <v>0</v>
      </c>
      <c r="J110" s="45">
        <f>J109/$E$40</f>
        <v>0</v>
      </c>
      <c r="K110" s="45">
        <f>K109/$E$41</f>
        <v>0</v>
      </c>
      <c r="L110" s="45">
        <f>L109/$E$42</f>
        <v>0</v>
      </c>
      <c r="M110" s="45">
        <f>M109/$E$43</f>
        <v>0</v>
      </c>
      <c r="N110" s="143">
        <f>N109/$E$44</f>
        <v>0</v>
      </c>
      <c r="O110" s="45">
        <f>O109/O113</f>
        <v>0</v>
      </c>
    </row>
    <row r="111" spans="2:15" hidden="1" x14ac:dyDescent="0.25">
      <c r="B111" s="188" t="s">
        <v>66</v>
      </c>
      <c r="C111" s="41">
        <f t="shared" ref="C111:K111" si="6">SUBTOTAL(109,C98:C104)</f>
        <v>0</v>
      </c>
      <c r="D111" s="41">
        <f t="shared" si="6"/>
        <v>0</v>
      </c>
      <c r="E111" s="41">
        <f t="shared" si="6"/>
        <v>0</v>
      </c>
      <c r="F111" s="41">
        <f t="shared" si="6"/>
        <v>0</v>
      </c>
      <c r="G111" s="41">
        <f t="shared" si="6"/>
        <v>0</v>
      </c>
      <c r="H111" s="41">
        <f t="shared" si="6"/>
        <v>0</v>
      </c>
      <c r="I111" s="41">
        <f t="shared" si="6"/>
        <v>0</v>
      </c>
      <c r="J111" s="41">
        <f t="shared" si="6"/>
        <v>0</v>
      </c>
      <c r="K111" s="41">
        <f t="shared" si="6"/>
        <v>0</v>
      </c>
      <c r="L111" s="41">
        <f>SUM(L98:L104)</f>
        <v>49</v>
      </c>
      <c r="M111" s="41">
        <f>SUM(M98:M104)</f>
        <v>22</v>
      </c>
      <c r="N111" s="75">
        <f>SUM(N98:N104)</f>
        <v>25</v>
      </c>
      <c r="O111" s="40">
        <f>SUM(C111:N111)</f>
        <v>96</v>
      </c>
    </row>
    <row r="112" spans="2:15" hidden="1" x14ac:dyDescent="0.25">
      <c r="B112" s="189"/>
      <c r="C112" s="46">
        <f>C111/$E$33</f>
        <v>0</v>
      </c>
      <c r="D112" s="46">
        <f>D111/$E$34</f>
        <v>0</v>
      </c>
      <c r="E112" s="46">
        <f>E111/$E$35</f>
        <v>0</v>
      </c>
      <c r="F112" s="46">
        <f>F111/$E$36</f>
        <v>0</v>
      </c>
      <c r="G112" s="46">
        <f>G111/$E$37</f>
        <v>0</v>
      </c>
      <c r="H112" s="46">
        <f>H111/$E$38</f>
        <v>0</v>
      </c>
      <c r="I112" s="46">
        <f>I111/$E$39</f>
        <v>0</v>
      </c>
      <c r="J112" s="46">
        <f>J111/$E$40</f>
        <v>0</v>
      </c>
      <c r="K112" s="46">
        <f>K111/$E$41</f>
        <v>0</v>
      </c>
      <c r="L112" s="46">
        <f>L111/$E$42</f>
        <v>6.49867374005305E-2</v>
      </c>
      <c r="M112" s="46">
        <f>M111/$E$43</f>
        <v>1.1195928753180661E-2</v>
      </c>
      <c r="N112" s="144">
        <f>N111/$E$44</f>
        <v>1.6711229946524065E-2</v>
      </c>
      <c r="O112" s="46">
        <f>O111/O113</f>
        <v>5.6009334889148193E-2</v>
      </c>
    </row>
    <row r="113" spans="2:15" hidden="1" x14ac:dyDescent="0.25">
      <c r="B113" s="190" t="s">
        <v>7</v>
      </c>
      <c r="C113" s="186">
        <f t="shared" ref="C113:N113" si="7">C107+C109+C111</f>
        <v>123</v>
      </c>
      <c r="D113" s="186">
        <f t="shared" si="7"/>
        <v>87</v>
      </c>
      <c r="E113" s="186">
        <f t="shared" si="7"/>
        <v>134</v>
      </c>
      <c r="F113" s="186">
        <f t="shared" si="7"/>
        <v>108</v>
      </c>
      <c r="G113" s="186">
        <f t="shared" si="7"/>
        <v>85</v>
      </c>
      <c r="H113" s="186">
        <f t="shared" si="7"/>
        <v>92</v>
      </c>
      <c r="I113" s="186">
        <f t="shared" si="7"/>
        <v>106</v>
      </c>
      <c r="J113" s="186">
        <f t="shared" si="7"/>
        <v>194</v>
      </c>
      <c r="K113" s="186">
        <f t="shared" si="7"/>
        <v>216</v>
      </c>
      <c r="L113" s="186">
        <f t="shared" si="7"/>
        <v>236</v>
      </c>
      <c r="M113" s="186">
        <f t="shared" si="7"/>
        <v>206</v>
      </c>
      <c r="N113" s="174">
        <f t="shared" si="7"/>
        <v>127</v>
      </c>
      <c r="O113" s="173">
        <f>SUM(C113:N114)</f>
        <v>1714</v>
      </c>
    </row>
    <row r="114" spans="2:15" ht="15.75" hidden="1" thickBot="1" x14ac:dyDescent="0.3">
      <c r="B114" s="191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75"/>
      <c r="O114" s="173"/>
    </row>
    <row r="115" spans="2:15" ht="15.75" hidden="1" thickTop="1" x14ac:dyDescent="0.25"/>
    <row r="116" spans="2:15" hidden="1" x14ac:dyDescent="0.25">
      <c r="B116" s="112"/>
      <c r="N116" s="103"/>
    </row>
    <row r="117" spans="2:15" ht="15.75" thickBot="1" x14ac:dyDescent="0.3"/>
    <row r="118" spans="2:15" ht="24" thickTop="1" x14ac:dyDescent="0.25">
      <c r="B118" s="78">
        <v>2023</v>
      </c>
      <c r="C118" s="79" t="s">
        <v>15</v>
      </c>
      <c r="D118" s="79" t="s">
        <v>16</v>
      </c>
      <c r="E118" s="79" t="s">
        <v>17</v>
      </c>
      <c r="F118" s="79" t="s">
        <v>28</v>
      </c>
      <c r="G118" s="79" t="s">
        <v>18</v>
      </c>
      <c r="H118" s="79" t="s">
        <v>19</v>
      </c>
      <c r="I118" s="79" t="s">
        <v>20</v>
      </c>
      <c r="J118" s="79" t="s">
        <v>21</v>
      </c>
      <c r="K118" s="79" t="s">
        <v>22</v>
      </c>
      <c r="L118" s="79" t="s">
        <v>23</v>
      </c>
      <c r="M118" s="79" t="s">
        <v>24</v>
      </c>
      <c r="N118" s="80" t="s">
        <v>25</v>
      </c>
    </row>
    <row r="119" spans="2:15" x14ac:dyDescent="0.25">
      <c r="B119" s="81" t="s">
        <v>44</v>
      </c>
      <c r="C119" s="38">
        <v>52</v>
      </c>
      <c r="D119" s="38">
        <v>43</v>
      </c>
      <c r="E119" s="38">
        <v>33</v>
      </c>
      <c r="F119" s="38">
        <v>29</v>
      </c>
      <c r="G119" s="38">
        <v>32</v>
      </c>
      <c r="H119" s="47">
        <v>34</v>
      </c>
      <c r="I119" s="47">
        <v>30</v>
      </c>
      <c r="J119" s="47">
        <v>28</v>
      </c>
      <c r="K119" s="47">
        <v>27</v>
      </c>
      <c r="L119" s="47">
        <v>33</v>
      </c>
      <c r="M119" s="47">
        <v>28</v>
      </c>
      <c r="N119" s="98">
        <v>5</v>
      </c>
    </row>
    <row r="120" spans="2:15" x14ac:dyDescent="0.25">
      <c r="B120" s="81" t="s">
        <v>45</v>
      </c>
      <c r="C120" s="38">
        <v>31</v>
      </c>
      <c r="D120" s="38">
        <v>19</v>
      </c>
      <c r="E120" s="38">
        <v>16</v>
      </c>
      <c r="F120" s="38">
        <v>18</v>
      </c>
      <c r="G120" s="38">
        <v>16</v>
      </c>
      <c r="H120" s="38">
        <v>17</v>
      </c>
      <c r="I120" s="38">
        <v>25</v>
      </c>
      <c r="J120" s="38">
        <v>15</v>
      </c>
      <c r="K120" s="38">
        <v>21</v>
      </c>
      <c r="L120" s="38">
        <v>15</v>
      </c>
      <c r="M120" s="38">
        <v>29</v>
      </c>
      <c r="N120" s="82">
        <v>17</v>
      </c>
    </row>
    <row r="121" spans="2:15" x14ac:dyDescent="0.25">
      <c r="B121" s="81" t="s">
        <v>46</v>
      </c>
      <c r="C121" s="38">
        <v>2</v>
      </c>
      <c r="D121" s="38">
        <v>4</v>
      </c>
      <c r="E121" s="38">
        <v>3</v>
      </c>
      <c r="F121" s="38">
        <v>2</v>
      </c>
      <c r="G121" s="38">
        <v>8</v>
      </c>
      <c r="H121" s="38">
        <v>3</v>
      </c>
      <c r="I121" s="38">
        <v>4</v>
      </c>
      <c r="J121" s="38">
        <v>1</v>
      </c>
      <c r="K121" s="38">
        <v>3</v>
      </c>
      <c r="L121" s="38">
        <v>5</v>
      </c>
      <c r="M121" s="38">
        <v>1</v>
      </c>
      <c r="N121" s="82">
        <v>5</v>
      </c>
    </row>
    <row r="122" spans="2:15" x14ac:dyDescent="0.25">
      <c r="B122" s="81" t="s">
        <v>47</v>
      </c>
      <c r="C122" s="38">
        <v>64</v>
      </c>
      <c r="D122" s="38">
        <v>41</v>
      </c>
      <c r="E122" s="38">
        <v>46</v>
      </c>
      <c r="F122" s="38">
        <v>50</v>
      </c>
      <c r="G122" s="38">
        <v>49</v>
      </c>
      <c r="H122" s="38">
        <v>49</v>
      </c>
      <c r="I122" s="38">
        <v>48</v>
      </c>
      <c r="J122" s="38">
        <v>86</v>
      </c>
      <c r="K122" s="38">
        <v>66</v>
      </c>
      <c r="L122" s="38">
        <v>71</v>
      </c>
      <c r="M122" s="38">
        <v>103</v>
      </c>
      <c r="N122" s="82">
        <v>67</v>
      </c>
    </row>
    <row r="123" spans="2:15" x14ac:dyDescent="0.25">
      <c r="B123" s="81" t="s">
        <v>48</v>
      </c>
      <c r="C123" s="38">
        <v>2</v>
      </c>
      <c r="D123" s="38">
        <v>5</v>
      </c>
      <c r="E123" s="38">
        <v>2</v>
      </c>
      <c r="F123" s="38">
        <v>2</v>
      </c>
      <c r="G123" s="38">
        <v>1</v>
      </c>
      <c r="H123" s="38">
        <v>2</v>
      </c>
      <c r="I123" s="38">
        <v>3</v>
      </c>
      <c r="J123" s="38">
        <v>2</v>
      </c>
      <c r="K123" s="38">
        <v>1</v>
      </c>
      <c r="L123" s="38">
        <v>3</v>
      </c>
      <c r="M123" s="38">
        <v>8</v>
      </c>
      <c r="N123" s="82">
        <v>5</v>
      </c>
    </row>
    <row r="124" spans="2:15" x14ac:dyDescent="0.25">
      <c r="B124" s="81" t="s">
        <v>49</v>
      </c>
      <c r="C124" s="38">
        <v>3</v>
      </c>
      <c r="D124" s="38">
        <v>2</v>
      </c>
      <c r="E124" s="38">
        <v>1</v>
      </c>
      <c r="F124" s="38">
        <v>7</v>
      </c>
      <c r="G124" s="38">
        <v>5</v>
      </c>
      <c r="H124" s="38">
        <v>4</v>
      </c>
      <c r="I124" s="38">
        <v>1</v>
      </c>
      <c r="J124" s="38">
        <v>3</v>
      </c>
      <c r="K124" s="38">
        <v>1</v>
      </c>
      <c r="L124" s="38">
        <v>7</v>
      </c>
      <c r="M124" s="38">
        <v>3</v>
      </c>
      <c r="N124" s="82">
        <v>2</v>
      </c>
    </row>
    <row r="125" spans="2:15" x14ac:dyDescent="0.25">
      <c r="B125" s="83" t="s">
        <v>50</v>
      </c>
      <c r="C125" s="39">
        <v>576</v>
      </c>
      <c r="D125" s="39">
        <v>529</v>
      </c>
      <c r="E125" s="39">
        <v>250</v>
      </c>
      <c r="F125" s="39">
        <v>139</v>
      </c>
      <c r="G125" s="39">
        <v>149</v>
      </c>
      <c r="H125" s="39">
        <v>361</v>
      </c>
      <c r="I125" s="39">
        <v>91</v>
      </c>
      <c r="J125" s="39">
        <v>113</v>
      </c>
      <c r="K125" s="39">
        <v>79</v>
      </c>
      <c r="L125" s="39">
        <v>65</v>
      </c>
      <c r="M125" s="39">
        <v>139</v>
      </c>
      <c r="N125" s="84">
        <v>165</v>
      </c>
    </row>
    <row r="126" spans="2:15" x14ac:dyDescent="0.25">
      <c r="B126" s="83" t="s">
        <v>51</v>
      </c>
      <c r="C126" s="39">
        <v>34</v>
      </c>
      <c r="D126" s="39">
        <v>23</v>
      </c>
      <c r="E126" s="39">
        <v>26</v>
      </c>
      <c r="F126" s="39">
        <v>19</v>
      </c>
      <c r="G126" s="39">
        <v>31</v>
      </c>
      <c r="H126" s="39">
        <v>30</v>
      </c>
      <c r="I126" s="39">
        <v>28</v>
      </c>
      <c r="J126" s="39">
        <v>21</v>
      </c>
      <c r="K126" s="39">
        <v>23</v>
      </c>
      <c r="L126" s="39">
        <v>33</v>
      </c>
      <c r="M126" s="39">
        <v>50</v>
      </c>
      <c r="N126" s="84">
        <v>32</v>
      </c>
    </row>
    <row r="127" spans="2:15" x14ac:dyDescent="0.25">
      <c r="B127" s="85" t="s">
        <v>52</v>
      </c>
      <c r="C127" s="39">
        <v>20</v>
      </c>
      <c r="D127" s="39">
        <v>25</v>
      </c>
      <c r="E127" s="39">
        <v>19</v>
      </c>
      <c r="F127" s="39">
        <v>23</v>
      </c>
      <c r="G127" s="39">
        <v>25</v>
      </c>
      <c r="H127" s="39">
        <v>24</v>
      </c>
      <c r="I127" s="39">
        <v>11</v>
      </c>
      <c r="J127" s="39">
        <v>18</v>
      </c>
      <c r="K127" s="39">
        <v>30</v>
      </c>
      <c r="L127" s="39">
        <v>20</v>
      </c>
      <c r="M127" s="39">
        <v>37</v>
      </c>
      <c r="N127" s="84">
        <v>27</v>
      </c>
    </row>
    <row r="128" spans="2:15" x14ac:dyDescent="0.25">
      <c r="B128" s="83" t="s">
        <v>53</v>
      </c>
      <c r="C128" s="39">
        <v>681</v>
      </c>
      <c r="D128" s="39">
        <v>703</v>
      </c>
      <c r="E128" s="39">
        <f>372+272</f>
        <v>644</v>
      </c>
      <c r="F128" s="39">
        <v>389</v>
      </c>
      <c r="G128" s="39">
        <v>274</v>
      </c>
      <c r="H128" s="39">
        <v>2531</v>
      </c>
      <c r="I128" s="39">
        <v>370</v>
      </c>
      <c r="J128" s="39">
        <v>295</v>
      </c>
      <c r="K128" s="39">
        <v>249</v>
      </c>
      <c r="L128" s="39">
        <v>194</v>
      </c>
      <c r="M128" s="39">
        <v>711</v>
      </c>
      <c r="N128" s="84">
        <v>985</v>
      </c>
    </row>
    <row r="129" spans="2:15" x14ac:dyDescent="0.25">
      <c r="B129" s="83" t="s">
        <v>54</v>
      </c>
      <c r="C129" s="39">
        <v>4</v>
      </c>
      <c r="D129" s="39">
        <v>10</v>
      </c>
      <c r="E129" s="39">
        <v>1</v>
      </c>
      <c r="F129" s="39">
        <v>3</v>
      </c>
      <c r="G129" s="39">
        <v>0</v>
      </c>
      <c r="H129" s="39">
        <v>27</v>
      </c>
      <c r="I129" s="39">
        <v>3</v>
      </c>
      <c r="J129" s="39">
        <v>2</v>
      </c>
      <c r="K129" s="39">
        <v>0</v>
      </c>
      <c r="L129" s="39">
        <v>6</v>
      </c>
      <c r="M129" s="39">
        <v>3</v>
      </c>
      <c r="N129" s="84">
        <v>4</v>
      </c>
    </row>
    <row r="130" spans="2:15" x14ac:dyDescent="0.25">
      <c r="B130" s="83" t="s">
        <v>55</v>
      </c>
      <c r="C130" s="39">
        <v>8</v>
      </c>
      <c r="D130" s="39">
        <v>66</v>
      </c>
      <c r="E130" s="39">
        <v>29</v>
      </c>
      <c r="F130" s="39">
        <v>25</v>
      </c>
      <c r="G130" s="39">
        <v>49</v>
      </c>
      <c r="H130" s="39">
        <v>92</v>
      </c>
      <c r="I130" s="39">
        <v>51</v>
      </c>
      <c r="J130" s="39">
        <v>36</v>
      </c>
      <c r="K130" s="39">
        <v>41</v>
      </c>
      <c r="L130" s="39">
        <v>68</v>
      </c>
      <c r="M130" s="39">
        <v>87</v>
      </c>
      <c r="N130" s="84">
        <v>35</v>
      </c>
    </row>
    <row r="131" spans="2:15" x14ac:dyDescent="0.25">
      <c r="B131" s="86" t="s">
        <v>56</v>
      </c>
      <c r="C131" s="40">
        <v>3</v>
      </c>
      <c r="D131" s="40">
        <v>3</v>
      </c>
      <c r="E131" s="40">
        <v>1</v>
      </c>
      <c r="F131" s="40">
        <v>0</v>
      </c>
      <c r="G131" s="40">
        <v>2</v>
      </c>
      <c r="H131" s="40">
        <v>5</v>
      </c>
      <c r="I131" s="40">
        <v>1</v>
      </c>
      <c r="J131" s="40">
        <v>0</v>
      </c>
      <c r="K131" s="40">
        <v>0</v>
      </c>
      <c r="L131" s="40">
        <v>0</v>
      </c>
      <c r="M131" s="40">
        <v>0</v>
      </c>
      <c r="N131" s="87">
        <v>2</v>
      </c>
    </row>
    <row r="132" spans="2:15" x14ac:dyDescent="0.25">
      <c r="B132" s="86" t="s">
        <v>57</v>
      </c>
      <c r="C132" s="40">
        <v>0</v>
      </c>
      <c r="D132" s="40">
        <v>0</v>
      </c>
      <c r="E132" s="40">
        <v>1</v>
      </c>
      <c r="F132" s="40">
        <v>0</v>
      </c>
      <c r="G132" s="40">
        <v>0</v>
      </c>
      <c r="H132" s="40">
        <v>1</v>
      </c>
      <c r="I132" s="40">
        <v>0</v>
      </c>
      <c r="J132" s="40">
        <v>1</v>
      </c>
      <c r="K132" s="40">
        <v>0</v>
      </c>
      <c r="L132" s="40">
        <v>0</v>
      </c>
      <c r="M132" s="40">
        <v>1</v>
      </c>
      <c r="N132" s="87">
        <v>0</v>
      </c>
    </row>
    <row r="133" spans="2:15" x14ac:dyDescent="0.25">
      <c r="B133" s="86" t="s">
        <v>58</v>
      </c>
      <c r="C133" s="40">
        <v>13</v>
      </c>
      <c r="D133" s="40">
        <v>6</v>
      </c>
      <c r="E133" s="40">
        <v>8</v>
      </c>
      <c r="F133" s="40">
        <v>10</v>
      </c>
      <c r="G133" s="40">
        <v>3</v>
      </c>
      <c r="H133" s="40">
        <v>3</v>
      </c>
      <c r="I133" s="40">
        <v>9</v>
      </c>
      <c r="J133" s="40">
        <v>8</v>
      </c>
      <c r="K133" s="40">
        <v>4</v>
      </c>
      <c r="L133" s="40">
        <v>9</v>
      </c>
      <c r="M133" s="40">
        <v>11</v>
      </c>
      <c r="N133" s="87">
        <v>2</v>
      </c>
    </row>
    <row r="134" spans="2:15" x14ac:dyDescent="0.25">
      <c r="B134" s="86" t="s">
        <v>59</v>
      </c>
      <c r="C134" s="40">
        <v>1</v>
      </c>
      <c r="D134" s="40">
        <v>0</v>
      </c>
      <c r="E134" s="40">
        <v>2</v>
      </c>
      <c r="F134" s="40">
        <v>20</v>
      </c>
      <c r="G134" s="40">
        <v>25</v>
      </c>
      <c r="H134" s="40">
        <v>32</v>
      </c>
      <c r="I134" s="40">
        <v>41</v>
      </c>
      <c r="J134" s="40">
        <v>28</v>
      </c>
      <c r="K134" s="40">
        <v>24</v>
      </c>
      <c r="L134" s="40">
        <v>10</v>
      </c>
      <c r="M134" s="40">
        <v>2</v>
      </c>
      <c r="N134" s="87">
        <v>1</v>
      </c>
    </row>
    <row r="135" spans="2:15" x14ac:dyDescent="0.25">
      <c r="B135" s="86" t="s">
        <v>60</v>
      </c>
      <c r="C135" s="40">
        <v>18</v>
      </c>
      <c r="D135" s="40">
        <v>12</v>
      </c>
      <c r="E135" s="40">
        <v>7</v>
      </c>
      <c r="F135" s="40">
        <v>8</v>
      </c>
      <c r="G135" s="40">
        <v>17</v>
      </c>
      <c r="H135" s="40">
        <v>13</v>
      </c>
      <c r="I135" s="40">
        <v>11</v>
      </c>
      <c r="J135" s="40">
        <v>22</v>
      </c>
      <c r="K135" s="40">
        <v>14</v>
      </c>
      <c r="L135" s="40">
        <v>13</v>
      </c>
      <c r="M135" s="40">
        <v>18</v>
      </c>
      <c r="N135" s="87">
        <v>8</v>
      </c>
    </row>
    <row r="136" spans="2:15" x14ac:dyDescent="0.25">
      <c r="B136" s="86" t="s">
        <v>61</v>
      </c>
      <c r="C136" s="40">
        <v>1</v>
      </c>
      <c r="D136" s="40">
        <v>2</v>
      </c>
      <c r="E136" s="40">
        <v>6</v>
      </c>
      <c r="F136" s="40">
        <v>280</v>
      </c>
      <c r="G136" s="40">
        <v>267</v>
      </c>
      <c r="H136" s="40">
        <v>222</v>
      </c>
      <c r="I136" s="40">
        <v>56</v>
      </c>
      <c r="J136" s="40">
        <v>21</v>
      </c>
      <c r="K136" s="40">
        <v>19</v>
      </c>
      <c r="L136" s="40">
        <v>3</v>
      </c>
      <c r="M136" s="40">
        <v>4</v>
      </c>
      <c r="N136" s="87">
        <v>1</v>
      </c>
    </row>
    <row r="137" spans="2:15" x14ac:dyDescent="0.25">
      <c r="B137" s="86" t="s">
        <v>62</v>
      </c>
      <c r="C137" s="40">
        <v>0</v>
      </c>
      <c r="D137" s="40">
        <v>2</v>
      </c>
      <c r="E137" s="40">
        <v>1</v>
      </c>
      <c r="F137" s="40">
        <v>2</v>
      </c>
      <c r="G137" s="40">
        <v>6</v>
      </c>
      <c r="H137" s="40">
        <v>2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87">
        <v>0</v>
      </c>
    </row>
    <row r="138" spans="2:15" ht="8.1" customHeight="1" x14ac:dyDescent="0.25">
      <c r="B138" s="8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89"/>
    </row>
    <row r="139" spans="2:15" x14ac:dyDescent="0.25">
      <c r="B139" s="90" t="s">
        <v>63</v>
      </c>
      <c r="C139" s="76"/>
      <c r="D139" s="77"/>
      <c r="E139" s="77"/>
      <c r="F139" s="77"/>
      <c r="G139" s="77"/>
      <c r="H139" s="99"/>
      <c r="I139" s="99"/>
      <c r="J139" s="99"/>
      <c r="K139" s="99"/>
      <c r="L139" s="99"/>
      <c r="M139" s="99"/>
      <c r="N139" s="100"/>
    </row>
    <row r="140" spans="2:15" x14ac:dyDescent="0.25">
      <c r="B140" s="182" t="s">
        <v>64</v>
      </c>
      <c r="C140" s="43">
        <f t="shared" ref="C140:L140" si="8">SUM(C119:C124)</f>
        <v>154</v>
      </c>
      <c r="D140" s="43">
        <f t="shared" si="8"/>
        <v>114</v>
      </c>
      <c r="E140" s="43">
        <f t="shared" si="8"/>
        <v>101</v>
      </c>
      <c r="F140" s="43">
        <f t="shared" si="8"/>
        <v>108</v>
      </c>
      <c r="G140" s="43">
        <f t="shared" si="8"/>
        <v>111</v>
      </c>
      <c r="H140" s="43">
        <f t="shared" si="8"/>
        <v>109</v>
      </c>
      <c r="I140" s="43">
        <f t="shared" si="8"/>
        <v>111</v>
      </c>
      <c r="J140" s="43">
        <f t="shared" si="8"/>
        <v>135</v>
      </c>
      <c r="K140" s="43">
        <f t="shared" si="8"/>
        <v>119</v>
      </c>
      <c r="L140" s="43">
        <f t="shared" si="8"/>
        <v>134</v>
      </c>
      <c r="M140" s="43">
        <f>SUM(M119:M124)</f>
        <v>172</v>
      </c>
      <c r="N140" s="73">
        <f>SUM(N119:N124)</f>
        <v>101</v>
      </c>
      <c r="O140" s="43">
        <f>SUM(C140:N140)</f>
        <v>1469</v>
      </c>
    </row>
    <row r="141" spans="2:15" x14ac:dyDescent="0.25">
      <c r="B141" s="183"/>
      <c r="C141" s="44">
        <f>C140/$F$33</f>
        <v>0.10178453403833443</v>
      </c>
      <c r="D141" s="44">
        <f>D140/$F$34</f>
        <v>7.6254180602006685E-2</v>
      </c>
      <c r="E141" s="44">
        <f>E140/$F$35</f>
        <v>9.2153284671532845E-2</v>
      </c>
      <c r="F141" s="44">
        <f>F140/$F$36</f>
        <v>0.10526315789473684</v>
      </c>
      <c r="G141" s="44">
        <f>G140/$F$37</f>
        <v>0.11574556830031282</v>
      </c>
      <c r="H141" s="44">
        <f>H140/$F$38</f>
        <v>3.1575898030127461E-2</v>
      </c>
      <c r="I141" s="44">
        <f>I140/$F$39</f>
        <v>0.1417624521072797</v>
      </c>
      <c r="J141" s="44">
        <f>J140/$F$40</f>
        <v>0.19285714285714287</v>
      </c>
      <c r="K141" s="44">
        <f>K140/$F$41</f>
        <v>0.19767441860465115</v>
      </c>
      <c r="L141" s="44">
        <f>L140/$F$42</f>
        <v>0.24144144144144145</v>
      </c>
      <c r="M141" s="44">
        <f>M140/$F$43</f>
        <v>0.13927125506072874</v>
      </c>
      <c r="N141" s="142">
        <f>N140/$F$44</f>
        <v>7.3830409356725149E-2</v>
      </c>
      <c r="O141" s="44">
        <f>O140/O146</f>
        <v>9.9397794167399689E-2</v>
      </c>
    </row>
    <row r="142" spans="2:15" x14ac:dyDescent="0.25">
      <c r="B142" s="184" t="s">
        <v>65</v>
      </c>
      <c r="C142" s="42">
        <f t="shared" ref="C142:N142" si="9">SUBTOTAL(109,C125:C130)</f>
        <v>1323</v>
      </c>
      <c r="D142" s="42">
        <f t="shared" si="9"/>
        <v>1356</v>
      </c>
      <c r="E142" s="42">
        <f t="shared" si="9"/>
        <v>969</v>
      </c>
      <c r="F142" s="42">
        <f t="shared" si="9"/>
        <v>598</v>
      </c>
      <c r="G142" s="42">
        <f t="shared" si="9"/>
        <v>528</v>
      </c>
      <c r="H142" s="42">
        <f t="shared" si="9"/>
        <v>3065</v>
      </c>
      <c r="I142" s="42">
        <f t="shared" si="9"/>
        <v>554</v>
      </c>
      <c r="J142" s="42">
        <f t="shared" si="9"/>
        <v>485</v>
      </c>
      <c r="K142" s="42">
        <f t="shared" si="9"/>
        <v>422</v>
      </c>
      <c r="L142" s="42">
        <f t="shared" si="9"/>
        <v>386</v>
      </c>
      <c r="M142" s="42">
        <f t="shared" si="9"/>
        <v>1027</v>
      </c>
      <c r="N142" s="74">
        <f t="shared" si="9"/>
        <v>1248</v>
      </c>
      <c r="O142" s="42">
        <f>SUM(C142:N142)</f>
        <v>11961</v>
      </c>
    </row>
    <row r="143" spans="2:15" x14ac:dyDescent="0.25">
      <c r="B143" s="185"/>
      <c r="C143" s="45">
        <f>C142/$F$33</f>
        <v>0.87442167878387311</v>
      </c>
      <c r="D143" s="45">
        <f>D142/$F$34</f>
        <v>0.90702341137123743</v>
      </c>
      <c r="E143" s="45">
        <f>E142/$F$35</f>
        <v>0.88412408759124084</v>
      </c>
      <c r="F143" s="45">
        <f>F142/$F$36</f>
        <v>0.5828460038986355</v>
      </c>
      <c r="G143" s="45">
        <f>G142/$E$37</f>
        <v>0.43349753694581283</v>
      </c>
      <c r="H143" s="45">
        <f>H142/$E$38</f>
        <v>3.7106537530266346</v>
      </c>
      <c r="I143" s="45">
        <f>I142/$E$39</f>
        <v>0.79029957203994294</v>
      </c>
      <c r="J143" s="45">
        <f>J142/$E$40</f>
        <v>0.5300546448087432</v>
      </c>
      <c r="K143" s="45">
        <f>K142/$E$41</f>
        <v>0.58774373259052926</v>
      </c>
      <c r="L143" s="45">
        <f>L142/$E$42</f>
        <v>0.51193633952254647</v>
      </c>
      <c r="M143" s="45">
        <f>M142/$E$43</f>
        <v>0.52264631043256993</v>
      </c>
      <c r="N143" s="143">
        <f>N142/$E$44</f>
        <v>0.83422459893048129</v>
      </c>
      <c r="O143" s="45">
        <f>O142/O146</f>
        <v>0.80932404086880028</v>
      </c>
    </row>
    <row r="144" spans="2:15" x14ac:dyDescent="0.25">
      <c r="B144" s="188" t="s">
        <v>66</v>
      </c>
      <c r="C144" s="41">
        <f t="shared" ref="C144:K144" si="10">SUBTOTAL(109,C131:C137)</f>
        <v>36</v>
      </c>
      <c r="D144" s="41">
        <f t="shared" si="10"/>
        <v>25</v>
      </c>
      <c r="E144" s="41">
        <f t="shared" si="10"/>
        <v>26</v>
      </c>
      <c r="F144" s="41">
        <f t="shared" si="10"/>
        <v>320</v>
      </c>
      <c r="G144" s="41">
        <f t="shared" si="10"/>
        <v>320</v>
      </c>
      <c r="H144" s="41">
        <f t="shared" si="10"/>
        <v>278</v>
      </c>
      <c r="I144" s="41">
        <f t="shared" si="10"/>
        <v>118</v>
      </c>
      <c r="J144" s="41">
        <f t="shared" si="10"/>
        <v>80</v>
      </c>
      <c r="K144" s="41">
        <f t="shared" si="10"/>
        <v>61</v>
      </c>
      <c r="L144" s="41">
        <f>SUM(L131:L137)</f>
        <v>35</v>
      </c>
      <c r="M144" s="41">
        <f>SUM(M131:M137)</f>
        <v>36</v>
      </c>
      <c r="N144" s="75">
        <f>SUM(N131:N137)</f>
        <v>14</v>
      </c>
      <c r="O144" s="40">
        <f>SUM(C144:N144)</f>
        <v>1349</v>
      </c>
    </row>
    <row r="145" spans="2:15" x14ac:dyDescent="0.25">
      <c r="B145" s="189"/>
      <c r="C145" s="46">
        <f>C144/$F$33</f>
        <v>2.3793787177792465E-2</v>
      </c>
      <c r="D145" s="46">
        <f>D144/$F$34</f>
        <v>1.6722408026755852E-2</v>
      </c>
      <c r="E145" s="46">
        <f>E144/$F$35</f>
        <v>2.3722627737226276E-2</v>
      </c>
      <c r="F145" s="46">
        <f>F144/$F$36</f>
        <v>0.31189083820662766</v>
      </c>
      <c r="G145" s="46">
        <f>G144/$E$37</f>
        <v>0.26272577996715929</v>
      </c>
      <c r="H145" s="46">
        <f>H144/$E$38</f>
        <v>0.33656174334140437</v>
      </c>
      <c r="I145" s="46">
        <f>I144/$E$39</f>
        <v>0.16833095577746077</v>
      </c>
      <c r="J145" s="46">
        <f>J144/$E$40</f>
        <v>8.7431693989071038E-2</v>
      </c>
      <c r="K145" s="46">
        <f>K144/$E$41</f>
        <v>8.495821727019498E-2</v>
      </c>
      <c r="L145" s="46">
        <f>L144/$E$42</f>
        <v>4.6419098143236075E-2</v>
      </c>
      <c r="M145" s="46">
        <f>M144/$E$43</f>
        <v>1.8320610687022901E-2</v>
      </c>
      <c r="N145" s="144">
        <f>N144/$E$44</f>
        <v>9.3582887700534752E-3</v>
      </c>
      <c r="O145" s="46">
        <f>O144/O146</f>
        <v>9.1278164963799993E-2</v>
      </c>
    </row>
    <row r="146" spans="2:15" x14ac:dyDescent="0.25">
      <c r="B146" s="190" t="s">
        <v>7</v>
      </c>
      <c r="C146" s="186">
        <f t="shared" ref="C146:N146" si="11">C140+C142+C144</f>
        <v>1513</v>
      </c>
      <c r="D146" s="186">
        <f t="shared" si="11"/>
        <v>1495</v>
      </c>
      <c r="E146" s="186">
        <f t="shared" si="11"/>
        <v>1096</v>
      </c>
      <c r="F146" s="186">
        <f t="shared" si="11"/>
        <v>1026</v>
      </c>
      <c r="G146" s="186">
        <f t="shared" si="11"/>
        <v>959</v>
      </c>
      <c r="H146" s="186">
        <f t="shared" si="11"/>
        <v>3452</v>
      </c>
      <c r="I146" s="186">
        <f t="shared" si="11"/>
        <v>783</v>
      </c>
      <c r="J146" s="186">
        <f t="shared" si="11"/>
        <v>700</v>
      </c>
      <c r="K146" s="186">
        <f t="shared" si="11"/>
        <v>602</v>
      </c>
      <c r="L146" s="186">
        <f t="shared" si="11"/>
        <v>555</v>
      </c>
      <c r="M146" s="186">
        <f t="shared" si="11"/>
        <v>1235</v>
      </c>
      <c r="N146" s="174">
        <f t="shared" si="11"/>
        <v>1363</v>
      </c>
      <c r="O146" s="173">
        <f>SUM(C146:N147)</f>
        <v>14779</v>
      </c>
    </row>
    <row r="147" spans="2:15" ht="15.75" thickBot="1" x14ac:dyDescent="0.3">
      <c r="B147" s="191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75"/>
      <c r="O147" s="173"/>
    </row>
    <row r="148" spans="2:15" ht="15.75" thickTop="1" x14ac:dyDescent="0.25"/>
    <row r="149" spans="2:15" x14ac:dyDescent="0.25">
      <c r="B149" s="112"/>
      <c r="N149" s="103"/>
    </row>
    <row r="150" spans="2:15" ht="15.75" thickBot="1" x14ac:dyDescent="0.3"/>
    <row r="151" spans="2:15" ht="24" thickTop="1" x14ac:dyDescent="0.25">
      <c r="B151" s="78">
        <v>2024</v>
      </c>
      <c r="C151" s="79" t="s">
        <v>15</v>
      </c>
      <c r="D151" s="79" t="s">
        <v>16</v>
      </c>
      <c r="E151" s="79" t="s">
        <v>17</v>
      </c>
      <c r="F151" s="79" t="s">
        <v>28</v>
      </c>
      <c r="G151" s="79" t="s">
        <v>18</v>
      </c>
      <c r="H151" s="79" t="s">
        <v>19</v>
      </c>
      <c r="I151" s="79" t="s">
        <v>20</v>
      </c>
      <c r="J151" s="79" t="s">
        <v>21</v>
      </c>
      <c r="K151" s="79" t="s">
        <v>22</v>
      </c>
      <c r="L151" s="79" t="s">
        <v>23</v>
      </c>
      <c r="M151" s="79" t="s">
        <v>24</v>
      </c>
      <c r="N151" s="80" t="s">
        <v>25</v>
      </c>
    </row>
    <row r="152" spans="2:15" x14ac:dyDescent="0.25">
      <c r="B152" s="81" t="s">
        <v>44</v>
      </c>
      <c r="C152" s="38">
        <v>28</v>
      </c>
      <c r="D152" s="38">
        <v>50</v>
      </c>
      <c r="E152" s="38">
        <v>58</v>
      </c>
      <c r="F152" s="38">
        <v>59</v>
      </c>
      <c r="G152" s="38">
        <v>51</v>
      </c>
      <c r="H152" s="47">
        <v>37</v>
      </c>
      <c r="I152" s="47">
        <v>31</v>
      </c>
      <c r="J152" s="47">
        <v>29</v>
      </c>
      <c r="K152" s="47">
        <v>25</v>
      </c>
      <c r="L152" s="47">
        <v>41</v>
      </c>
      <c r="M152" s="47">
        <v>39</v>
      </c>
      <c r="N152" s="98">
        <v>14</v>
      </c>
    </row>
    <row r="153" spans="2:15" x14ac:dyDescent="0.25">
      <c r="B153" s="81" t="s">
        <v>45</v>
      </c>
      <c r="C153" s="38">
        <v>27</v>
      </c>
      <c r="D153" s="38">
        <v>51</v>
      </c>
      <c r="E153" s="38">
        <v>41</v>
      </c>
      <c r="F153" s="38">
        <v>71</v>
      </c>
      <c r="G153" s="38">
        <v>73</v>
      </c>
      <c r="H153" s="38">
        <v>92</v>
      </c>
      <c r="I153" s="38">
        <v>59</v>
      </c>
      <c r="J153" s="38">
        <v>22</v>
      </c>
      <c r="K153" s="38">
        <v>32</v>
      </c>
      <c r="L153" s="38">
        <v>54</v>
      </c>
      <c r="M153" s="38">
        <v>40</v>
      </c>
      <c r="N153" s="82">
        <v>18</v>
      </c>
    </row>
    <row r="154" spans="2:15" x14ac:dyDescent="0.25">
      <c r="B154" s="81" t="s">
        <v>46</v>
      </c>
      <c r="C154" s="38">
        <v>6</v>
      </c>
      <c r="D154" s="38">
        <v>9</v>
      </c>
      <c r="E154" s="38">
        <v>3</v>
      </c>
      <c r="F154" s="38">
        <v>6</v>
      </c>
      <c r="G154" s="38">
        <v>4</v>
      </c>
      <c r="H154" s="38">
        <v>1</v>
      </c>
      <c r="I154" s="38">
        <v>2</v>
      </c>
      <c r="J154" s="38">
        <v>6</v>
      </c>
      <c r="K154" s="38">
        <v>2</v>
      </c>
      <c r="L154" s="38">
        <v>4</v>
      </c>
      <c r="M154" s="38">
        <v>1</v>
      </c>
      <c r="N154" s="82">
        <v>2</v>
      </c>
    </row>
    <row r="155" spans="2:15" x14ac:dyDescent="0.25">
      <c r="B155" s="81" t="s">
        <v>47</v>
      </c>
      <c r="C155" s="38">
        <v>84</v>
      </c>
      <c r="D155" s="38">
        <v>97</v>
      </c>
      <c r="E155" s="38">
        <v>114</v>
      </c>
      <c r="F155" s="38">
        <v>131</v>
      </c>
      <c r="G155" s="38">
        <v>112</v>
      </c>
      <c r="H155" s="38">
        <v>141</v>
      </c>
      <c r="I155" s="38">
        <v>124</v>
      </c>
      <c r="J155" s="38">
        <v>105</v>
      </c>
      <c r="K155" s="38">
        <v>128</v>
      </c>
      <c r="L155" s="38">
        <v>152</v>
      </c>
      <c r="M155" s="38">
        <v>159</v>
      </c>
      <c r="N155" s="82">
        <v>69</v>
      </c>
    </row>
    <row r="156" spans="2:15" x14ac:dyDescent="0.25">
      <c r="B156" s="81" t="s">
        <v>48</v>
      </c>
      <c r="C156" s="38">
        <v>5</v>
      </c>
      <c r="D156" s="38">
        <v>5</v>
      </c>
      <c r="E156" s="38">
        <v>6</v>
      </c>
      <c r="F156" s="38">
        <v>17</v>
      </c>
      <c r="G156" s="38">
        <v>5</v>
      </c>
      <c r="H156" s="38">
        <v>9</v>
      </c>
      <c r="I156" s="38">
        <v>15</v>
      </c>
      <c r="J156" s="38">
        <v>14</v>
      </c>
      <c r="K156" s="38">
        <v>6</v>
      </c>
      <c r="L156" s="38">
        <v>5</v>
      </c>
      <c r="M156" s="38">
        <v>16</v>
      </c>
      <c r="N156" s="82">
        <v>5</v>
      </c>
    </row>
    <row r="157" spans="2:15" x14ac:dyDescent="0.25">
      <c r="B157" s="81" t="s">
        <v>49</v>
      </c>
      <c r="C157" s="38">
        <v>7</v>
      </c>
      <c r="D157" s="38">
        <v>4</v>
      </c>
      <c r="E157" s="38">
        <v>2</v>
      </c>
      <c r="F157" s="38">
        <v>2</v>
      </c>
      <c r="G157" s="38">
        <v>8</v>
      </c>
      <c r="H157" s="38">
        <v>5</v>
      </c>
      <c r="I157" s="38">
        <v>3</v>
      </c>
      <c r="J157" s="38">
        <v>4</v>
      </c>
      <c r="K157" s="38">
        <v>7</v>
      </c>
      <c r="L157" s="38">
        <v>7</v>
      </c>
      <c r="M157" s="38">
        <v>8</v>
      </c>
      <c r="N157" s="82">
        <v>3</v>
      </c>
    </row>
    <row r="158" spans="2:15" x14ac:dyDescent="0.25">
      <c r="B158" s="83" t="s">
        <v>50</v>
      </c>
      <c r="C158" s="39">
        <v>111</v>
      </c>
      <c r="D158" s="39">
        <v>66</v>
      </c>
      <c r="E158" s="39">
        <v>71</v>
      </c>
      <c r="F158" s="39">
        <v>61</v>
      </c>
      <c r="G158" s="39">
        <v>58</v>
      </c>
      <c r="H158" s="39">
        <v>74</v>
      </c>
      <c r="I158" s="39">
        <v>74</v>
      </c>
      <c r="J158" s="39">
        <v>85</v>
      </c>
      <c r="K158" s="39">
        <v>90</v>
      </c>
      <c r="L158" s="39">
        <v>72</v>
      </c>
      <c r="M158" s="39">
        <v>138</v>
      </c>
      <c r="N158" s="84">
        <v>236</v>
      </c>
    </row>
    <row r="159" spans="2:15" x14ac:dyDescent="0.25">
      <c r="B159" s="83" t="s">
        <v>51</v>
      </c>
      <c r="C159" s="39">
        <v>27</v>
      </c>
      <c r="D159" s="39">
        <v>48</v>
      </c>
      <c r="E159" s="39">
        <v>37</v>
      </c>
      <c r="F159" s="39">
        <v>35</v>
      </c>
      <c r="G159" s="39">
        <v>34</v>
      </c>
      <c r="H159" s="39">
        <v>23</v>
      </c>
      <c r="I159" s="39">
        <v>36</v>
      </c>
      <c r="J159" s="39">
        <v>36</v>
      </c>
      <c r="K159" s="39">
        <v>49</v>
      </c>
      <c r="L159" s="39">
        <v>46</v>
      </c>
      <c r="M159" s="39">
        <v>49</v>
      </c>
      <c r="N159" s="84">
        <v>35</v>
      </c>
    </row>
    <row r="160" spans="2:15" x14ac:dyDescent="0.25">
      <c r="B160" s="85" t="s">
        <v>52</v>
      </c>
      <c r="C160" s="39">
        <v>32</v>
      </c>
      <c r="D160" s="39">
        <v>48</v>
      </c>
      <c r="E160" s="39">
        <v>19</v>
      </c>
      <c r="F160" s="39">
        <v>17</v>
      </c>
      <c r="G160" s="39">
        <v>31</v>
      </c>
      <c r="H160" s="39">
        <v>20</v>
      </c>
      <c r="I160" s="39">
        <v>19</v>
      </c>
      <c r="J160" s="39">
        <v>22</v>
      </c>
      <c r="K160" s="39">
        <v>27</v>
      </c>
      <c r="L160" s="39">
        <v>16</v>
      </c>
      <c r="M160" s="39">
        <v>39</v>
      </c>
      <c r="N160" s="84">
        <v>118</v>
      </c>
    </row>
    <row r="161" spans="2:15" x14ac:dyDescent="0.25">
      <c r="B161" s="83" t="s">
        <v>53</v>
      </c>
      <c r="C161" s="39">
        <v>321</v>
      </c>
      <c r="D161" s="39">
        <v>999</v>
      </c>
      <c r="E161" s="39">
        <v>385</v>
      </c>
      <c r="F161" s="39">
        <v>351</v>
      </c>
      <c r="G161" s="39">
        <v>228</v>
      </c>
      <c r="H161" s="39">
        <v>202</v>
      </c>
      <c r="I161" s="39">
        <v>258</v>
      </c>
      <c r="J161" s="39">
        <v>227</v>
      </c>
      <c r="K161" s="39">
        <v>257</v>
      </c>
      <c r="L161" s="39">
        <v>218</v>
      </c>
      <c r="M161" s="39">
        <v>475</v>
      </c>
      <c r="N161" s="84">
        <v>569</v>
      </c>
    </row>
    <row r="162" spans="2:15" x14ac:dyDescent="0.25">
      <c r="B162" s="83" t="s">
        <v>54</v>
      </c>
      <c r="C162" s="39">
        <v>1</v>
      </c>
      <c r="D162" s="39">
        <v>5</v>
      </c>
      <c r="E162" s="39">
        <v>7</v>
      </c>
      <c r="F162" s="39">
        <v>7</v>
      </c>
      <c r="G162" s="39">
        <v>5</v>
      </c>
      <c r="H162" s="39">
        <v>1</v>
      </c>
      <c r="I162" s="39">
        <v>5</v>
      </c>
      <c r="J162" s="39">
        <v>2</v>
      </c>
      <c r="K162" s="39">
        <v>8</v>
      </c>
      <c r="L162" s="39">
        <v>10</v>
      </c>
      <c r="M162" s="39">
        <v>5</v>
      </c>
      <c r="N162" s="84">
        <v>2</v>
      </c>
    </row>
    <row r="163" spans="2:15" x14ac:dyDescent="0.25">
      <c r="B163" s="83" t="s">
        <v>55</v>
      </c>
      <c r="C163" s="39">
        <v>17</v>
      </c>
      <c r="D163" s="39">
        <v>112</v>
      </c>
      <c r="E163" s="39">
        <v>95</v>
      </c>
      <c r="F163" s="39">
        <v>157</v>
      </c>
      <c r="G163" s="39">
        <v>126</v>
      </c>
      <c r="H163" s="39">
        <v>94</v>
      </c>
      <c r="I163" s="39">
        <v>48</v>
      </c>
      <c r="J163" s="39">
        <v>94</v>
      </c>
      <c r="K163" s="39">
        <v>100</v>
      </c>
      <c r="L163" s="39">
        <v>69</v>
      </c>
      <c r="M163" s="39">
        <v>70</v>
      </c>
      <c r="N163" s="84">
        <v>32</v>
      </c>
    </row>
    <row r="164" spans="2:15" x14ac:dyDescent="0.25">
      <c r="B164" s="86" t="s">
        <v>56</v>
      </c>
      <c r="C164" s="40">
        <v>1</v>
      </c>
      <c r="D164" s="40">
        <v>0</v>
      </c>
      <c r="E164" s="40">
        <v>0</v>
      </c>
      <c r="F164" s="40">
        <v>1</v>
      </c>
      <c r="G164" s="40">
        <v>0</v>
      </c>
      <c r="H164" s="40">
        <v>1</v>
      </c>
      <c r="I164" s="40">
        <v>0</v>
      </c>
      <c r="J164" s="40">
        <v>2</v>
      </c>
      <c r="K164" s="40">
        <v>0</v>
      </c>
      <c r="L164" s="40">
        <v>7</v>
      </c>
      <c r="M164" s="40">
        <v>14</v>
      </c>
      <c r="N164" s="87">
        <v>1</v>
      </c>
    </row>
    <row r="165" spans="2:15" x14ac:dyDescent="0.25">
      <c r="B165" s="86" t="s">
        <v>57</v>
      </c>
      <c r="C165" s="40">
        <v>0</v>
      </c>
      <c r="D165" s="40">
        <v>0</v>
      </c>
      <c r="E165" s="40">
        <v>0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  <c r="N165" s="87">
        <v>0</v>
      </c>
    </row>
    <row r="166" spans="2:15" x14ac:dyDescent="0.25">
      <c r="B166" s="86" t="s">
        <v>58</v>
      </c>
      <c r="C166" s="40">
        <v>7</v>
      </c>
      <c r="D166" s="40">
        <v>5</v>
      </c>
      <c r="E166" s="40">
        <v>3</v>
      </c>
      <c r="F166" s="40">
        <v>9</v>
      </c>
      <c r="G166" s="40">
        <v>8</v>
      </c>
      <c r="H166" s="40">
        <v>11</v>
      </c>
      <c r="I166" s="40">
        <v>5</v>
      </c>
      <c r="J166" s="40">
        <v>1</v>
      </c>
      <c r="K166" s="40">
        <v>2</v>
      </c>
      <c r="L166" s="40">
        <v>5</v>
      </c>
      <c r="M166" s="40">
        <v>5</v>
      </c>
      <c r="N166" s="87">
        <v>6</v>
      </c>
    </row>
    <row r="167" spans="2:15" x14ac:dyDescent="0.25">
      <c r="B167" s="86" t="s">
        <v>59</v>
      </c>
      <c r="C167" s="40">
        <v>2</v>
      </c>
      <c r="D167" s="40">
        <v>6</v>
      </c>
      <c r="E167" s="40">
        <v>7</v>
      </c>
      <c r="F167" s="40">
        <v>31</v>
      </c>
      <c r="G167" s="40">
        <v>38</v>
      </c>
      <c r="H167" s="40">
        <v>25</v>
      </c>
      <c r="I167" s="40">
        <v>21</v>
      </c>
      <c r="J167" s="40">
        <v>45</v>
      </c>
      <c r="K167" s="40">
        <v>27</v>
      </c>
      <c r="L167" s="40">
        <v>0</v>
      </c>
      <c r="M167" s="40">
        <v>0</v>
      </c>
      <c r="N167" s="87">
        <v>0</v>
      </c>
    </row>
    <row r="168" spans="2:15" x14ac:dyDescent="0.25">
      <c r="B168" s="86" t="s">
        <v>60</v>
      </c>
      <c r="C168" s="40">
        <v>6</v>
      </c>
      <c r="D168" s="40">
        <v>9</v>
      </c>
      <c r="E168" s="40">
        <v>10</v>
      </c>
      <c r="F168" s="40">
        <v>9</v>
      </c>
      <c r="G168" s="40">
        <v>7</v>
      </c>
      <c r="H168" s="40">
        <v>12</v>
      </c>
      <c r="I168" s="40">
        <v>24</v>
      </c>
      <c r="J168" s="40">
        <v>30</v>
      </c>
      <c r="K168" s="40">
        <v>27</v>
      </c>
      <c r="L168" s="40">
        <v>26</v>
      </c>
      <c r="M168" s="40">
        <v>20</v>
      </c>
      <c r="N168" s="87">
        <v>15</v>
      </c>
    </row>
    <row r="169" spans="2:15" x14ac:dyDescent="0.25">
      <c r="B169" s="86" t="s">
        <v>61</v>
      </c>
      <c r="C169" s="40">
        <v>4</v>
      </c>
      <c r="D169" s="40">
        <v>2</v>
      </c>
      <c r="E169" s="40">
        <v>34</v>
      </c>
      <c r="F169" s="40">
        <v>269</v>
      </c>
      <c r="G169" s="40">
        <v>288</v>
      </c>
      <c r="H169" s="40">
        <v>125</v>
      </c>
      <c r="I169" s="40">
        <v>49</v>
      </c>
      <c r="J169" s="40">
        <v>42</v>
      </c>
      <c r="K169" s="40">
        <v>12</v>
      </c>
      <c r="L169" s="40">
        <v>1</v>
      </c>
      <c r="M169" s="40">
        <v>2</v>
      </c>
      <c r="N169" s="87">
        <v>2</v>
      </c>
    </row>
    <row r="170" spans="2:15" x14ac:dyDescent="0.25">
      <c r="B170" s="86" t="s">
        <v>62</v>
      </c>
      <c r="C170" s="40">
        <v>0</v>
      </c>
      <c r="D170" s="40">
        <v>0</v>
      </c>
      <c r="E170" s="40">
        <v>0</v>
      </c>
      <c r="F170" s="40">
        <v>2</v>
      </c>
      <c r="G170" s="40">
        <v>2</v>
      </c>
      <c r="H170" s="40">
        <v>8</v>
      </c>
      <c r="I170" s="40">
        <v>1</v>
      </c>
      <c r="J170" s="40">
        <v>0</v>
      </c>
      <c r="K170" s="40">
        <v>0</v>
      </c>
      <c r="L170" s="40">
        <v>1</v>
      </c>
      <c r="M170" s="40">
        <v>0</v>
      </c>
      <c r="N170" s="87">
        <v>0</v>
      </c>
    </row>
    <row r="171" spans="2:15" ht="8.1" customHeight="1" x14ac:dyDescent="0.25">
      <c r="B171" s="8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89"/>
    </row>
    <row r="172" spans="2:15" x14ac:dyDescent="0.25">
      <c r="B172" s="90" t="s">
        <v>63</v>
      </c>
      <c r="C172" s="76"/>
      <c r="D172" s="77"/>
      <c r="E172" s="77"/>
      <c r="F172" s="77"/>
      <c r="G172" s="77"/>
      <c r="H172" s="99"/>
      <c r="I172" s="99"/>
      <c r="J172" s="99"/>
      <c r="K172" s="99"/>
      <c r="L172" s="99"/>
      <c r="M172" s="99"/>
      <c r="N172" s="100"/>
    </row>
    <row r="173" spans="2:15" x14ac:dyDescent="0.25">
      <c r="B173" s="182" t="s">
        <v>64</v>
      </c>
      <c r="C173" s="43">
        <f t="shared" ref="C173:H173" si="12">SUM(C152:C157)</f>
        <v>157</v>
      </c>
      <c r="D173" s="43">
        <f t="shared" si="12"/>
        <v>216</v>
      </c>
      <c r="E173" s="43">
        <f t="shared" si="12"/>
        <v>224</v>
      </c>
      <c r="F173" s="43">
        <f t="shared" si="12"/>
        <v>286</v>
      </c>
      <c r="G173" s="43">
        <f t="shared" si="12"/>
        <v>253</v>
      </c>
      <c r="H173" s="43">
        <f t="shared" si="12"/>
        <v>285</v>
      </c>
      <c r="I173" s="43">
        <f t="shared" ref="I173:N173" si="13">SUM(I152:I157)</f>
        <v>234</v>
      </c>
      <c r="J173" s="43">
        <f t="shared" si="13"/>
        <v>180</v>
      </c>
      <c r="K173" s="43">
        <f t="shared" si="13"/>
        <v>200</v>
      </c>
      <c r="L173" s="43">
        <f t="shared" si="13"/>
        <v>263</v>
      </c>
      <c r="M173" s="43">
        <f t="shared" si="13"/>
        <v>263</v>
      </c>
      <c r="N173" s="73">
        <f t="shared" si="13"/>
        <v>111</v>
      </c>
      <c r="O173" s="43">
        <f>SUM(C173:N173)</f>
        <v>2672</v>
      </c>
    </row>
    <row r="174" spans="2:15" x14ac:dyDescent="0.25">
      <c r="B174" s="183"/>
      <c r="C174" s="44">
        <f>C173/$G$33</f>
        <v>0.22886297376093295</v>
      </c>
      <c r="D174" s="44">
        <f>D173/$G$34</f>
        <v>0.14248021108179421</v>
      </c>
      <c r="E174" s="44">
        <f>E173/$G$35</f>
        <v>0.25112107623318386</v>
      </c>
      <c r="F174" s="44">
        <f>F173/$G$36</f>
        <v>0.23157894736842105</v>
      </c>
      <c r="G174" s="44">
        <f>G173/$G$37</f>
        <v>0.23469387755102042</v>
      </c>
      <c r="H174" s="44">
        <f>H173/$G$38</f>
        <v>0.32349602724177073</v>
      </c>
      <c r="I174" s="44">
        <f>I173/$G$39</f>
        <v>0.30232558139534882</v>
      </c>
      <c r="J174" s="44">
        <f>J173/$G$40</f>
        <v>0.2349869451697128</v>
      </c>
      <c r="K174" s="44">
        <f>K173/$G$41</f>
        <v>0.25031289111389238</v>
      </c>
      <c r="L174" s="44">
        <f>L173/$G$42</f>
        <v>0.35831062670299729</v>
      </c>
      <c r="M174" s="44">
        <f>M173/$G$43</f>
        <v>0.24351851851851852</v>
      </c>
      <c r="N174" s="142">
        <f>N173/$G$44</f>
        <v>9.8491570541259982E-2</v>
      </c>
      <c r="O174" s="44">
        <f>O173/O179</f>
        <v>0.23098201936376211</v>
      </c>
    </row>
    <row r="175" spans="2:15" x14ac:dyDescent="0.25">
      <c r="B175" s="184" t="s">
        <v>65</v>
      </c>
      <c r="C175" s="42">
        <f t="shared" ref="C175:N175" si="14">SUBTOTAL(109,C158:C163)</f>
        <v>509</v>
      </c>
      <c r="D175" s="42">
        <f t="shared" si="14"/>
        <v>1278</v>
      </c>
      <c r="E175" s="42">
        <f t="shared" si="14"/>
        <v>614</v>
      </c>
      <c r="F175" s="42">
        <f t="shared" si="14"/>
        <v>628</v>
      </c>
      <c r="G175" s="42">
        <f t="shared" si="14"/>
        <v>482</v>
      </c>
      <c r="H175" s="42">
        <f t="shared" si="14"/>
        <v>414</v>
      </c>
      <c r="I175" s="42">
        <f t="shared" si="14"/>
        <v>440</v>
      </c>
      <c r="J175" s="42">
        <f t="shared" si="14"/>
        <v>466</v>
      </c>
      <c r="K175" s="42">
        <f t="shared" si="14"/>
        <v>531</v>
      </c>
      <c r="L175" s="42">
        <f t="shared" si="14"/>
        <v>431</v>
      </c>
      <c r="M175" s="42">
        <f t="shared" si="14"/>
        <v>776</v>
      </c>
      <c r="N175" s="74">
        <f t="shared" si="14"/>
        <v>992</v>
      </c>
      <c r="O175" s="42">
        <f>SUM(C175:N175)</f>
        <v>7561</v>
      </c>
    </row>
    <row r="176" spans="2:15" x14ac:dyDescent="0.25">
      <c r="B176" s="185"/>
      <c r="C176" s="45">
        <f>C175/$G$33</f>
        <v>0.74198250728862969</v>
      </c>
      <c r="D176" s="45">
        <f>D175/$G$34</f>
        <v>0.84300791556728227</v>
      </c>
      <c r="E176" s="45">
        <f>E175/$G$35</f>
        <v>0.68834080717488788</v>
      </c>
      <c r="F176" s="45">
        <f>F175/$G$36</f>
        <v>0.50850202429149793</v>
      </c>
      <c r="G176" s="45">
        <f>G175/$G$37</f>
        <v>0.44712430426716143</v>
      </c>
      <c r="H176" s="45">
        <f>H175/$G$38</f>
        <v>0.46992054483541429</v>
      </c>
      <c r="I176" s="45">
        <f>I175/$G$39</f>
        <v>0.5684754521963824</v>
      </c>
      <c r="J176" s="45">
        <f>J175/$G$40</f>
        <v>0.60835509138381205</v>
      </c>
      <c r="K176" s="45">
        <f>K175/$G$41</f>
        <v>0.66458072590738426</v>
      </c>
      <c r="L176" s="45">
        <f>L175/$G$42</f>
        <v>0.58719346049046317</v>
      </c>
      <c r="M176" s="45">
        <f>M175/$G$43</f>
        <v>0.71851851851851856</v>
      </c>
      <c r="N176" s="143">
        <f>N175/$G$44</f>
        <v>0.88021295474711625</v>
      </c>
      <c r="O176" s="45">
        <f>O175/O179</f>
        <v>0.65361341632088521</v>
      </c>
    </row>
    <row r="177" spans="2:15" x14ac:dyDescent="0.25">
      <c r="B177" s="188" t="s">
        <v>66</v>
      </c>
      <c r="C177" s="41">
        <f t="shared" ref="C177:K177" si="15">SUBTOTAL(109,C164:C170)</f>
        <v>20</v>
      </c>
      <c r="D177" s="41">
        <f t="shared" si="15"/>
        <v>22</v>
      </c>
      <c r="E177" s="41">
        <f t="shared" si="15"/>
        <v>54</v>
      </c>
      <c r="F177" s="41">
        <f t="shared" si="15"/>
        <v>321</v>
      </c>
      <c r="G177" s="41">
        <f t="shared" si="15"/>
        <v>343</v>
      </c>
      <c r="H177" s="41">
        <f t="shared" si="15"/>
        <v>182</v>
      </c>
      <c r="I177" s="41">
        <f t="shared" si="15"/>
        <v>100</v>
      </c>
      <c r="J177" s="41">
        <f t="shared" si="15"/>
        <v>120</v>
      </c>
      <c r="K177" s="41">
        <f t="shared" si="15"/>
        <v>68</v>
      </c>
      <c r="L177" s="41">
        <f>SUM(L164:L170)</f>
        <v>40</v>
      </c>
      <c r="M177" s="41">
        <f>SUM(M164:M170)</f>
        <v>41</v>
      </c>
      <c r="N177" s="75">
        <f>SUM(N164:N170)</f>
        <v>24</v>
      </c>
      <c r="O177" s="40">
        <f>SUM(C177:N177)</f>
        <v>1335</v>
      </c>
    </row>
    <row r="178" spans="2:15" x14ac:dyDescent="0.25">
      <c r="B178" s="189"/>
      <c r="C178" s="46">
        <f>C177/$G$33</f>
        <v>2.9154518950437316E-2</v>
      </c>
      <c r="D178" s="46">
        <f>D177/$G$34</f>
        <v>1.4511873350923483E-2</v>
      </c>
      <c r="E178" s="46">
        <f>E177/$G$35</f>
        <v>6.0538116591928252E-2</v>
      </c>
      <c r="F178" s="46">
        <f>F177/$G$36</f>
        <v>0.25991902834008096</v>
      </c>
      <c r="G178" s="46">
        <f>G177/$G$37</f>
        <v>0.31818181818181818</v>
      </c>
      <c r="H178" s="46">
        <f>H177/$G$38</f>
        <v>0.20658342792281498</v>
      </c>
      <c r="I178" s="46">
        <f>I177/$G$39</f>
        <v>0.12919896640826872</v>
      </c>
      <c r="J178" s="46">
        <f>J177/$G$40</f>
        <v>0.1566579634464752</v>
      </c>
      <c r="K178" s="46">
        <f>K177/$G$41</f>
        <v>8.5106382978723402E-2</v>
      </c>
      <c r="L178" s="46">
        <f>L177/$G$42</f>
        <v>5.4495912806539509E-2</v>
      </c>
      <c r="M178" s="46">
        <f>M177/$G$43</f>
        <v>3.7962962962962962E-2</v>
      </c>
      <c r="N178" s="144">
        <f>N177/$G$44</f>
        <v>2.1295474711623779E-2</v>
      </c>
      <c r="O178" s="46">
        <f>O177/O179</f>
        <v>0.1154045643153527</v>
      </c>
    </row>
    <row r="179" spans="2:15" x14ac:dyDescent="0.25">
      <c r="B179" s="190" t="s">
        <v>7</v>
      </c>
      <c r="C179" s="186">
        <f t="shared" ref="C179:N179" si="16">C173+C175+C177</f>
        <v>686</v>
      </c>
      <c r="D179" s="186">
        <f t="shared" si="16"/>
        <v>1516</v>
      </c>
      <c r="E179" s="186">
        <f t="shared" si="16"/>
        <v>892</v>
      </c>
      <c r="F179" s="186">
        <f t="shared" si="16"/>
        <v>1235</v>
      </c>
      <c r="G179" s="186">
        <f t="shared" si="16"/>
        <v>1078</v>
      </c>
      <c r="H179" s="186">
        <f t="shared" si="16"/>
        <v>881</v>
      </c>
      <c r="I179" s="186">
        <f t="shared" si="16"/>
        <v>774</v>
      </c>
      <c r="J179" s="186">
        <f t="shared" si="16"/>
        <v>766</v>
      </c>
      <c r="K179" s="186">
        <f t="shared" si="16"/>
        <v>799</v>
      </c>
      <c r="L179" s="186">
        <f t="shared" si="16"/>
        <v>734</v>
      </c>
      <c r="M179" s="186">
        <f t="shared" si="16"/>
        <v>1080</v>
      </c>
      <c r="N179" s="174">
        <f t="shared" si="16"/>
        <v>1127</v>
      </c>
      <c r="O179" s="173">
        <f>SUM(C179:N180)</f>
        <v>11568</v>
      </c>
    </row>
    <row r="180" spans="2:15" ht="15.75" thickBot="1" x14ac:dyDescent="0.3">
      <c r="B180" s="191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75"/>
      <c r="O180" s="173"/>
    </row>
    <row r="181" spans="2:15" ht="15.75" thickTop="1" x14ac:dyDescent="0.25"/>
  </sheetData>
  <mergeCells count="76">
    <mergeCell ref="B17:G17"/>
    <mergeCell ref="B16:G16"/>
    <mergeCell ref="B3:G3"/>
    <mergeCell ref="B2:G2"/>
    <mergeCell ref="B30:G30"/>
    <mergeCell ref="B29:G29"/>
    <mergeCell ref="B74:B75"/>
    <mergeCell ref="B76:B77"/>
    <mergeCell ref="B78:B79"/>
    <mergeCell ref="B80:B81"/>
    <mergeCell ref="C80:C81"/>
    <mergeCell ref="D80:D81"/>
    <mergeCell ref="E80:E81"/>
    <mergeCell ref="F80:F81"/>
    <mergeCell ref="G80:G81"/>
    <mergeCell ref="H80:H81"/>
    <mergeCell ref="K113:K114"/>
    <mergeCell ref="L113:L114"/>
    <mergeCell ref="M113:M114"/>
    <mergeCell ref="I80:I81"/>
    <mergeCell ref="J80:J81"/>
    <mergeCell ref="K80:K81"/>
    <mergeCell ref="L80:L81"/>
    <mergeCell ref="M80:M81"/>
    <mergeCell ref="F113:F114"/>
    <mergeCell ref="G113:G114"/>
    <mergeCell ref="H113:H114"/>
    <mergeCell ref="I113:I114"/>
    <mergeCell ref="J113:J114"/>
    <mergeCell ref="K179:K180"/>
    <mergeCell ref="L179:L180"/>
    <mergeCell ref="M179:M180"/>
    <mergeCell ref="N113:N114"/>
    <mergeCell ref="B140:B141"/>
    <mergeCell ref="B142:B143"/>
    <mergeCell ref="B144:B145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F179:F180"/>
    <mergeCell ref="G179:G180"/>
    <mergeCell ref="H179:H180"/>
    <mergeCell ref="I179:I180"/>
    <mergeCell ref="J179:J180"/>
    <mergeCell ref="B177:B178"/>
    <mergeCell ref="B179:B180"/>
    <mergeCell ref="C179:C180"/>
    <mergeCell ref="D179:D180"/>
    <mergeCell ref="E179:E180"/>
    <mergeCell ref="B49:N49"/>
    <mergeCell ref="B50:N50"/>
    <mergeCell ref="N146:N147"/>
    <mergeCell ref="B173:B174"/>
    <mergeCell ref="B175:B176"/>
    <mergeCell ref="K146:K147"/>
    <mergeCell ref="L146:L147"/>
    <mergeCell ref="M146:M147"/>
    <mergeCell ref="N80:N81"/>
    <mergeCell ref="B107:B108"/>
    <mergeCell ref="B109:B110"/>
    <mergeCell ref="B111:B112"/>
    <mergeCell ref="B113:B114"/>
    <mergeCell ref="C113:C114"/>
    <mergeCell ref="D113:D114"/>
    <mergeCell ref="E113:E114"/>
    <mergeCell ref="O146:O147"/>
    <mergeCell ref="O113:O114"/>
    <mergeCell ref="O80:O81"/>
    <mergeCell ref="O179:O180"/>
    <mergeCell ref="N179:N180"/>
  </mergeCells>
  <phoneticPr fontId="3" type="noConversion"/>
  <pageMargins left="0.25" right="0.25" top="0.75" bottom="0.75" header="0.3" footer="0.3"/>
  <pageSetup paperSize="9" scale="19" orientation="landscape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5990-14BC-4CE2-9B1A-5F7ECB42E4DB}">
  <sheetPr>
    <pageSetUpPr fitToPage="1"/>
  </sheetPr>
  <dimension ref="B1:O178"/>
  <sheetViews>
    <sheetView showGridLines="0" zoomScale="115" zoomScaleNormal="115" workbookViewId="0">
      <selection activeCell="A45" sqref="A45:XFD113"/>
    </sheetView>
  </sheetViews>
  <sheetFormatPr baseColWidth="10" defaultRowHeight="15" x14ac:dyDescent="0.25"/>
  <cols>
    <col min="1" max="1" width="1.7109375" customWidth="1"/>
    <col min="2" max="2" width="30.7109375" bestFit="1" customWidth="1"/>
    <col min="3" max="3" width="13.5703125" bestFit="1" customWidth="1"/>
    <col min="4" max="6" width="14" bestFit="1" customWidth="1"/>
    <col min="7" max="7" width="10.140625" bestFit="1" customWidth="1"/>
    <col min="8" max="8" width="10.28515625" bestFit="1" customWidth="1"/>
    <col min="9" max="10" width="12.140625" bestFit="1" customWidth="1"/>
    <col min="11" max="11" width="10" bestFit="1" customWidth="1"/>
    <col min="12" max="12" width="10.140625" bestFit="1" customWidth="1"/>
    <col min="13" max="13" width="9.28515625" bestFit="1" customWidth="1"/>
    <col min="14" max="15" width="10.5703125" bestFit="1" customWidth="1"/>
    <col min="16" max="16" width="10" bestFit="1" customWidth="1"/>
    <col min="17" max="18" width="10.28515625" bestFit="1" customWidth="1"/>
    <col min="19" max="19" width="10.140625" bestFit="1" customWidth="1"/>
    <col min="20" max="20" width="10.28515625" bestFit="1" customWidth="1"/>
    <col min="21" max="23" width="10" bestFit="1" customWidth="1"/>
    <col min="26" max="26" width="11.5703125" customWidth="1"/>
  </cols>
  <sheetData>
    <row r="1" spans="2:14" ht="15.75" thickBot="1" x14ac:dyDescent="0.3"/>
    <row r="2" spans="2:14" x14ac:dyDescent="0.25">
      <c r="B2" s="176" t="s">
        <v>37</v>
      </c>
      <c r="C2" s="177"/>
      <c r="D2" s="177"/>
      <c r="E2" s="177"/>
      <c r="F2" s="178"/>
    </row>
    <row r="3" spans="2:14" ht="15" customHeight="1" x14ac:dyDescent="0.25">
      <c r="B3" s="179" t="s">
        <v>0</v>
      </c>
      <c r="C3" s="180"/>
      <c r="D3" s="180"/>
      <c r="E3" s="180"/>
      <c r="F3" s="181"/>
      <c r="G3" s="3"/>
      <c r="M3" s="3"/>
      <c r="N3" s="3"/>
    </row>
    <row r="4" spans="2:14" ht="8.1" customHeight="1" x14ac:dyDescent="0.25">
      <c r="B4" s="24"/>
      <c r="C4" s="24"/>
      <c r="D4" s="24"/>
      <c r="E4" s="24"/>
      <c r="F4" s="68"/>
      <c r="G4" s="3"/>
      <c r="M4" s="3"/>
      <c r="N4" s="3"/>
    </row>
    <row r="5" spans="2:14" x14ac:dyDescent="0.25">
      <c r="B5" s="10" t="s">
        <v>14</v>
      </c>
      <c r="C5" s="11" t="s">
        <v>31</v>
      </c>
      <c r="D5" s="11" t="s">
        <v>32</v>
      </c>
      <c r="E5" s="12" t="s">
        <v>33</v>
      </c>
      <c r="F5" s="72" t="s">
        <v>71</v>
      </c>
    </row>
    <row r="6" spans="2:14" x14ac:dyDescent="0.25">
      <c r="B6" s="56" t="s">
        <v>1</v>
      </c>
      <c r="C6" s="57"/>
      <c r="D6" s="57"/>
      <c r="E6" s="58">
        <f>1+2</f>
        <v>3</v>
      </c>
      <c r="F6" s="34"/>
    </row>
    <row r="7" spans="2:14" x14ac:dyDescent="0.25">
      <c r="B7" s="8" t="s">
        <v>2</v>
      </c>
      <c r="C7" s="5">
        <v>59</v>
      </c>
      <c r="D7" s="5">
        <v>230</v>
      </c>
      <c r="E7" s="35">
        <f>31+28+15+19+29+35+12+22+29+15+44</f>
        <v>279</v>
      </c>
      <c r="F7" s="5">
        <f>34+22+29+34+20+38+28+18+28+21+22+21</f>
        <v>315</v>
      </c>
    </row>
    <row r="8" spans="2:14" x14ac:dyDescent="0.25">
      <c r="B8" s="8" t="s">
        <v>3</v>
      </c>
      <c r="C8" s="5">
        <v>47</v>
      </c>
      <c r="D8" s="5">
        <v>176</v>
      </c>
      <c r="E8" s="32"/>
      <c r="F8" s="34"/>
    </row>
    <row r="9" spans="2:14" x14ac:dyDescent="0.25">
      <c r="B9" s="8" t="s">
        <v>4</v>
      </c>
      <c r="C9" s="34"/>
      <c r="D9" s="34"/>
      <c r="E9" s="35">
        <f>10+11+10+5+3+6+4+9+3+5+9</f>
        <v>75</v>
      </c>
      <c r="F9" s="5">
        <f>10+3+4+4+3+1+7+7+10+0+12+5</f>
        <v>66</v>
      </c>
    </row>
    <row r="10" spans="2:14" x14ac:dyDescent="0.25">
      <c r="B10" s="8" t="s">
        <v>5</v>
      </c>
      <c r="C10" s="5">
        <v>49</v>
      </c>
      <c r="D10" s="5">
        <v>165</v>
      </c>
      <c r="E10" s="32">
        <f>4</f>
        <v>4</v>
      </c>
      <c r="F10" s="34"/>
    </row>
    <row r="11" spans="2:14" x14ac:dyDescent="0.25">
      <c r="B11" s="59" t="s">
        <v>7</v>
      </c>
      <c r="C11" s="60">
        <v>155</v>
      </c>
      <c r="D11" s="60">
        <v>571</v>
      </c>
      <c r="E11" s="61">
        <f>E7+E9+E6+E10+E8</f>
        <v>361</v>
      </c>
      <c r="F11" s="70">
        <f>SUM(F6:F10)</f>
        <v>381</v>
      </c>
    </row>
    <row r="12" spans="2:14" ht="8.1" customHeight="1" x14ac:dyDescent="0.25">
      <c r="B12" s="2"/>
    </row>
    <row r="13" spans="2:14" ht="8.1" customHeight="1" x14ac:dyDescent="0.25"/>
    <row r="14" spans="2:14" ht="8.1" customHeight="1" thickBot="1" x14ac:dyDescent="0.3"/>
    <row r="15" spans="2:14" x14ac:dyDescent="0.25">
      <c r="B15" s="176" t="s">
        <v>37</v>
      </c>
      <c r="C15" s="177"/>
      <c r="D15" s="177"/>
      <c r="E15" s="177"/>
      <c r="F15" s="178"/>
    </row>
    <row r="16" spans="2:14" x14ac:dyDescent="0.25">
      <c r="B16" s="179" t="s">
        <v>11</v>
      </c>
      <c r="C16" s="180"/>
      <c r="D16" s="180"/>
      <c r="E16" s="180"/>
      <c r="F16" s="181"/>
      <c r="I16" s="1"/>
    </row>
    <row r="17" spans="2:9" ht="8.1" customHeight="1" x14ac:dyDescent="0.25">
      <c r="B17" s="24"/>
      <c r="C17" s="24"/>
      <c r="D17" s="24"/>
      <c r="E17" s="24"/>
      <c r="F17" s="68"/>
      <c r="I17" s="1"/>
    </row>
    <row r="18" spans="2:9" x14ac:dyDescent="0.25">
      <c r="B18" s="17" t="s">
        <v>13</v>
      </c>
      <c r="C18" s="11" t="s">
        <v>31</v>
      </c>
      <c r="D18" s="11" t="s">
        <v>32</v>
      </c>
      <c r="E18" s="12" t="s">
        <v>33</v>
      </c>
      <c r="F18" s="72" t="s">
        <v>71</v>
      </c>
      <c r="I18" s="1"/>
    </row>
    <row r="19" spans="2:9" x14ac:dyDescent="0.25">
      <c r="B19" s="16" t="s">
        <v>35</v>
      </c>
      <c r="C19" s="6">
        <v>52</v>
      </c>
      <c r="D19" s="5">
        <v>179</v>
      </c>
      <c r="E19" s="35">
        <f>17+13+11+8+23+23+12+13+17+13+31</f>
        <v>181</v>
      </c>
      <c r="F19" s="5">
        <f>26+13+14+22+12+20+13+10+14+15+13+16</f>
        <v>188</v>
      </c>
      <c r="I19" s="1"/>
    </row>
    <row r="20" spans="2:9" x14ac:dyDescent="0.25">
      <c r="B20" s="16" t="s">
        <v>68</v>
      </c>
      <c r="C20" s="6">
        <v>103</v>
      </c>
      <c r="D20" s="5">
        <v>392</v>
      </c>
      <c r="E20" s="35">
        <f>14+15+4+12+12+12+0+9+12+2+13</f>
        <v>105</v>
      </c>
      <c r="F20" s="5">
        <f>8+9+19+12+8+18+15+8+14+6+9+5</f>
        <v>131</v>
      </c>
      <c r="I20" s="1"/>
    </row>
    <row r="21" spans="2:9" x14ac:dyDescent="0.25">
      <c r="B21" s="16" t="s">
        <v>42</v>
      </c>
      <c r="C21" s="36"/>
      <c r="D21" s="34"/>
      <c r="E21" s="35">
        <f>10+11+10+5+3+6+4+9+3+5+9</f>
        <v>75</v>
      </c>
      <c r="F21" s="5">
        <f>10+3+0+4+3+1+7+7+10+0+12+5</f>
        <v>62</v>
      </c>
      <c r="I21" s="1"/>
    </row>
    <row r="22" spans="2:9" x14ac:dyDescent="0.25">
      <c r="B22" s="59" t="s">
        <v>7</v>
      </c>
      <c r="C22" s="62">
        <f>SUBTOTAL(109,C19:C21)</f>
        <v>155</v>
      </c>
      <c r="D22" s="60">
        <f>SUBTOTAL(109,D19:D21)</f>
        <v>571</v>
      </c>
      <c r="E22" s="61">
        <f>SUBTOTAL(109,E19:E21)</f>
        <v>361</v>
      </c>
      <c r="F22" s="70">
        <f>SUBTOTAL(109,F19:F21)</f>
        <v>381</v>
      </c>
      <c r="I22" s="1"/>
    </row>
    <row r="23" spans="2:9" ht="8.1" customHeight="1" x14ac:dyDescent="0.25"/>
    <row r="24" spans="2:9" ht="8.1" customHeight="1" x14ac:dyDescent="0.25"/>
    <row r="25" spans="2:9" ht="8.1" customHeight="1" thickBot="1" x14ac:dyDescent="0.3"/>
    <row r="26" spans="2:9" x14ac:dyDescent="0.25">
      <c r="B26" s="176" t="s">
        <v>37</v>
      </c>
      <c r="C26" s="177"/>
      <c r="D26" s="177"/>
      <c r="E26" s="177"/>
      <c r="F26" s="178"/>
    </row>
    <row r="27" spans="2:9" x14ac:dyDescent="0.25">
      <c r="B27" s="179" t="s">
        <v>27</v>
      </c>
      <c r="C27" s="180"/>
      <c r="D27" s="180"/>
      <c r="E27" s="180"/>
      <c r="F27" s="181"/>
    </row>
    <row r="28" spans="2:9" ht="8.1" customHeight="1" x14ac:dyDescent="0.25">
      <c r="B28" s="24"/>
      <c r="C28" s="24"/>
      <c r="D28" s="24"/>
      <c r="E28" s="24"/>
      <c r="F28" s="68"/>
    </row>
    <row r="29" spans="2:9" x14ac:dyDescent="0.25">
      <c r="B29" s="30" t="s">
        <v>26</v>
      </c>
      <c r="C29" s="31" t="s">
        <v>31</v>
      </c>
      <c r="D29" s="31" t="s">
        <v>32</v>
      </c>
      <c r="E29" s="31" t="s">
        <v>33</v>
      </c>
      <c r="F29" s="71" t="s">
        <v>71</v>
      </c>
    </row>
    <row r="30" spans="2:9" x14ac:dyDescent="0.25">
      <c r="B30" s="28" t="s">
        <v>15</v>
      </c>
      <c r="C30" s="33"/>
      <c r="D30" s="27">
        <v>56</v>
      </c>
      <c r="E30" s="27">
        <v>41</v>
      </c>
      <c r="F30" s="5">
        <v>44</v>
      </c>
    </row>
    <row r="31" spans="2:9" x14ac:dyDescent="0.25">
      <c r="B31" s="29" t="s">
        <v>16</v>
      </c>
      <c r="C31" s="33"/>
      <c r="D31" s="27">
        <v>40</v>
      </c>
      <c r="E31" s="37">
        <v>39</v>
      </c>
      <c r="F31" s="5">
        <v>25</v>
      </c>
    </row>
    <row r="32" spans="2:9" x14ac:dyDescent="0.25">
      <c r="B32" s="28" t="s">
        <v>17</v>
      </c>
      <c r="C32" s="33"/>
      <c r="D32" s="27">
        <v>59</v>
      </c>
      <c r="E32" s="37">
        <v>25</v>
      </c>
      <c r="F32" s="5">
        <v>33</v>
      </c>
    </row>
    <row r="33" spans="2:14" x14ac:dyDescent="0.25">
      <c r="B33" s="29" t="s">
        <v>28</v>
      </c>
      <c r="C33" s="33"/>
      <c r="D33" s="27">
        <v>31</v>
      </c>
      <c r="E33" s="37">
        <v>25</v>
      </c>
      <c r="F33" s="5">
        <v>38</v>
      </c>
    </row>
    <row r="34" spans="2:14" x14ac:dyDescent="0.25">
      <c r="B34" s="28" t="s">
        <v>18</v>
      </c>
      <c r="C34" s="33"/>
      <c r="D34" s="27">
        <v>53</v>
      </c>
      <c r="E34" s="49">
        <v>38</v>
      </c>
      <c r="F34" s="5">
        <v>23</v>
      </c>
    </row>
    <row r="35" spans="2:14" x14ac:dyDescent="0.25">
      <c r="B35" s="29" t="s">
        <v>19</v>
      </c>
      <c r="C35" s="33"/>
      <c r="D35" s="27">
        <v>54</v>
      </c>
      <c r="E35" s="51">
        <v>41</v>
      </c>
      <c r="F35" s="5">
        <v>39</v>
      </c>
    </row>
    <row r="36" spans="2:14" x14ac:dyDescent="0.25">
      <c r="B36" s="28" t="s">
        <v>20</v>
      </c>
      <c r="C36" s="33"/>
      <c r="D36" s="27">
        <v>33</v>
      </c>
      <c r="E36" s="54">
        <v>16</v>
      </c>
      <c r="F36" s="5">
        <v>35</v>
      </c>
    </row>
    <row r="37" spans="2:14" x14ac:dyDescent="0.25">
      <c r="B37" s="29" t="s">
        <v>21</v>
      </c>
      <c r="C37" s="33"/>
      <c r="D37" s="27">
        <v>48</v>
      </c>
      <c r="E37" s="37">
        <v>31</v>
      </c>
      <c r="F37" s="5">
        <v>25</v>
      </c>
    </row>
    <row r="38" spans="2:14" x14ac:dyDescent="0.25">
      <c r="B38" s="28" t="s">
        <v>22</v>
      </c>
      <c r="C38" s="26">
        <v>30</v>
      </c>
      <c r="D38" s="26">
        <v>43</v>
      </c>
      <c r="E38" s="37">
        <v>32</v>
      </c>
      <c r="F38" s="5">
        <v>38</v>
      </c>
    </row>
    <row r="39" spans="2:14" x14ac:dyDescent="0.25">
      <c r="B39" s="29" t="s">
        <v>23</v>
      </c>
      <c r="C39" s="27">
        <v>53</v>
      </c>
      <c r="D39" s="27">
        <v>16</v>
      </c>
      <c r="E39" s="37">
        <v>20</v>
      </c>
      <c r="F39" s="5">
        <v>21</v>
      </c>
    </row>
    <row r="40" spans="2:14" x14ac:dyDescent="0.25">
      <c r="B40" s="28" t="s">
        <v>24</v>
      </c>
      <c r="C40" s="26">
        <v>17</v>
      </c>
      <c r="D40" s="26">
        <v>113</v>
      </c>
      <c r="E40" s="37">
        <v>53</v>
      </c>
      <c r="F40" s="5">
        <v>34</v>
      </c>
    </row>
    <row r="41" spans="2:14" x14ac:dyDescent="0.25">
      <c r="B41" s="29" t="s">
        <v>25</v>
      </c>
      <c r="C41" s="27">
        <v>55</v>
      </c>
      <c r="D41" s="27">
        <v>25</v>
      </c>
      <c r="E41" s="37">
        <v>23</v>
      </c>
      <c r="F41" s="5">
        <v>26</v>
      </c>
    </row>
    <row r="42" spans="2:14" x14ac:dyDescent="0.25">
      <c r="B42" s="63" t="s">
        <v>7</v>
      </c>
      <c r="C42" s="62">
        <f>SUBTOTAL(109,C30:C41)</f>
        <v>155</v>
      </c>
      <c r="D42" s="60">
        <f>SUBTOTAL(109,D30:D41)</f>
        <v>571</v>
      </c>
      <c r="E42" s="61">
        <f>SUM(E30:E41)</f>
        <v>384</v>
      </c>
      <c r="F42" s="70">
        <f>SUM(F30:F41)</f>
        <v>381</v>
      </c>
    </row>
    <row r="43" spans="2:14" ht="8.1" customHeight="1" x14ac:dyDescent="0.25"/>
    <row r="44" spans="2:14" ht="8.1" customHeight="1" x14ac:dyDescent="0.25"/>
    <row r="45" spans="2:14" ht="8.1" hidden="1" customHeight="1" thickBot="1" x14ac:dyDescent="0.3"/>
    <row r="46" spans="2:14" hidden="1" x14ac:dyDescent="0.25">
      <c r="B46" s="176" t="s">
        <v>37</v>
      </c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8"/>
    </row>
    <row r="47" spans="2:14" hidden="1" x14ac:dyDescent="0.25">
      <c r="B47" s="179" t="s">
        <v>43</v>
      </c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1"/>
    </row>
    <row r="48" spans="2:14" ht="8.1" hidden="1" customHeight="1" thickBot="1" x14ac:dyDescent="0.3">
      <c r="B48" s="101"/>
      <c r="C48" s="101"/>
      <c r="D48" s="101"/>
      <c r="E48" s="101"/>
      <c r="F48" s="101"/>
      <c r="G48" s="102"/>
    </row>
    <row r="49" spans="2:14" ht="29.1" hidden="1" customHeight="1" thickTop="1" x14ac:dyDescent="0.25">
      <c r="B49" s="107" t="s">
        <v>31</v>
      </c>
      <c r="C49" s="79" t="s">
        <v>15</v>
      </c>
      <c r="D49" s="79" t="s">
        <v>16</v>
      </c>
      <c r="E49" s="79" t="s">
        <v>17</v>
      </c>
      <c r="F49" s="79" t="s">
        <v>28</v>
      </c>
      <c r="G49" s="79" t="s">
        <v>18</v>
      </c>
      <c r="H49" s="79" t="s">
        <v>19</v>
      </c>
      <c r="I49" s="79" t="s">
        <v>20</v>
      </c>
      <c r="J49" s="79" t="s">
        <v>21</v>
      </c>
      <c r="K49" s="108" t="s">
        <v>22</v>
      </c>
      <c r="L49" s="108" t="s">
        <v>23</v>
      </c>
      <c r="M49" s="108" t="s">
        <v>24</v>
      </c>
      <c r="N49" s="109" t="s">
        <v>25</v>
      </c>
    </row>
    <row r="50" spans="2:14" hidden="1" x14ac:dyDescent="0.25">
      <c r="B50" s="95" t="s">
        <v>44</v>
      </c>
      <c r="C50" s="61"/>
      <c r="D50" s="128"/>
      <c r="E50" s="128"/>
      <c r="F50" s="128"/>
      <c r="G50" s="128"/>
      <c r="H50" s="128"/>
      <c r="I50" s="128"/>
      <c r="J50" s="129"/>
      <c r="K50" s="43">
        <v>6</v>
      </c>
      <c r="L50" s="43">
        <v>13</v>
      </c>
      <c r="M50" s="43">
        <v>1</v>
      </c>
      <c r="N50" s="92">
        <v>6</v>
      </c>
    </row>
    <row r="51" spans="2:14" hidden="1" x14ac:dyDescent="0.25">
      <c r="B51" s="95" t="s">
        <v>45</v>
      </c>
      <c r="C51" s="130"/>
      <c r="D51" s="131"/>
      <c r="E51" s="131"/>
      <c r="F51" s="131"/>
      <c r="G51" s="131"/>
      <c r="H51" s="131"/>
      <c r="I51" s="131"/>
      <c r="J51" s="132"/>
      <c r="K51" s="43">
        <v>1</v>
      </c>
      <c r="L51" s="43">
        <v>7</v>
      </c>
      <c r="M51" s="43">
        <v>7</v>
      </c>
      <c r="N51" s="92">
        <v>2</v>
      </c>
    </row>
    <row r="52" spans="2:14" hidden="1" x14ac:dyDescent="0.25">
      <c r="B52" s="95" t="s">
        <v>46</v>
      </c>
      <c r="C52" s="130"/>
      <c r="D52" s="131"/>
      <c r="E52" s="131"/>
      <c r="F52" s="131"/>
      <c r="G52" s="131"/>
      <c r="H52" s="131"/>
      <c r="I52" s="131"/>
      <c r="J52" s="132"/>
      <c r="K52" s="43">
        <v>0</v>
      </c>
      <c r="L52" s="43">
        <v>0</v>
      </c>
      <c r="M52" s="43">
        <v>0</v>
      </c>
      <c r="N52" s="92">
        <v>0</v>
      </c>
    </row>
    <row r="53" spans="2:14" hidden="1" x14ac:dyDescent="0.25">
      <c r="B53" s="95" t="s">
        <v>47</v>
      </c>
      <c r="C53" s="130"/>
      <c r="D53" s="131"/>
      <c r="E53" s="131"/>
      <c r="F53" s="131"/>
      <c r="G53" s="131"/>
      <c r="H53" s="131"/>
      <c r="I53" s="131"/>
      <c r="J53" s="132"/>
      <c r="K53" s="43">
        <v>10</v>
      </c>
      <c r="L53" s="43">
        <v>10</v>
      </c>
      <c r="M53" s="43">
        <v>0</v>
      </c>
      <c r="N53" s="92">
        <v>13</v>
      </c>
    </row>
    <row r="54" spans="2:14" hidden="1" x14ac:dyDescent="0.25">
      <c r="B54" s="95" t="s">
        <v>48</v>
      </c>
      <c r="C54" s="130"/>
      <c r="D54" s="131"/>
      <c r="E54" s="131"/>
      <c r="F54" s="131"/>
      <c r="G54" s="131"/>
      <c r="H54" s="131"/>
      <c r="I54" s="131"/>
      <c r="J54" s="132"/>
      <c r="K54" s="43">
        <v>0</v>
      </c>
      <c r="L54" s="43">
        <v>1</v>
      </c>
      <c r="M54" s="43">
        <v>1</v>
      </c>
      <c r="N54" s="92">
        <v>2</v>
      </c>
    </row>
    <row r="55" spans="2:14" hidden="1" x14ac:dyDescent="0.25">
      <c r="B55" s="95" t="s">
        <v>49</v>
      </c>
      <c r="C55" s="130"/>
      <c r="D55" s="131"/>
      <c r="E55" s="131"/>
      <c r="F55" s="131"/>
      <c r="G55" s="131"/>
      <c r="H55" s="131"/>
      <c r="I55" s="131"/>
      <c r="J55" s="132"/>
      <c r="K55" s="43">
        <v>1</v>
      </c>
      <c r="L55" s="43">
        <v>1</v>
      </c>
      <c r="M55" s="43">
        <v>0</v>
      </c>
      <c r="N55" s="92">
        <v>0</v>
      </c>
    </row>
    <row r="56" spans="2:14" hidden="1" x14ac:dyDescent="0.25">
      <c r="B56" s="96" t="s">
        <v>50</v>
      </c>
      <c r="C56" s="130"/>
      <c r="D56" s="131"/>
      <c r="E56" s="131"/>
      <c r="F56" s="131"/>
      <c r="G56" s="131"/>
      <c r="H56" s="131"/>
      <c r="I56" s="131"/>
      <c r="J56" s="132"/>
      <c r="K56" s="42">
        <v>5</v>
      </c>
      <c r="L56" s="42">
        <v>9</v>
      </c>
      <c r="M56" s="42">
        <v>2</v>
      </c>
      <c r="N56" s="93">
        <v>19</v>
      </c>
    </row>
    <row r="57" spans="2:14" hidden="1" x14ac:dyDescent="0.25">
      <c r="B57" s="96" t="s">
        <v>51</v>
      </c>
      <c r="C57" s="130"/>
      <c r="D57" s="131"/>
      <c r="E57" s="131"/>
      <c r="F57" s="131"/>
      <c r="G57" s="131"/>
      <c r="H57" s="131"/>
      <c r="I57" s="131"/>
      <c r="J57" s="132"/>
      <c r="K57" s="42">
        <v>3</v>
      </c>
      <c r="L57" s="42">
        <v>1</v>
      </c>
      <c r="M57" s="42">
        <v>4</v>
      </c>
      <c r="N57" s="93">
        <v>5</v>
      </c>
    </row>
    <row r="58" spans="2:14" hidden="1" x14ac:dyDescent="0.25">
      <c r="B58" s="96" t="s">
        <v>52</v>
      </c>
      <c r="C58" s="130"/>
      <c r="D58" s="131"/>
      <c r="E58" s="131"/>
      <c r="F58" s="131"/>
      <c r="G58" s="131"/>
      <c r="H58" s="131"/>
      <c r="I58" s="131"/>
      <c r="J58" s="132"/>
      <c r="K58" s="42">
        <v>0</v>
      </c>
      <c r="L58" s="42">
        <v>0</v>
      </c>
      <c r="M58" s="42">
        <v>0</v>
      </c>
      <c r="N58" s="93">
        <v>1</v>
      </c>
    </row>
    <row r="59" spans="2:14" hidden="1" x14ac:dyDescent="0.25">
      <c r="B59" s="96" t="s">
        <v>53</v>
      </c>
      <c r="C59" s="130"/>
      <c r="D59" s="131"/>
      <c r="E59" s="131"/>
      <c r="F59" s="131"/>
      <c r="G59" s="131"/>
      <c r="H59" s="131"/>
      <c r="I59" s="131"/>
      <c r="J59" s="132"/>
      <c r="K59" s="42">
        <v>0</v>
      </c>
      <c r="L59" s="42">
        <v>7</v>
      </c>
      <c r="M59" s="42">
        <v>0</v>
      </c>
      <c r="N59" s="93">
        <v>6</v>
      </c>
    </row>
    <row r="60" spans="2:14" hidden="1" x14ac:dyDescent="0.25">
      <c r="B60" s="96" t="s">
        <v>54</v>
      </c>
      <c r="C60" s="130"/>
      <c r="D60" s="131"/>
      <c r="E60" s="131"/>
      <c r="F60" s="131"/>
      <c r="G60" s="131"/>
      <c r="H60" s="131"/>
      <c r="I60" s="131"/>
      <c r="J60" s="132"/>
      <c r="K60" s="42">
        <v>0</v>
      </c>
      <c r="L60" s="42">
        <v>0</v>
      </c>
      <c r="M60" s="42">
        <v>1</v>
      </c>
      <c r="N60" s="93">
        <v>0</v>
      </c>
    </row>
    <row r="61" spans="2:14" hidden="1" x14ac:dyDescent="0.25">
      <c r="B61" s="96" t="s">
        <v>55</v>
      </c>
      <c r="C61" s="130"/>
      <c r="D61" s="131"/>
      <c r="E61" s="131"/>
      <c r="F61" s="131"/>
      <c r="G61" s="131"/>
      <c r="H61" s="131"/>
      <c r="I61" s="131"/>
      <c r="J61" s="132"/>
      <c r="K61" s="42">
        <v>0</v>
      </c>
      <c r="L61" s="42">
        <v>1</v>
      </c>
      <c r="M61" s="42">
        <v>0</v>
      </c>
      <c r="N61" s="93">
        <v>1</v>
      </c>
    </row>
    <row r="62" spans="2:14" hidden="1" x14ac:dyDescent="0.25">
      <c r="B62" s="97" t="s">
        <v>56</v>
      </c>
      <c r="C62" s="130"/>
      <c r="D62" s="131"/>
      <c r="E62" s="131"/>
      <c r="F62" s="131"/>
      <c r="G62" s="131"/>
      <c r="H62" s="131"/>
      <c r="I62" s="131"/>
      <c r="J62" s="132"/>
      <c r="K62" s="41">
        <v>0</v>
      </c>
      <c r="L62" s="41">
        <v>0</v>
      </c>
      <c r="M62" s="41">
        <v>0</v>
      </c>
      <c r="N62" s="94">
        <v>0</v>
      </c>
    </row>
    <row r="63" spans="2:14" hidden="1" x14ac:dyDescent="0.25">
      <c r="B63" s="97" t="s">
        <v>57</v>
      </c>
      <c r="C63" s="130"/>
      <c r="D63" s="131"/>
      <c r="E63" s="131"/>
      <c r="F63" s="131"/>
      <c r="G63" s="131"/>
      <c r="H63" s="131"/>
      <c r="I63" s="131"/>
      <c r="J63" s="132"/>
      <c r="K63" s="41">
        <v>1</v>
      </c>
      <c r="L63" s="41">
        <v>0</v>
      </c>
      <c r="M63" s="41">
        <v>0</v>
      </c>
      <c r="N63" s="94">
        <v>0</v>
      </c>
    </row>
    <row r="64" spans="2:14" hidden="1" x14ac:dyDescent="0.25">
      <c r="B64" s="97" t="s">
        <v>58</v>
      </c>
      <c r="C64" s="130"/>
      <c r="D64" s="131"/>
      <c r="E64" s="131"/>
      <c r="F64" s="131"/>
      <c r="G64" s="131"/>
      <c r="H64" s="131"/>
      <c r="I64" s="131"/>
      <c r="J64" s="132"/>
      <c r="K64" s="41">
        <v>0</v>
      </c>
      <c r="L64" s="41">
        <v>0</v>
      </c>
      <c r="M64" s="41">
        <v>1</v>
      </c>
      <c r="N64" s="94">
        <v>0</v>
      </c>
    </row>
    <row r="65" spans="2:15" hidden="1" x14ac:dyDescent="0.25">
      <c r="B65" s="97" t="s">
        <v>59</v>
      </c>
      <c r="C65" s="130"/>
      <c r="D65" s="131"/>
      <c r="E65" s="131"/>
      <c r="F65" s="131"/>
      <c r="G65" s="131"/>
      <c r="H65" s="131"/>
      <c r="I65" s="131"/>
      <c r="J65" s="132"/>
      <c r="K65" s="41">
        <v>1</v>
      </c>
      <c r="L65" s="41">
        <v>2</v>
      </c>
      <c r="M65" s="41">
        <v>0</v>
      </c>
      <c r="N65" s="94">
        <v>0</v>
      </c>
    </row>
    <row r="66" spans="2:15" hidden="1" x14ac:dyDescent="0.25">
      <c r="B66" s="97" t="s">
        <v>60</v>
      </c>
      <c r="C66" s="130"/>
      <c r="D66" s="131"/>
      <c r="E66" s="131"/>
      <c r="F66" s="131"/>
      <c r="G66" s="131"/>
      <c r="H66" s="131"/>
      <c r="I66" s="131"/>
      <c r="J66" s="132"/>
      <c r="K66" s="41">
        <v>0</v>
      </c>
      <c r="L66" s="41">
        <v>0</v>
      </c>
      <c r="M66" s="41">
        <v>0</v>
      </c>
      <c r="N66" s="94">
        <v>0</v>
      </c>
    </row>
    <row r="67" spans="2:15" hidden="1" x14ac:dyDescent="0.25">
      <c r="B67" s="97" t="s">
        <v>61</v>
      </c>
      <c r="C67" s="130"/>
      <c r="D67" s="131"/>
      <c r="E67" s="131"/>
      <c r="F67" s="131"/>
      <c r="G67" s="131"/>
      <c r="H67" s="131"/>
      <c r="I67" s="131"/>
      <c r="J67" s="132"/>
      <c r="K67" s="41">
        <v>0</v>
      </c>
      <c r="L67" s="41">
        <v>1</v>
      </c>
      <c r="M67" s="41">
        <v>0</v>
      </c>
      <c r="N67" s="94">
        <v>0</v>
      </c>
    </row>
    <row r="68" spans="2:15" hidden="1" x14ac:dyDescent="0.25">
      <c r="B68" s="97" t="s">
        <v>62</v>
      </c>
      <c r="C68" s="133"/>
      <c r="D68" s="134"/>
      <c r="E68" s="134"/>
      <c r="F68" s="134"/>
      <c r="G68" s="134"/>
      <c r="H68" s="134"/>
      <c r="I68" s="134"/>
      <c r="J68" s="135"/>
      <c r="K68" s="41">
        <v>0</v>
      </c>
      <c r="L68" s="41">
        <v>0</v>
      </c>
      <c r="M68" s="41">
        <v>0</v>
      </c>
      <c r="N68" s="94">
        <v>0</v>
      </c>
    </row>
    <row r="69" spans="2:15" ht="8.1" hidden="1" customHeight="1" x14ac:dyDescent="0.25">
      <c r="B69" s="8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89"/>
    </row>
    <row r="70" spans="2:15" hidden="1" x14ac:dyDescent="0.25">
      <c r="B70" s="90" t="s">
        <v>63</v>
      </c>
      <c r="C70" s="105"/>
      <c r="D70" s="106"/>
      <c r="E70" s="106"/>
      <c r="F70" s="106"/>
      <c r="G70" s="99"/>
      <c r="H70" s="99"/>
      <c r="I70" s="99"/>
      <c r="J70" s="99"/>
      <c r="K70" s="104"/>
      <c r="L70" s="104"/>
      <c r="M70" s="104"/>
      <c r="N70" s="110"/>
    </row>
    <row r="71" spans="2:15" hidden="1" x14ac:dyDescent="0.25">
      <c r="B71" s="182" t="s">
        <v>64</v>
      </c>
      <c r="C71" s="61"/>
      <c r="D71" s="128"/>
      <c r="E71" s="128"/>
      <c r="F71" s="128"/>
      <c r="G71" s="117"/>
      <c r="H71" s="117"/>
      <c r="I71" s="117"/>
      <c r="J71" s="118"/>
      <c r="K71" s="43">
        <f>SUM(K50:K55)</f>
        <v>18</v>
      </c>
      <c r="L71" s="43">
        <f>SUM(L50:L55)</f>
        <v>32</v>
      </c>
      <c r="M71" s="43">
        <f>SUM(M50:M55)</f>
        <v>9</v>
      </c>
      <c r="N71" s="73">
        <f>SUM(N50:N55)</f>
        <v>23</v>
      </c>
      <c r="O71" s="43">
        <f>SUM(C71:N71)</f>
        <v>82</v>
      </c>
    </row>
    <row r="72" spans="2:15" hidden="1" x14ac:dyDescent="0.25">
      <c r="B72" s="183"/>
      <c r="C72" s="130"/>
      <c r="D72" s="131"/>
      <c r="E72" s="131"/>
      <c r="F72" s="131"/>
      <c r="G72" s="120"/>
      <c r="H72" s="120"/>
      <c r="I72" s="120"/>
      <c r="J72" s="121"/>
      <c r="K72" s="44">
        <f>K71/$C$38</f>
        <v>0.6</v>
      </c>
      <c r="L72" s="44">
        <f>L71/$C$39</f>
        <v>0.60377358490566035</v>
      </c>
      <c r="M72" s="44">
        <f>M71/$C$40</f>
        <v>0.52941176470588236</v>
      </c>
      <c r="N72" s="142">
        <f>N71/$C$41</f>
        <v>0.41818181818181815</v>
      </c>
      <c r="O72" s="44">
        <f>O71/O77</f>
        <v>1</v>
      </c>
    </row>
    <row r="73" spans="2:15" hidden="1" x14ac:dyDescent="0.25">
      <c r="B73" s="184" t="s">
        <v>65</v>
      </c>
      <c r="C73" s="130"/>
      <c r="D73" s="131"/>
      <c r="E73" s="131"/>
      <c r="F73" s="131"/>
      <c r="G73" s="123"/>
      <c r="H73" s="123"/>
      <c r="I73" s="123"/>
      <c r="J73" s="124"/>
      <c r="K73" s="42">
        <f>SUBTOTAL(109,K56:K61)</f>
        <v>0</v>
      </c>
      <c r="L73" s="42">
        <f>SUBTOTAL(109,L56:L61)</f>
        <v>0</v>
      </c>
      <c r="M73" s="42">
        <f>SUBTOTAL(109,M56:M61)</f>
        <v>0</v>
      </c>
      <c r="N73" s="74">
        <f>SUBTOTAL(109,N56:N61)</f>
        <v>0</v>
      </c>
      <c r="O73" s="42">
        <f>SUM(C73:N73)</f>
        <v>0</v>
      </c>
    </row>
    <row r="74" spans="2:15" hidden="1" x14ac:dyDescent="0.25">
      <c r="B74" s="185"/>
      <c r="C74" s="130"/>
      <c r="D74" s="131"/>
      <c r="E74" s="131"/>
      <c r="F74" s="131"/>
      <c r="G74" s="120"/>
      <c r="H74" s="120"/>
      <c r="I74" s="120"/>
      <c r="J74" s="121"/>
      <c r="K74" s="45">
        <f>K73/$C$38</f>
        <v>0</v>
      </c>
      <c r="L74" s="45">
        <f>L73/$C$39</f>
        <v>0</v>
      </c>
      <c r="M74" s="45">
        <f>M73/$C$40</f>
        <v>0</v>
      </c>
      <c r="N74" s="143">
        <f>N73/$C$41</f>
        <v>0</v>
      </c>
      <c r="O74" s="45">
        <f>O73/O77</f>
        <v>0</v>
      </c>
    </row>
    <row r="75" spans="2:15" hidden="1" x14ac:dyDescent="0.25">
      <c r="B75" s="188" t="s">
        <v>66</v>
      </c>
      <c r="C75" s="130"/>
      <c r="D75" s="131"/>
      <c r="E75" s="131"/>
      <c r="F75" s="131"/>
      <c r="G75" s="123"/>
      <c r="H75" s="123"/>
      <c r="I75" s="123"/>
      <c r="J75" s="124"/>
      <c r="K75" s="41">
        <f>SUBTOTAL(109,K62:K68)</f>
        <v>0</v>
      </c>
      <c r="L75" s="41">
        <f>SUBTOTAL(109,L62:L68)</f>
        <v>0</v>
      </c>
      <c r="M75" s="41">
        <f>SUBTOTAL(109,M62:M68)</f>
        <v>0</v>
      </c>
      <c r="N75" s="75">
        <f>SUBTOTAL(109,N62:N68)</f>
        <v>0</v>
      </c>
      <c r="O75" s="40">
        <f>SUM(C75:N75)</f>
        <v>0</v>
      </c>
    </row>
    <row r="76" spans="2:15" hidden="1" x14ac:dyDescent="0.25">
      <c r="B76" s="189"/>
      <c r="C76" s="130"/>
      <c r="D76" s="131"/>
      <c r="E76" s="131"/>
      <c r="F76" s="131"/>
      <c r="G76" s="120"/>
      <c r="H76" s="120"/>
      <c r="I76" s="120"/>
      <c r="J76" s="121"/>
      <c r="K76" s="46">
        <f>K75/$C$38</f>
        <v>0</v>
      </c>
      <c r="L76" s="46">
        <f>L75/$C$39</f>
        <v>0</v>
      </c>
      <c r="M76" s="46">
        <f>M75/$C$40</f>
        <v>0</v>
      </c>
      <c r="N76" s="144">
        <f>N75/$C$41</f>
        <v>0</v>
      </c>
      <c r="O76" s="46">
        <f>O75/O77</f>
        <v>0</v>
      </c>
    </row>
    <row r="77" spans="2:15" hidden="1" x14ac:dyDescent="0.25">
      <c r="B77" s="193" t="s">
        <v>7</v>
      </c>
      <c r="C77" s="201"/>
      <c r="D77" s="199"/>
      <c r="E77" s="199"/>
      <c r="F77" s="199"/>
      <c r="G77" s="199"/>
      <c r="H77" s="199"/>
      <c r="I77" s="199"/>
      <c r="J77" s="197"/>
      <c r="K77" s="173">
        <f>K71+K73+K75</f>
        <v>18</v>
      </c>
      <c r="L77" s="173">
        <f t="shared" ref="L77:N77" si="0">L71+L73+L75</f>
        <v>32</v>
      </c>
      <c r="M77" s="173">
        <f t="shared" si="0"/>
        <v>9</v>
      </c>
      <c r="N77" s="195">
        <f t="shared" si="0"/>
        <v>23</v>
      </c>
      <c r="O77" s="173">
        <f>SUM(C77:N78)</f>
        <v>82</v>
      </c>
    </row>
    <row r="78" spans="2:15" ht="15.75" hidden="1" thickBot="1" x14ac:dyDescent="0.3">
      <c r="B78" s="194"/>
      <c r="C78" s="202"/>
      <c r="D78" s="200"/>
      <c r="E78" s="200"/>
      <c r="F78" s="200"/>
      <c r="G78" s="200"/>
      <c r="H78" s="200"/>
      <c r="I78" s="200"/>
      <c r="J78" s="198"/>
      <c r="K78" s="192"/>
      <c r="L78" s="192"/>
      <c r="M78" s="192"/>
      <c r="N78" s="196"/>
      <c r="O78" s="173"/>
    </row>
    <row r="79" spans="2:15" ht="15.75" hidden="1" thickTop="1" x14ac:dyDescent="0.25">
      <c r="N79" s="111"/>
    </row>
    <row r="80" spans="2:15" hidden="1" x14ac:dyDescent="0.25">
      <c r="B80" s="112"/>
      <c r="N80" s="103"/>
    </row>
    <row r="81" spans="2:14" ht="15.75" hidden="1" thickBot="1" x14ac:dyDescent="0.3"/>
    <row r="82" spans="2:14" ht="29.1" hidden="1" customHeight="1" thickTop="1" x14ac:dyDescent="0.25">
      <c r="B82" s="78">
        <v>2022</v>
      </c>
      <c r="C82" s="79" t="s">
        <v>15</v>
      </c>
      <c r="D82" s="79" t="s">
        <v>16</v>
      </c>
      <c r="E82" s="79" t="s">
        <v>17</v>
      </c>
      <c r="F82" s="79" t="s">
        <v>28</v>
      </c>
      <c r="G82" s="79" t="s">
        <v>18</v>
      </c>
      <c r="H82" s="79" t="s">
        <v>19</v>
      </c>
      <c r="I82" s="79" t="s">
        <v>20</v>
      </c>
      <c r="J82" s="79" t="s">
        <v>21</v>
      </c>
      <c r="K82" s="79" t="s">
        <v>22</v>
      </c>
      <c r="L82" s="79" t="s">
        <v>23</v>
      </c>
      <c r="M82" s="79" t="s">
        <v>24</v>
      </c>
      <c r="N82" s="80" t="s">
        <v>25</v>
      </c>
    </row>
    <row r="83" spans="2:14" hidden="1" x14ac:dyDescent="0.25">
      <c r="B83" s="81" t="s">
        <v>44</v>
      </c>
      <c r="C83" s="38">
        <v>9</v>
      </c>
      <c r="D83" s="38">
        <v>10</v>
      </c>
      <c r="E83" s="38">
        <v>4</v>
      </c>
      <c r="F83" s="38">
        <v>7</v>
      </c>
      <c r="G83" s="38">
        <v>8</v>
      </c>
      <c r="H83" s="38">
        <v>11</v>
      </c>
      <c r="I83" s="38">
        <v>2</v>
      </c>
      <c r="J83" s="38">
        <v>3</v>
      </c>
      <c r="K83" s="38">
        <v>5</v>
      </c>
      <c r="L83" s="38">
        <v>2</v>
      </c>
      <c r="M83" s="38">
        <v>17</v>
      </c>
      <c r="N83" s="82">
        <v>2</v>
      </c>
    </row>
    <row r="84" spans="2:14" hidden="1" x14ac:dyDescent="0.25">
      <c r="B84" s="81" t="s">
        <v>45</v>
      </c>
      <c r="C84" s="38">
        <v>5</v>
      </c>
      <c r="D84" s="38">
        <v>3</v>
      </c>
      <c r="E84" s="38">
        <v>8</v>
      </c>
      <c r="F84" s="38">
        <v>2</v>
      </c>
      <c r="G84" s="38">
        <v>8</v>
      </c>
      <c r="H84" s="38">
        <v>0</v>
      </c>
      <c r="I84" s="38">
        <v>1</v>
      </c>
      <c r="J84" s="38">
        <v>4</v>
      </c>
      <c r="K84" s="38">
        <v>1</v>
      </c>
      <c r="L84" s="38">
        <v>0</v>
      </c>
      <c r="M84" s="38">
        <v>9</v>
      </c>
      <c r="N84" s="82">
        <v>1</v>
      </c>
    </row>
    <row r="85" spans="2:14" hidden="1" x14ac:dyDescent="0.25">
      <c r="B85" s="81" t="s">
        <v>46</v>
      </c>
      <c r="C85" s="38">
        <v>1</v>
      </c>
      <c r="D85" s="38">
        <v>0</v>
      </c>
      <c r="E85" s="38">
        <v>1</v>
      </c>
      <c r="F85" s="38">
        <v>1</v>
      </c>
      <c r="G85" s="38">
        <v>0</v>
      </c>
      <c r="H85" s="38">
        <v>2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82">
        <v>0</v>
      </c>
    </row>
    <row r="86" spans="2:14" hidden="1" x14ac:dyDescent="0.25">
      <c r="B86" s="81" t="s">
        <v>47</v>
      </c>
      <c r="C86" s="38">
        <v>7</v>
      </c>
      <c r="D86" s="38">
        <v>10</v>
      </c>
      <c r="E86" s="38">
        <v>21</v>
      </c>
      <c r="F86" s="38">
        <v>10</v>
      </c>
      <c r="G86" s="38">
        <v>20</v>
      </c>
      <c r="H86" s="38">
        <v>28</v>
      </c>
      <c r="I86" s="38">
        <v>13</v>
      </c>
      <c r="J86" s="38">
        <v>18</v>
      </c>
      <c r="K86" s="38">
        <v>10</v>
      </c>
      <c r="L86" s="38">
        <v>8</v>
      </c>
      <c r="M86" s="38">
        <v>20</v>
      </c>
      <c r="N86" s="82">
        <v>5</v>
      </c>
    </row>
    <row r="87" spans="2:14" hidden="1" x14ac:dyDescent="0.25">
      <c r="B87" s="81" t="s">
        <v>48</v>
      </c>
      <c r="C87" s="38">
        <v>0</v>
      </c>
      <c r="D87" s="38">
        <v>0</v>
      </c>
      <c r="E87" s="38">
        <v>3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1</v>
      </c>
      <c r="L87" s="38">
        <v>0</v>
      </c>
      <c r="M87" s="38">
        <v>1</v>
      </c>
      <c r="N87" s="82">
        <v>0</v>
      </c>
    </row>
    <row r="88" spans="2:14" hidden="1" x14ac:dyDescent="0.25">
      <c r="B88" s="81" t="s">
        <v>49</v>
      </c>
      <c r="C88" s="38">
        <v>1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82">
        <v>0</v>
      </c>
    </row>
    <row r="89" spans="2:14" hidden="1" x14ac:dyDescent="0.25">
      <c r="B89" s="83" t="s">
        <v>50</v>
      </c>
      <c r="C89" s="39">
        <v>16</v>
      </c>
      <c r="D89" s="39">
        <v>5</v>
      </c>
      <c r="E89" s="39">
        <v>10</v>
      </c>
      <c r="F89" s="39">
        <v>4</v>
      </c>
      <c r="G89" s="39">
        <v>5</v>
      </c>
      <c r="H89" s="39">
        <v>5</v>
      </c>
      <c r="I89" s="39">
        <v>6</v>
      </c>
      <c r="J89" s="39">
        <v>11</v>
      </c>
      <c r="K89" s="39">
        <v>8</v>
      </c>
      <c r="L89" s="39">
        <v>4</v>
      </c>
      <c r="M89" s="39">
        <v>14</v>
      </c>
      <c r="N89" s="84">
        <v>3</v>
      </c>
    </row>
    <row r="90" spans="2:14" hidden="1" x14ac:dyDescent="0.25">
      <c r="B90" s="83" t="s">
        <v>51</v>
      </c>
      <c r="C90" s="39">
        <v>5</v>
      </c>
      <c r="D90" s="39">
        <v>1</v>
      </c>
      <c r="E90" s="39">
        <v>0</v>
      </c>
      <c r="F90" s="39">
        <v>2</v>
      </c>
      <c r="G90" s="39">
        <v>1</v>
      </c>
      <c r="H90" s="39">
        <v>0</v>
      </c>
      <c r="I90" s="39">
        <v>1</v>
      </c>
      <c r="J90" s="39">
        <v>0</v>
      </c>
      <c r="K90" s="39">
        <v>0</v>
      </c>
      <c r="L90" s="39">
        <v>0</v>
      </c>
      <c r="M90" s="39">
        <v>1</v>
      </c>
      <c r="N90" s="84">
        <v>0</v>
      </c>
    </row>
    <row r="91" spans="2:14" hidden="1" x14ac:dyDescent="0.25">
      <c r="B91" s="85" t="s">
        <v>52</v>
      </c>
      <c r="C91" s="39">
        <v>0</v>
      </c>
      <c r="D91" s="39">
        <v>0</v>
      </c>
      <c r="E91" s="39">
        <v>0</v>
      </c>
      <c r="F91" s="39">
        <v>1</v>
      </c>
      <c r="G91" s="39">
        <v>0</v>
      </c>
      <c r="H91" s="39">
        <v>0</v>
      </c>
      <c r="I91" s="39">
        <v>1</v>
      </c>
      <c r="J91" s="39">
        <v>0</v>
      </c>
      <c r="K91" s="39">
        <v>0</v>
      </c>
      <c r="L91" s="39">
        <v>0</v>
      </c>
      <c r="M91" s="39">
        <v>0</v>
      </c>
      <c r="N91" s="84">
        <v>1</v>
      </c>
    </row>
    <row r="92" spans="2:14" hidden="1" x14ac:dyDescent="0.25">
      <c r="B92" s="83" t="s">
        <v>53</v>
      </c>
      <c r="C92" s="39">
        <v>11</v>
      </c>
      <c r="D92" s="39">
        <v>10</v>
      </c>
      <c r="E92" s="39">
        <v>10</v>
      </c>
      <c r="F92" s="39">
        <v>4</v>
      </c>
      <c r="G92" s="39">
        <v>8</v>
      </c>
      <c r="H92" s="39">
        <v>7</v>
      </c>
      <c r="I92" s="39">
        <v>7</v>
      </c>
      <c r="J92" s="39">
        <v>11</v>
      </c>
      <c r="K92" s="39">
        <v>14</v>
      </c>
      <c r="L92" s="39">
        <v>1</v>
      </c>
      <c r="M92" s="39">
        <v>50</v>
      </c>
      <c r="N92" s="84">
        <v>13</v>
      </c>
    </row>
    <row r="93" spans="2:14" hidden="1" x14ac:dyDescent="0.25">
      <c r="B93" s="83" t="s">
        <v>54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84">
        <v>0</v>
      </c>
    </row>
    <row r="94" spans="2:14" hidden="1" x14ac:dyDescent="0.25">
      <c r="B94" s="83" t="s">
        <v>55</v>
      </c>
      <c r="C94" s="39">
        <v>1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84">
        <v>0</v>
      </c>
    </row>
    <row r="95" spans="2:14" hidden="1" x14ac:dyDescent="0.25">
      <c r="B95" s="86" t="s">
        <v>56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87">
        <v>0</v>
      </c>
    </row>
    <row r="96" spans="2:14" hidden="1" x14ac:dyDescent="0.25">
      <c r="B96" s="86" t="s">
        <v>57</v>
      </c>
      <c r="C96" s="40">
        <v>0</v>
      </c>
      <c r="D96" s="40">
        <v>0</v>
      </c>
      <c r="E96" s="40">
        <v>0</v>
      </c>
      <c r="F96" s="40">
        <v>0</v>
      </c>
      <c r="G96" s="40">
        <v>1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87">
        <v>0</v>
      </c>
    </row>
    <row r="97" spans="2:15" hidden="1" x14ac:dyDescent="0.25">
      <c r="B97" s="86" t="s">
        <v>58</v>
      </c>
      <c r="C97" s="40">
        <v>0</v>
      </c>
      <c r="D97" s="40">
        <v>1</v>
      </c>
      <c r="E97" s="40">
        <v>1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1</v>
      </c>
      <c r="M97" s="40">
        <v>0</v>
      </c>
      <c r="N97" s="87">
        <v>0</v>
      </c>
    </row>
    <row r="98" spans="2:15" hidden="1" x14ac:dyDescent="0.25">
      <c r="B98" s="86" t="s">
        <v>59</v>
      </c>
      <c r="C98" s="40">
        <v>0</v>
      </c>
      <c r="D98" s="40">
        <v>0</v>
      </c>
      <c r="E98" s="40">
        <v>0</v>
      </c>
      <c r="F98" s="40">
        <v>0</v>
      </c>
      <c r="G98" s="40">
        <v>2</v>
      </c>
      <c r="H98" s="40">
        <v>1</v>
      </c>
      <c r="I98" s="40">
        <v>2</v>
      </c>
      <c r="J98" s="40">
        <v>1</v>
      </c>
      <c r="K98" s="40">
        <v>4</v>
      </c>
      <c r="L98" s="40">
        <v>0</v>
      </c>
      <c r="M98" s="40">
        <v>1</v>
      </c>
      <c r="N98" s="87">
        <v>0</v>
      </c>
    </row>
    <row r="99" spans="2:15" hidden="1" x14ac:dyDescent="0.25">
      <c r="B99" s="86" t="s">
        <v>60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87">
        <v>0</v>
      </c>
    </row>
    <row r="100" spans="2:15" hidden="1" x14ac:dyDescent="0.25">
      <c r="B100" s="86" t="s">
        <v>61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87">
        <v>0</v>
      </c>
    </row>
    <row r="101" spans="2:15" hidden="1" x14ac:dyDescent="0.25">
      <c r="B101" s="86" t="s">
        <v>62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87">
        <v>0</v>
      </c>
    </row>
    <row r="102" spans="2:15" ht="8.1" hidden="1" customHeight="1" x14ac:dyDescent="0.25">
      <c r="B102" s="8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89"/>
    </row>
    <row r="103" spans="2:15" hidden="1" x14ac:dyDescent="0.25">
      <c r="B103" s="90" t="s">
        <v>63</v>
      </c>
      <c r="C103" s="76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91"/>
    </row>
    <row r="104" spans="2:15" hidden="1" x14ac:dyDescent="0.25">
      <c r="B104" s="182" t="s">
        <v>64</v>
      </c>
      <c r="C104" s="43">
        <f t="shared" ref="C104:N104" si="1">SUM(C83:C88)</f>
        <v>23</v>
      </c>
      <c r="D104" s="43">
        <f t="shared" si="1"/>
        <v>23</v>
      </c>
      <c r="E104" s="43">
        <f t="shared" si="1"/>
        <v>38</v>
      </c>
      <c r="F104" s="43">
        <f t="shared" si="1"/>
        <v>20</v>
      </c>
      <c r="G104" s="43">
        <f t="shared" si="1"/>
        <v>36</v>
      </c>
      <c r="H104" s="43">
        <f t="shared" si="1"/>
        <v>41</v>
      </c>
      <c r="I104" s="43">
        <f t="shared" si="1"/>
        <v>16</v>
      </c>
      <c r="J104" s="43">
        <f t="shared" si="1"/>
        <v>25</v>
      </c>
      <c r="K104" s="43">
        <f t="shared" si="1"/>
        <v>17</v>
      </c>
      <c r="L104" s="43">
        <f t="shared" si="1"/>
        <v>10</v>
      </c>
      <c r="M104" s="43">
        <f t="shared" si="1"/>
        <v>47</v>
      </c>
      <c r="N104" s="73">
        <f t="shared" si="1"/>
        <v>8</v>
      </c>
      <c r="O104" s="43">
        <f>SUM(C104:N104)</f>
        <v>304</v>
      </c>
    </row>
    <row r="105" spans="2:15" hidden="1" x14ac:dyDescent="0.25">
      <c r="B105" s="183"/>
      <c r="C105" s="44">
        <f>C104/$D$30</f>
        <v>0.4107142857142857</v>
      </c>
      <c r="D105" s="44">
        <f>D104/$D$31</f>
        <v>0.57499999999999996</v>
      </c>
      <c r="E105" s="44">
        <f>E104/$D$32</f>
        <v>0.64406779661016944</v>
      </c>
      <c r="F105" s="44">
        <f>F104/$D$33</f>
        <v>0.64516129032258063</v>
      </c>
      <c r="G105" s="44">
        <f>G104/$D$34</f>
        <v>0.67924528301886788</v>
      </c>
      <c r="H105" s="44">
        <f>H104/$D$35</f>
        <v>0.7592592592592593</v>
      </c>
      <c r="I105" s="44">
        <f>I104/$D$36</f>
        <v>0.48484848484848486</v>
      </c>
      <c r="J105" s="44">
        <f>J104/$D$37</f>
        <v>0.52083333333333337</v>
      </c>
      <c r="K105" s="44">
        <f>K104/$D$38</f>
        <v>0.39534883720930231</v>
      </c>
      <c r="L105" s="44">
        <f>L104/$D$39</f>
        <v>0.625</v>
      </c>
      <c r="M105" s="44">
        <f>M104/$D$40</f>
        <v>0.41592920353982299</v>
      </c>
      <c r="N105" s="142">
        <f>N104/$D$41</f>
        <v>0.32</v>
      </c>
      <c r="O105" s="44">
        <f>O104/O110</f>
        <v>1</v>
      </c>
    </row>
    <row r="106" spans="2:15" hidden="1" x14ac:dyDescent="0.25">
      <c r="B106" s="184" t="s">
        <v>65</v>
      </c>
      <c r="C106" s="42">
        <f t="shared" ref="C106:N106" si="2">SUBTOTAL(109,C89:C94)</f>
        <v>0</v>
      </c>
      <c r="D106" s="42">
        <f t="shared" si="2"/>
        <v>0</v>
      </c>
      <c r="E106" s="42">
        <f t="shared" si="2"/>
        <v>0</v>
      </c>
      <c r="F106" s="42">
        <f t="shared" si="2"/>
        <v>0</v>
      </c>
      <c r="G106" s="42">
        <f t="shared" si="2"/>
        <v>0</v>
      </c>
      <c r="H106" s="42">
        <f t="shared" si="2"/>
        <v>0</v>
      </c>
      <c r="I106" s="42">
        <f t="shared" si="2"/>
        <v>0</v>
      </c>
      <c r="J106" s="42">
        <f t="shared" si="2"/>
        <v>0</v>
      </c>
      <c r="K106" s="42">
        <f t="shared" si="2"/>
        <v>0</v>
      </c>
      <c r="L106" s="42">
        <f t="shared" si="2"/>
        <v>0</v>
      </c>
      <c r="M106" s="42">
        <f t="shared" si="2"/>
        <v>0</v>
      </c>
      <c r="N106" s="74">
        <f t="shared" si="2"/>
        <v>0</v>
      </c>
      <c r="O106" s="42">
        <f>SUM(C106:N106)</f>
        <v>0</v>
      </c>
    </row>
    <row r="107" spans="2:15" hidden="1" x14ac:dyDescent="0.25">
      <c r="B107" s="185"/>
      <c r="C107" s="45">
        <f>C106/$D$30</f>
        <v>0</v>
      </c>
      <c r="D107" s="45">
        <f>D106/$D$31</f>
        <v>0</v>
      </c>
      <c r="E107" s="45">
        <f>E106/$D$32</f>
        <v>0</v>
      </c>
      <c r="F107" s="45">
        <f>F106/$D$33</f>
        <v>0</v>
      </c>
      <c r="G107" s="45">
        <f>G106/$D$34</f>
        <v>0</v>
      </c>
      <c r="H107" s="45">
        <f>H106/$D$35</f>
        <v>0</v>
      </c>
      <c r="I107" s="45">
        <f>I106/$D$36</f>
        <v>0</v>
      </c>
      <c r="J107" s="45">
        <f>J106/$D$37</f>
        <v>0</v>
      </c>
      <c r="K107" s="45">
        <f>K106/$D$38</f>
        <v>0</v>
      </c>
      <c r="L107" s="45">
        <f>L106/$D$39</f>
        <v>0</v>
      </c>
      <c r="M107" s="45">
        <f>M106/$D$40</f>
        <v>0</v>
      </c>
      <c r="N107" s="143">
        <f>N106/$D$41</f>
        <v>0</v>
      </c>
      <c r="O107" s="45">
        <f>O106/O110</f>
        <v>0</v>
      </c>
    </row>
    <row r="108" spans="2:15" hidden="1" x14ac:dyDescent="0.25">
      <c r="B108" s="188" t="s">
        <v>66</v>
      </c>
      <c r="C108" s="41">
        <f t="shared" ref="C108:N108" si="3">SUBTOTAL(109,C95:C101)</f>
        <v>0</v>
      </c>
      <c r="D108" s="41">
        <f t="shared" si="3"/>
        <v>0</v>
      </c>
      <c r="E108" s="41">
        <f t="shared" si="3"/>
        <v>0</v>
      </c>
      <c r="F108" s="41">
        <f t="shared" si="3"/>
        <v>0</v>
      </c>
      <c r="G108" s="41">
        <f t="shared" si="3"/>
        <v>0</v>
      </c>
      <c r="H108" s="41">
        <f t="shared" si="3"/>
        <v>0</v>
      </c>
      <c r="I108" s="41">
        <f t="shared" si="3"/>
        <v>0</v>
      </c>
      <c r="J108" s="41">
        <f t="shared" si="3"/>
        <v>0</v>
      </c>
      <c r="K108" s="41">
        <f t="shared" si="3"/>
        <v>0</v>
      </c>
      <c r="L108" s="41">
        <f t="shared" si="3"/>
        <v>0</v>
      </c>
      <c r="M108" s="41">
        <f t="shared" si="3"/>
        <v>0</v>
      </c>
      <c r="N108" s="75">
        <f t="shared" si="3"/>
        <v>0</v>
      </c>
      <c r="O108" s="40">
        <f>SUM(C108:N108)</f>
        <v>0</v>
      </c>
    </row>
    <row r="109" spans="2:15" hidden="1" x14ac:dyDescent="0.25">
      <c r="B109" s="189"/>
      <c r="C109" s="46">
        <f>C108/$D$30</f>
        <v>0</v>
      </c>
      <c r="D109" s="46">
        <f>D108/$D$31</f>
        <v>0</v>
      </c>
      <c r="E109" s="46">
        <f>E108/$D$32</f>
        <v>0</v>
      </c>
      <c r="F109" s="46">
        <f>F108/$D$33</f>
        <v>0</v>
      </c>
      <c r="G109" s="46">
        <f>G108/$D$34</f>
        <v>0</v>
      </c>
      <c r="H109" s="46">
        <f>H108/$D$35</f>
        <v>0</v>
      </c>
      <c r="I109" s="46">
        <f>I108/$D$36</f>
        <v>0</v>
      </c>
      <c r="J109" s="46">
        <f>J108/$D$37</f>
        <v>0</v>
      </c>
      <c r="K109" s="46">
        <f>K108/$D$38</f>
        <v>0</v>
      </c>
      <c r="L109" s="46">
        <f>L108/$D$39</f>
        <v>0</v>
      </c>
      <c r="M109" s="46">
        <f>M108/$D$40</f>
        <v>0</v>
      </c>
      <c r="N109" s="144">
        <f>N108/$D$41</f>
        <v>0</v>
      </c>
      <c r="O109" s="46">
        <f>O108/O110</f>
        <v>0</v>
      </c>
    </row>
    <row r="110" spans="2:15" hidden="1" x14ac:dyDescent="0.25">
      <c r="B110" s="190" t="s">
        <v>7</v>
      </c>
      <c r="C110" s="186">
        <f t="shared" ref="C110:N110" si="4">C104+C106+C108</f>
        <v>23</v>
      </c>
      <c r="D110" s="186">
        <f t="shared" si="4"/>
        <v>23</v>
      </c>
      <c r="E110" s="186">
        <f t="shared" si="4"/>
        <v>38</v>
      </c>
      <c r="F110" s="186">
        <f t="shared" si="4"/>
        <v>20</v>
      </c>
      <c r="G110" s="186">
        <f t="shared" si="4"/>
        <v>36</v>
      </c>
      <c r="H110" s="186">
        <f t="shared" si="4"/>
        <v>41</v>
      </c>
      <c r="I110" s="186">
        <f t="shared" si="4"/>
        <v>16</v>
      </c>
      <c r="J110" s="186">
        <f t="shared" si="4"/>
        <v>25</v>
      </c>
      <c r="K110" s="186">
        <f t="shared" si="4"/>
        <v>17</v>
      </c>
      <c r="L110" s="186">
        <f t="shared" si="4"/>
        <v>10</v>
      </c>
      <c r="M110" s="186">
        <f t="shared" si="4"/>
        <v>47</v>
      </c>
      <c r="N110" s="174">
        <f t="shared" si="4"/>
        <v>8</v>
      </c>
      <c r="O110" s="173">
        <f>SUM(C110:N111)</f>
        <v>304</v>
      </c>
    </row>
    <row r="111" spans="2:15" ht="15.75" hidden="1" thickBot="1" x14ac:dyDescent="0.3">
      <c r="B111" s="191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75"/>
      <c r="O111" s="173"/>
    </row>
    <row r="112" spans="2:15" ht="15.75" hidden="1" thickTop="1" x14ac:dyDescent="0.25"/>
    <row r="113" spans="2:14" hidden="1" x14ac:dyDescent="0.25">
      <c r="B113" s="112"/>
      <c r="N113" s="103"/>
    </row>
    <row r="114" spans="2:14" ht="15.75" thickBot="1" x14ac:dyDescent="0.3"/>
    <row r="115" spans="2:14" ht="29.1" customHeight="1" thickTop="1" x14ac:dyDescent="0.25">
      <c r="B115" s="78">
        <v>2023</v>
      </c>
      <c r="C115" s="79" t="s">
        <v>15</v>
      </c>
      <c r="D115" s="79" t="s">
        <v>16</v>
      </c>
      <c r="E115" s="79" t="s">
        <v>17</v>
      </c>
      <c r="F115" s="79" t="s">
        <v>28</v>
      </c>
      <c r="G115" s="79" t="s">
        <v>18</v>
      </c>
      <c r="H115" s="79" t="s">
        <v>19</v>
      </c>
      <c r="I115" s="79" t="s">
        <v>20</v>
      </c>
      <c r="J115" s="79" t="s">
        <v>21</v>
      </c>
      <c r="K115" s="79" t="s">
        <v>22</v>
      </c>
      <c r="L115" s="79" t="s">
        <v>23</v>
      </c>
      <c r="M115" s="79" t="s">
        <v>24</v>
      </c>
      <c r="N115" s="80" t="s">
        <v>25</v>
      </c>
    </row>
    <row r="116" spans="2:14" x14ac:dyDescent="0.25">
      <c r="B116" s="81" t="s">
        <v>44</v>
      </c>
      <c r="C116" s="38">
        <v>2</v>
      </c>
      <c r="D116" s="38">
        <v>11</v>
      </c>
      <c r="E116" s="38">
        <v>8</v>
      </c>
      <c r="F116" s="38">
        <v>3</v>
      </c>
      <c r="G116" s="38">
        <v>7</v>
      </c>
      <c r="H116" s="47">
        <v>11</v>
      </c>
      <c r="I116" s="47">
        <v>5</v>
      </c>
      <c r="J116" s="47">
        <v>7</v>
      </c>
      <c r="K116" s="47">
        <v>4</v>
      </c>
      <c r="L116" s="47">
        <v>5</v>
      </c>
      <c r="M116" s="47">
        <v>7</v>
      </c>
      <c r="N116" s="98">
        <v>5</v>
      </c>
    </row>
    <row r="117" spans="2:14" x14ac:dyDescent="0.25">
      <c r="B117" s="81" t="s">
        <v>45</v>
      </c>
      <c r="C117" s="38">
        <v>5</v>
      </c>
      <c r="D117" s="38">
        <v>4</v>
      </c>
      <c r="E117" s="38">
        <v>4</v>
      </c>
      <c r="F117" s="38">
        <v>7</v>
      </c>
      <c r="G117" s="38">
        <v>8</v>
      </c>
      <c r="H117" s="38">
        <v>0</v>
      </c>
      <c r="I117" s="38">
        <v>2</v>
      </c>
      <c r="J117" s="38">
        <v>5</v>
      </c>
      <c r="K117" s="38">
        <v>11</v>
      </c>
      <c r="L117" s="38">
        <v>4</v>
      </c>
      <c r="M117" s="38">
        <v>7</v>
      </c>
      <c r="N117" s="82">
        <v>1</v>
      </c>
    </row>
    <row r="118" spans="2:14" x14ac:dyDescent="0.25">
      <c r="B118" s="81" t="s">
        <v>46</v>
      </c>
      <c r="C118" s="38">
        <v>0</v>
      </c>
      <c r="D118" s="38">
        <v>0</v>
      </c>
      <c r="E118" s="38">
        <v>0</v>
      </c>
      <c r="F118" s="38">
        <v>2</v>
      </c>
      <c r="G118" s="38">
        <v>0</v>
      </c>
      <c r="H118" s="38">
        <v>0</v>
      </c>
      <c r="I118" s="38">
        <v>1</v>
      </c>
      <c r="J118" s="38">
        <v>0</v>
      </c>
      <c r="K118" s="38">
        <v>0</v>
      </c>
      <c r="L118" s="38">
        <v>0</v>
      </c>
      <c r="M118" s="38">
        <v>0</v>
      </c>
      <c r="N118" s="82">
        <v>3</v>
      </c>
    </row>
    <row r="119" spans="2:14" x14ac:dyDescent="0.25">
      <c r="B119" s="81" t="s">
        <v>47</v>
      </c>
      <c r="C119" s="38">
        <v>11</v>
      </c>
      <c r="D119" s="38">
        <v>3</v>
      </c>
      <c r="E119" s="38">
        <v>3</v>
      </c>
      <c r="F119" s="38">
        <v>2</v>
      </c>
      <c r="G119" s="38">
        <v>4</v>
      </c>
      <c r="H119" s="38">
        <v>13</v>
      </c>
      <c r="I119" s="38">
        <v>1</v>
      </c>
      <c r="J119" s="38">
        <v>6</v>
      </c>
      <c r="K119" s="38">
        <v>7</v>
      </c>
      <c r="L119" s="38">
        <v>5</v>
      </c>
      <c r="M119" s="38">
        <v>18</v>
      </c>
      <c r="N119" s="82">
        <v>4</v>
      </c>
    </row>
    <row r="120" spans="2:14" x14ac:dyDescent="0.25">
      <c r="B120" s="81" t="s">
        <v>48</v>
      </c>
      <c r="C120" s="38">
        <v>1</v>
      </c>
      <c r="D120" s="38">
        <v>2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1</v>
      </c>
      <c r="K120" s="38">
        <v>1</v>
      </c>
      <c r="L120" s="38">
        <v>1</v>
      </c>
      <c r="M120" s="38">
        <v>2</v>
      </c>
      <c r="N120" s="82">
        <v>0</v>
      </c>
    </row>
    <row r="121" spans="2:14" x14ac:dyDescent="0.25">
      <c r="B121" s="81" t="s">
        <v>49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1</v>
      </c>
      <c r="N121" s="82">
        <v>0</v>
      </c>
    </row>
    <row r="122" spans="2:14" x14ac:dyDescent="0.25">
      <c r="B122" s="83" t="s">
        <v>50</v>
      </c>
      <c r="C122" s="39">
        <v>16</v>
      </c>
      <c r="D122" s="39">
        <v>12</v>
      </c>
      <c r="E122" s="39">
        <v>3</v>
      </c>
      <c r="F122" s="39">
        <v>8</v>
      </c>
      <c r="G122" s="39">
        <v>12</v>
      </c>
      <c r="H122" s="39">
        <v>7</v>
      </c>
      <c r="I122" s="39">
        <v>2</v>
      </c>
      <c r="J122" s="39">
        <v>5</v>
      </c>
      <c r="K122" s="39">
        <v>5</v>
      </c>
      <c r="L122" s="39">
        <v>2</v>
      </c>
      <c r="M122" s="39">
        <v>4</v>
      </c>
      <c r="N122" s="84">
        <v>3</v>
      </c>
    </row>
    <row r="123" spans="2:14" x14ac:dyDescent="0.25">
      <c r="B123" s="83" t="s">
        <v>51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1</v>
      </c>
      <c r="I123" s="39">
        <v>0</v>
      </c>
      <c r="J123" s="39">
        <v>2</v>
      </c>
      <c r="K123" s="39">
        <v>0</v>
      </c>
      <c r="L123" s="39">
        <v>1</v>
      </c>
      <c r="M123" s="39">
        <v>2</v>
      </c>
      <c r="N123" s="84">
        <v>1</v>
      </c>
    </row>
    <row r="124" spans="2:14" x14ac:dyDescent="0.25">
      <c r="B124" s="85" t="s">
        <v>52</v>
      </c>
      <c r="C124" s="39">
        <v>0</v>
      </c>
      <c r="D124" s="39">
        <v>0</v>
      </c>
      <c r="E124" s="39">
        <v>0</v>
      </c>
      <c r="F124" s="39">
        <v>1</v>
      </c>
      <c r="G124" s="39">
        <v>0</v>
      </c>
      <c r="H124" s="39">
        <v>0</v>
      </c>
      <c r="I124" s="39">
        <v>0</v>
      </c>
      <c r="J124" s="39">
        <v>1</v>
      </c>
      <c r="K124" s="39">
        <v>0</v>
      </c>
      <c r="L124" s="39">
        <v>0</v>
      </c>
      <c r="M124" s="39">
        <v>0</v>
      </c>
      <c r="N124" s="84">
        <v>1</v>
      </c>
    </row>
    <row r="125" spans="2:14" x14ac:dyDescent="0.25">
      <c r="B125" s="83" t="s">
        <v>53</v>
      </c>
      <c r="C125" s="39">
        <v>5</v>
      </c>
      <c r="D125" s="39">
        <v>7</v>
      </c>
      <c r="E125" s="39">
        <v>6</v>
      </c>
      <c r="F125" s="39">
        <v>1</v>
      </c>
      <c r="G125" s="39">
        <v>5</v>
      </c>
      <c r="H125" s="39">
        <v>9</v>
      </c>
      <c r="I125" s="39">
        <v>3</v>
      </c>
      <c r="J125" s="39">
        <v>4</v>
      </c>
      <c r="K125" s="39">
        <v>3</v>
      </c>
      <c r="L125" s="39">
        <v>1</v>
      </c>
      <c r="M125" s="39">
        <v>11</v>
      </c>
      <c r="N125" s="84">
        <v>5</v>
      </c>
    </row>
    <row r="126" spans="2:14" x14ac:dyDescent="0.25">
      <c r="B126" s="83" t="s">
        <v>54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1</v>
      </c>
      <c r="N126" s="84">
        <v>0</v>
      </c>
    </row>
    <row r="127" spans="2:14" x14ac:dyDescent="0.25">
      <c r="B127" s="83" t="s">
        <v>55</v>
      </c>
      <c r="C127" s="39">
        <v>0</v>
      </c>
      <c r="D127" s="39">
        <v>0</v>
      </c>
      <c r="E127" s="39">
        <v>1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84">
        <v>0</v>
      </c>
    </row>
    <row r="128" spans="2:14" x14ac:dyDescent="0.25">
      <c r="B128" s="86" t="s">
        <v>56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87">
        <v>0</v>
      </c>
    </row>
    <row r="129" spans="2:15" x14ac:dyDescent="0.25">
      <c r="B129" s="86" t="s">
        <v>57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87">
        <v>0</v>
      </c>
    </row>
    <row r="130" spans="2:15" x14ac:dyDescent="0.25">
      <c r="B130" s="86" t="s">
        <v>58</v>
      </c>
      <c r="C130" s="40">
        <v>0</v>
      </c>
      <c r="D130" s="40">
        <v>0</v>
      </c>
      <c r="E130" s="40">
        <v>0</v>
      </c>
      <c r="F130" s="40">
        <v>1</v>
      </c>
      <c r="G130" s="40">
        <v>0</v>
      </c>
      <c r="H130" s="40">
        <v>0</v>
      </c>
      <c r="I130" s="40">
        <v>1</v>
      </c>
      <c r="J130" s="40">
        <v>0</v>
      </c>
      <c r="K130" s="40">
        <v>0</v>
      </c>
      <c r="L130" s="40">
        <v>0</v>
      </c>
      <c r="M130" s="40">
        <v>0</v>
      </c>
      <c r="N130" s="87">
        <v>0</v>
      </c>
    </row>
    <row r="131" spans="2:15" x14ac:dyDescent="0.25">
      <c r="B131" s="86" t="s">
        <v>59</v>
      </c>
      <c r="C131" s="40">
        <v>0</v>
      </c>
      <c r="D131" s="40">
        <v>0</v>
      </c>
      <c r="E131" s="40">
        <v>0</v>
      </c>
      <c r="F131" s="40">
        <v>0</v>
      </c>
      <c r="G131" s="40">
        <v>2</v>
      </c>
      <c r="H131" s="40">
        <v>0</v>
      </c>
      <c r="I131" s="40">
        <v>1</v>
      </c>
      <c r="J131" s="40">
        <v>0</v>
      </c>
      <c r="K131" s="40">
        <v>0</v>
      </c>
      <c r="L131" s="40">
        <v>0</v>
      </c>
      <c r="M131" s="40">
        <v>0</v>
      </c>
      <c r="N131" s="87">
        <v>0</v>
      </c>
    </row>
    <row r="132" spans="2:15" x14ac:dyDescent="0.25">
      <c r="B132" s="86" t="s">
        <v>60</v>
      </c>
      <c r="C132" s="40">
        <v>1</v>
      </c>
      <c r="D132" s="40">
        <v>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1</v>
      </c>
      <c r="L132" s="40">
        <v>1</v>
      </c>
      <c r="M132" s="40">
        <v>0</v>
      </c>
      <c r="N132" s="87">
        <v>0</v>
      </c>
    </row>
    <row r="133" spans="2:15" x14ac:dyDescent="0.25">
      <c r="B133" s="86" t="s">
        <v>61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87">
        <v>0</v>
      </c>
    </row>
    <row r="134" spans="2:15" x14ac:dyDescent="0.25">
      <c r="B134" s="86" t="s">
        <v>62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87">
        <v>0</v>
      </c>
    </row>
    <row r="135" spans="2:15" ht="8.1" customHeight="1" x14ac:dyDescent="0.25">
      <c r="B135" s="8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89"/>
    </row>
    <row r="136" spans="2:15" x14ac:dyDescent="0.25">
      <c r="B136" s="90" t="s">
        <v>63</v>
      </c>
      <c r="C136" s="76"/>
      <c r="D136" s="77"/>
      <c r="E136" s="77"/>
      <c r="F136" s="77"/>
      <c r="G136" s="77"/>
      <c r="H136" s="99"/>
      <c r="I136" s="99"/>
      <c r="J136" s="99"/>
      <c r="K136" s="99"/>
      <c r="L136" s="99"/>
      <c r="M136" s="99"/>
      <c r="N136" s="100"/>
    </row>
    <row r="137" spans="2:15" x14ac:dyDescent="0.25">
      <c r="B137" s="182" t="s">
        <v>64</v>
      </c>
      <c r="C137" s="43">
        <f t="shared" ref="C137:M137" si="5">SUM(C116:C121)</f>
        <v>19</v>
      </c>
      <c r="D137" s="43">
        <f t="shared" si="5"/>
        <v>20</v>
      </c>
      <c r="E137" s="43">
        <f t="shared" si="5"/>
        <v>15</v>
      </c>
      <c r="F137" s="43">
        <f t="shared" si="5"/>
        <v>14</v>
      </c>
      <c r="G137" s="43">
        <f t="shared" si="5"/>
        <v>19</v>
      </c>
      <c r="H137" s="43">
        <f t="shared" si="5"/>
        <v>24</v>
      </c>
      <c r="I137" s="43">
        <f t="shared" si="5"/>
        <v>9</v>
      </c>
      <c r="J137" s="43">
        <f t="shared" si="5"/>
        <v>19</v>
      </c>
      <c r="K137" s="43">
        <f t="shared" si="5"/>
        <v>23</v>
      </c>
      <c r="L137" s="43">
        <f t="shared" si="5"/>
        <v>15</v>
      </c>
      <c r="M137" s="43">
        <f t="shared" si="5"/>
        <v>35</v>
      </c>
      <c r="N137" s="73">
        <f>SUM(N116:N121)</f>
        <v>13</v>
      </c>
      <c r="O137" s="43">
        <f>SUM(C137:N137)</f>
        <v>225</v>
      </c>
    </row>
    <row r="138" spans="2:15" x14ac:dyDescent="0.25">
      <c r="B138" s="183"/>
      <c r="C138" s="44">
        <f>C137/$E$30</f>
        <v>0.46341463414634149</v>
      </c>
      <c r="D138" s="44">
        <f>D137/$E$31</f>
        <v>0.51282051282051277</v>
      </c>
      <c r="E138" s="44">
        <f>E137/$E$32</f>
        <v>0.6</v>
      </c>
      <c r="F138" s="44">
        <f>F137/$E$33</f>
        <v>0.56000000000000005</v>
      </c>
      <c r="G138" s="44">
        <f>G137/$E$34</f>
        <v>0.5</v>
      </c>
      <c r="H138" s="44">
        <f>H137/$E$35</f>
        <v>0.58536585365853655</v>
      </c>
      <c r="I138" s="44">
        <f>I137/$E$36</f>
        <v>0.5625</v>
      </c>
      <c r="J138" s="44">
        <f>J137/$E$37</f>
        <v>0.61290322580645162</v>
      </c>
      <c r="K138" s="44">
        <f>K137/$E$38</f>
        <v>0.71875</v>
      </c>
      <c r="L138" s="44">
        <f>L137/$E$39</f>
        <v>0.75</v>
      </c>
      <c r="M138" s="44">
        <f>M137/$E$40</f>
        <v>0.660377358490566</v>
      </c>
      <c r="N138" s="142">
        <f>N137/$E$41</f>
        <v>0.56521739130434778</v>
      </c>
      <c r="O138" s="44">
        <f>O137/O143</f>
        <v>0.5859375</v>
      </c>
    </row>
    <row r="139" spans="2:15" x14ac:dyDescent="0.25">
      <c r="B139" s="184" t="s">
        <v>65</v>
      </c>
      <c r="C139" s="42">
        <f t="shared" ref="C139:N139" si="6">SUBTOTAL(109,C122:C127)</f>
        <v>21</v>
      </c>
      <c r="D139" s="42">
        <f t="shared" si="6"/>
        <v>19</v>
      </c>
      <c r="E139" s="42">
        <f t="shared" si="6"/>
        <v>10</v>
      </c>
      <c r="F139" s="42">
        <f t="shared" si="6"/>
        <v>10</v>
      </c>
      <c r="G139" s="42">
        <f t="shared" si="6"/>
        <v>17</v>
      </c>
      <c r="H139" s="42">
        <f t="shared" si="6"/>
        <v>17</v>
      </c>
      <c r="I139" s="42">
        <f t="shared" si="6"/>
        <v>5</v>
      </c>
      <c r="J139" s="42">
        <f t="shared" si="6"/>
        <v>12</v>
      </c>
      <c r="K139" s="42">
        <f t="shared" si="6"/>
        <v>8</v>
      </c>
      <c r="L139" s="42">
        <f t="shared" si="6"/>
        <v>4</v>
      </c>
      <c r="M139" s="42">
        <f t="shared" si="6"/>
        <v>18</v>
      </c>
      <c r="N139" s="74">
        <f t="shared" si="6"/>
        <v>10</v>
      </c>
      <c r="O139" s="42">
        <f>SUM(C139:N139)</f>
        <v>151</v>
      </c>
    </row>
    <row r="140" spans="2:15" x14ac:dyDescent="0.25">
      <c r="B140" s="185"/>
      <c r="C140" s="45">
        <f>C139/$E$30</f>
        <v>0.51219512195121952</v>
      </c>
      <c r="D140" s="45">
        <f>D139/$E$31</f>
        <v>0.48717948717948717</v>
      </c>
      <c r="E140" s="45">
        <f>E139/$E$32</f>
        <v>0.4</v>
      </c>
      <c r="F140" s="45">
        <f>F139/$E$33</f>
        <v>0.4</v>
      </c>
      <c r="G140" s="45">
        <f>G139/$E$34</f>
        <v>0.44736842105263158</v>
      </c>
      <c r="H140" s="45">
        <f>H139/$E$35</f>
        <v>0.41463414634146339</v>
      </c>
      <c r="I140" s="45">
        <f>I139/$E$36</f>
        <v>0.3125</v>
      </c>
      <c r="J140" s="45">
        <f>J139/$E$37</f>
        <v>0.38709677419354838</v>
      </c>
      <c r="K140" s="45">
        <f>K139/$E$38</f>
        <v>0.25</v>
      </c>
      <c r="L140" s="45">
        <f>L139/$E$39</f>
        <v>0.2</v>
      </c>
      <c r="M140" s="45">
        <f>M139/$E$40</f>
        <v>0.33962264150943394</v>
      </c>
      <c r="N140" s="143">
        <f>N139/$E$41</f>
        <v>0.43478260869565216</v>
      </c>
      <c r="O140" s="45">
        <f>O139/O143</f>
        <v>0.39322916666666669</v>
      </c>
    </row>
    <row r="141" spans="2:15" x14ac:dyDescent="0.25">
      <c r="B141" s="188" t="s">
        <v>66</v>
      </c>
      <c r="C141" s="41">
        <f t="shared" ref="C141:K141" si="7">SUBTOTAL(109,C128:C134)</f>
        <v>1</v>
      </c>
      <c r="D141" s="41">
        <f t="shared" si="7"/>
        <v>0</v>
      </c>
      <c r="E141" s="41">
        <f t="shared" si="7"/>
        <v>0</v>
      </c>
      <c r="F141" s="41">
        <f t="shared" si="7"/>
        <v>1</v>
      </c>
      <c r="G141" s="41">
        <f t="shared" si="7"/>
        <v>2</v>
      </c>
      <c r="H141" s="41">
        <f t="shared" si="7"/>
        <v>0</v>
      </c>
      <c r="I141" s="41">
        <f t="shared" si="7"/>
        <v>2</v>
      </c>
      <c r="J141" s="41">
        <f t="shared" si="7"/>
        <v>0</v>
      </c>
      <c r="K141" s="41">
        <f t="shared" si="7"/>
        <v>1</v>
      </c>
      <c r="L141" s="41">
        <f>SUM(L128:L134)</f>
        <v>1</v>
      </c>
      <c r="M141" s="41">
        <f>SUM(M128:M134)</f>
        <v>0</v>
      </c>
      <c r="N141" s="75">
        <f>SUM(N128:N134)</f>
        <v>0</v>
      </c>
      <c r="O141" s="40">
        <f>SUM(C141:N141)</f>
        <v>8</v>
      </c>
    </row>
    <row r="142" spans="2:15" x14ac:dyDescent="0.25">
      <c r="B142" s="189"/>
      <c r="C142" s="46">
        <f>C141/$E$30</f>
        <v>2.4390243902439025E-2</v>
      </c>
      <c r="D142" s="46">
        <f>D141/$E$31</f>
        <v>0</v>
      </c>
      <c r="E142" s="46">
        <f>E141/$E$32</f>
        <v>0</v>
      </c>
      <c r="F142" s="46">
        <f>F141/$E$33</f>
        <v>0.04</v>
      </c>
      <c r="G142" s="46">
        <f>G141/$E$34</f>
        <v>5.2631578947368418E-2</v>
      </c>
      <c r="H142" s="46">
        <f>H141/$E$35</f>
        <v>0</v>
      </c>
      <c r="I142" s="46">
        <f>I141/$E$36</f>
        <v>0.125</v>
      </c>
      <c r="J142" s="46">
        <f>J141/$E$37</f>
        <v>0</v>
      </c>
      <c r="K142" s="46">
        <f>K141/$E$38</f>
        <v>3.125E-2</v>
      </c>
      <c r="L142" s="46">
        <f>L141/$E$39</f>
        <v>0.05</v>
      </c>
      <c r="M142" s="46">
        <f>M141/$E$40</f>
        <v>0</v>
      </c>
      <c r="N142" s="144">
        <f>N141/$E$41</f>
        <v>0</v>
      </c>
      <c r="O142" s="46">
        <f>O141/O143</f>
        <v>2.0833333333333332E-2</v>
      </c>
    </row>
    <row r="143" spans="2:15" x14ac:dyDescent="0.25">
      <c r="B143" s="190" t="s">
        <v>7</v>
      </c>
      <c r="C143" s="186">
        <f t="shared" ref="C143:N143" si="8">C137+C139+C141</f>
        <v>41</v>
      </c>
      <c r="D143" s="186">
        <f t="shared" si="8"/>
        <v>39</v>
      </c>
      <c r="E143" s="186">
        <f t="shared" si="8"/>
        <v>25</v>
      </c>
      <c r="F143" s="186">
        <f t="shared" si="8"/>
        <v>25</v>
      </c>
      <c r="G143" s="186">
        <f t="shared" si="8"/>
        <v>38</v>
      </c>
      <c r="H143" s="186">
        <f t="shared" si="8"/>
        <v>41</v>
      </c>
      <c r="I143" s="186">
        <f t="shared" si="8"/>
        <v>16</v>
      </c>
      <c r="J143" s="186">
        <f t="shared" si="8"/>
        <v>31</v>
      </c>
      <c r="K143" s="186">
        <f t="shared" si="8"/>
        <v>32</v>
      </c>
      <c r="L143" s="186">
        <f t="shared" si="8"/>
        <v>20</v>
      </c>
      <c r="M143" s="186">
        <f t="shared" si="8"/>
        <v>53</v>
      </c>
      <c r="N143" s="174">
        <f t="shared" si="8"/>
        <v>23</v>
      </c>
      <c r="O143" s="173">
        <f>SUM(C143:N144)</f>
        <v>384</v>
      </c>
    </row>
    <row r="144" spans="2:15" ht="15.75" thickBot="1" x14ac:dyDescent="0.3">
      <c r="B144" s="191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75"/>
      <c r="O144" s="173"/>
    </row>
    <row r="145" spans="2:14" ht="15.75" thickTop="1" x14ac:dyDescent="0.25"/>
    <row r="146" spans="2:14" x14ac:dyDescent="0.25">
      <c r="B146" s="112"/>
      <c r="N146" s="103"/>
    </row>
    <row r="147" spans="2:14" ht="15.75" thickBot="1" x14ac:dyDescent="0.3"/>
    <row r="148" spans="2:14" ht="29.1" customHeight="1" thickTop="1" x14ac:dyDescent="0.25">
      <c r="B148" s="78">
        <v>2024</v>
      </c>
      <c r="C148" s="79" t="s">
        <v>15</v>
      </c>
      <c r="D148" s="79" t="s">
        <v>16</v>
      </c>
      <c r="E148" s="79" t="s">
        <v>17</v>
      </c>
      <c r="F148" s="79" t="s">
        <v>28</v>
      </c>
      <c r="G148" s="79" t="s">
        <v>18</v>
      </c>
      <c r="H148" s="79" t="s">
        <v>19</v>
      </c>
      <c r="I148" s="79" t="s">
        <v>20</v>
      </c>
      <c r="J148" s="79" t="s">
        <v>21</v>
      </c>
      <c r="K148" s="79" t="s">
        <v>22</v>
      </c>
      <c r="L148" s="79" t="s">
        <v>23</v>
      </c>
      <c r="M148" s="79" t="s">
        <v>24</v>
      </c>
      <c r="N148" s="80" t="s">
        <v>25</v>
      </c>
    </row>
    <row r="149" spans="2:14" x14ac:dyDescent="0.25">
      <c r="B149" s="81" t="s">
        <v>44</v>
      </c>
      <c r="C149" s="38">
        <v>4</v>
      </c>
      <c r="D149" s="38">
        <v>7</v>
      </c>
      <c r="E149" s="38">
        <v>5</v>
      </c>
      <c r="F149" s="38">
        <v>5</v>
      </c>
      <c r="G149" s="38">
        <v>4</v>
      </c>
      <c r="H149" s="47">
        <v>4</v>
      </c>
      <c r="I149" s="47">
        <v>7</v>
      </c>
      <c r="J149" s="47">
        <v>3</v>
      </c>
      <c r="K149" s="47">
        <v>5</v>
      </c>
      <c r="L149" s="47">
        <v>2</v>
      </c>
      <c r="M149" s="47">
        <v>4</v>
      </c>
      <c r="N149" s="98">
        <v>5</v>
      </c>
    </row>
    <row r="150" spans="2:14" x14ac:dyDescent="0.25">
      <c r="B150" s="81" t="s">
        <v>45</v>
      </c>
      <c r="C150" s="38">
        <v>8</v>
      </c>
      <c r="D150" s="38">
        <v>4</v>
      </c>
      <c r="E150" s="38">
        <v>5</v>
      </c>
      <c r="F150" s="38">
        <v>8</v>
      </c>
      <c r="G150" s="38">
        <v>4</v>
      </c>
      <c r="H150" s="38">
        <v>11</v>
      </c>
      <c r="I150" s="38">
        <v>8</v>
      </c>
      <c r="J150" s="38">
        <v>4</v>
      </c>
      <c r="K150" s="38">
        <v>5</v>
      </c>
      <c r="L150" s="38">
        <v>0</v>
      </c>
      <c r="M150" s="38">
        <v>4</v>
      </c>
      <c r="N150" s="82">
        <v>2</v>
      </c>
    </row>
    <row r="151" spans="2:14" x14ac:dyDescent="0.25">
      <c r="B151" s="81" t="s">
        <v>46</v>
      </c>
      <c r="C151" s="38">
        <v>1</v>
      </c>
      <c r="D151" s="38">
        <v>0</v>
      </c>
      <c r="E151" s="38">
        <v>0</v>
      </c>
      <c r="F151" s="38">
        <v>0</v>
      </c>
      <c r="G151" s="38">
        <v>0</v>
      </c>
      <c r="H151" s="38">
        <v>1</v>
      </c>
      <c r="I151" s="38">
        <v>1</v>
      </c>
      <c r="J151" s="38">
        <v>0</v>
      </c>
      <c r="K151" s="38">
        <v>2</v>
      </c>
      <c r="L151" s="38">
        <v>1</v>
      </c>
      <c r="M151" s="38">
        <v>0</v>
      </c>
      <c r="N151" s="82">
        <v>1</v>
      </c>
    </row>
    <row r="152" spans="2:14" x14ac:dyDescent="0.25">
      <c r="B152" s="81" t="s">
        <v>47</v>
      </c>
      <c r="C152" s="38">
        <v>17</v>
      </c>
      <c r="D152" s="38">
        <v>6</v>
      </c>
      <c r="E152" s="38">
        <v>12</v>
      </c>
      <c r="F152" s="38">
        <v>13</v>
      </c>
      <c r="G152" s="38">
        <v>7</v>
      </c>
      <c r="H152" s="38">
        <v>9</v>
      </c>
      <c r="I152" s="38">
        <v>6</v>
      </c>
      <c r="J152" s="38">
        <v>4</v>
      </c>
      <c r="K152" s="38">
        <v>14</v>
      </c>
      <c r="L152" s="38">
        <v>6</v>
      </c>
      <c r="M152" s="38">
        <v>11</v>
      </c>
      <c r="N152" s="82">
        <v>6</v>
      </c>
    </row>
    <row r="153" spans="2:14" x14ac:dyDescent="0.25">
      <c r="B153" s="81" t="s">
        <v>48</v>
      </c>
      <c r="C153" s="38">
        <v>1</v>
      </c>
      <c r="D153" s="38">
        <v>1</v>
      </c>
      <c r="E153" s="38">
        <v>0</v>
      </c>
      <c r="F153" s="38">
        <v>1</v>
      </c>
      <c r="G153" s="38">
        <v>0</v>
      </c>
      <c r="H153" s="38">
        <v>1</v>
      </c>
      <c r="I153" s="38">
        <v>2</v>
      </c>
      <c r="J153" s="38">
        <v>1</v>
      </c>
      <c r="K153" s="38">
        <v>4</v>
      </c>
      <c r="L153" s="38">
        <v>2</v>
      </c>
      <c r="M153" s="38">
        <v>5</v>
      </c>
      <c r="N153" s="82">
        <v>0</v>
      </c>
    </row>
    <row r="154" spans="2:14" x14ac:dyDescent="0.25">
      <c r="B154" s="81" t="s">
        <v>49</v>
      </c>
      <c r="C154" s="38">
        <v>0</v>
      </c>
      <c r="D154" s="38">
        <v>0</v>
      </c>
      <c r="E154" s="38">
        <v>0</v>
      </c>
      <c r="F154" s="38">
        <v>0</v>
      </c>
      <c r="G154" s="38">
        <v>1</v>
      </c>
      <c r="H154" s="38">
        <v>1</v>
      </c>
      <c r="I154" s="38">
        <v>0</v>
      </c>
      <c r="J154" s="38">
        <v>0</v>
      </c>
      <c r="K154" s="38">
        <v>1</v>
      </c>
      <c r="L154" s="38">
        <v>0</v>
      </c>
      <c r="M154" s="38">
        <v>0</v>
      </c>
      <c r="N154" s="82">
        <v>0</v>
      </c>
    </row>
    <row r="155" spans="2:14" x14ac:dyDescent="0.25">
      <c r="B155" s="83" t="s">
        <v>50</v>
      </c>
      <c r="C155" s="39">
        <v>5</v>
      </c>
      <c r="D155" s="39">
        <v>4</v>
      </c>
      <c r="E155" s="39">
        <v>2</v>
      </c>
      <c r="F155" s="39">
        <v>4</v>
      </c>
      <c r="G155" s="39">
        <v>4</v>
      </c>
      <c r="H155" s="39">
        <v>3</v>
      </c>
      <c r="I155" s="39">
        <v>6</v>
      </c>
      <c r="J155" s="39">
        <v>6</v>
      </c>
      <c r="K155" s="39">
        <v>1</v>
      </c>
      <c r="L155" s="39">
        <v>2</v>
      </c>
      <c r="M155" s="39">
        <v>4</v>
      </c>
      <c r="N155" s="84">
        <v>5</v>
      </c>
    </row>
    <row r="156" spans="2:14" x14ac:dyDescent="0.25">
      <c r="B156" s="83" t="s">
        <v>51</v>
      </c>
      <c r="C156" s="39">
        <v>0</v>
      </c>
      <c r="D156" s="39">
        <v>0</v>
      </c>
      <c r="E156" s="39">
        <v>1</v>
      </c>
      <c r="F156" s="39">
        <v>0</v>
      </c>
      <c r="G156" s="39">
        <v>0</v>
      </c>
      <c r="H156" s="39">
        <v>0</v>
      </c>
      <c r="I156" s="39">
        <v>0</v>
      </c>
      <c r="J156" s="39">
        <v>2</v>
      </c>
      <c r="K156" s="39">
        <v>2</v>
      </c>
      <c r="L156" s="39">
        <v>1</v>
      </c>
      <c r="M156" s="39">
        <v>0</v>
      </c>
      <c r="N156" s="84">
        <v>0</v>
      </c>
    </row>
    <row r="157" spans="2:14" x14ac:dyDescent="0.25">
      <c r="B157" s="85" t="s">
        <v>52</v>
      </c>
      <c r="C157" s="39">
        <v>2</v>
      </c>
      <c r="D157" s="39">
        <v>0</v>
      </c>
      <c r="E157" s="39">
        <v>0</v>
      </c>
      <c r="F157" s="39">
        <v>1</v>
      </c>
      <c r="G157" s="39">
        <v>0</v>
      </c>
      <c r="H157" s="39">
        <v>0</v>
      </c>
      <c r="I157" s="39">
        <v>0</v>
      </c>
      <c r="J157" s="39">
        <v>1</v>
      </c>
      <c r="K157" s="39">
        <v>0</v>
      </c>
      <c r="L157" s="39">
        <v>1</v>
      </c>
      <c r="M157" s="39">
        <v>4</v>
      </c>
      <c r="N157" s="84">
        <v>0</v>
      </c>
    </row>
    <row r="158" spans="2:14" x14ac:dyDescent="0.25">
      <c r="B158" s="83" t="s">
        <v>53</v>
      </c>
      <c r="C158" s="39">
        <v>6</v>
      </c>
      <c r="D158" s="39">
        <v>3</v>
      </c>
      <c r="E158" s="39">
        <v>7</v>
      </c>
      <c r="F158" s="39">
        <v>3</v>
      </c>
      <c r="G158" s="39">
        <v>1</v>
      </c>
      <c r="H158" s="39">
        <v>7</v>
      </c>
      <c r="I158" s="39">
        <v>4</v>
      </c>
      <c r="J158" s="39">
        <v>3</v>
      </c>
      <c r="K158" s="39">
        <v>0</v>
      </c>
      <c r="L158" s="39">
        <v>4</v>
      </c>
      <c r="M158" s="39">
        <v>0</v>
      </c>
      <c r="N158" s="84">
        <v>7</v>
      </c>
    </row>
    <row r="159" spans="2:14" x14ac:dyDescent="0.25">
      <c r="B159" s="83" t="s">
        <v>54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84">
        <v>0</v>
      </c>
    </row>
    <row r="160" spans="2:14" x14ac:dyDescent="0.25">
      <c r="B160" s="83" t="s">
        <v>55</v>
      </c>
      <c r="C160" s="39">
        <v>0</v>
      </c>
      <c r="D160" s="39">
        <v>0</v>
      </c>
      <c r="E160" s="39">
        <v>1</v>
      </c>
      <c r="F160" s="39">
        <v>0</v>
      </c>
      <c r="G160" s="39">
        <v>0</v>
      </c>
      <c r="H160" s="39">
        <v>2</v>
      </c>
      <c r="I160" s="39">
        <v>0</v>
      </c>
      <c r="J160" s="39">
        <v>0</v>
      </c>
      <c r="K160" s="39">
        <v>0</v>
      </c>
      <c r="L160" s="39">
        <v>1</v>
      </c>
      <c r="M160" s="39">
        <v>1</v>
      </c>
      <c r="N160" s="84">
        <v>0</v>
      </c>
    </row>
    <row r="161" spans="2:15" x14ac:dyDescent="0.25">
      <c r="B161" s="86" t="s">
        <v>56</v>
      </c>
      <c r="C161" s="40">
        <v>0</v>
      </c>
      <c r="D161" s="40">
        <v>0</v>
      </c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0</v>
      </c>
      <c r="M161" s="40">
        <v>0</v>
      </c>
      <c r="N161" s="87">
        <v>0</v>
      </c>
    </row>
    <row r="162" spans="2:15" x14ac:dyDescent="0.25">
      <c r="B162" s="86" t="s">
        <v>57</v>
      </c>
      <c r="C162" s="40">
        <v>0</v>
      </c>
      <c r="D162" s="40">
        <v>0</v>
      </c>
      <c r="E162" s="40">
        <v>0</v>
      </c>
      <c r="F162" s="40">
        <v>0</v>
      </c>
      <c r="G162" s="40">
        <v>0</v>
      </c>
      <c r="H162" s="40">
        <v>0</v>
      </c>
      <c r="I162" s="40">
        <v>1</v>
      </c>
      <c r="J162" s="40">
        <v>0</v>
      </c>
      <c r="K162" s="40">
        <v>1</v>
      </c>
      <c r="L162" s="40">
        <v>0</v>
      </c>
      <c r="M162" s="40">
        <v>0</v>
      </c>
      <c r="N162" s="87">
        <v>0</v>
      </c>
    </row>
    <row r="163" spans="2:15" x14ac:dyDescent="0.25">
      <c r="B163" s="86" t="s">
        <v>58</v>
      </c>
      <c r="C163" s="40">
        <v>0</v>
      </c>
      <c r="D163" s="40">
        <v>0</v>
      </c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0</v>
      </c>
      <c r="K163" s="40">
        <v>0</v>
      </c>
      <c r="L163" s="40">
        <v>0</v>
      </c>
      <c r="M163" s="40">
        <v>0</v>
      </c>
      <c r="N163" s="87">
        <v>0</v>
      </c>
    </row>
    <row r="164" spans="2:15" x14ac:dyDescent="0.25">
      <c r="B164" s="86" t="s">
        <v>59</v>
      </c>
      <c r="C164" s="40">
        <v>0</v>
      </c>
      <c r="D164" s="40">
        <v>0</v>
      </c>
      <c r="E164" s="40">
        <v>0</v>
      </c>
      <c r="F164" s="40">
        <v>2</v>
      </c>
      <c r="G164" s="40">
        <v>1</v>
      </c>
      <c r="H164" s="40">
        <v>0</v>
      </c>
      <c r="I164" s="40">
        <v>0</v>
      </c>
      <c r="J164" s="40">
        <v>1</v>
      </c>
      <c r="K164" s="40">
        <v>3</v>
      </c>
      <c r="L164" s="40">
        <v>1</v>
      </c>
      <c r="M164" s="40">
        <v>0</v>
      </c>
      <c r="N164" s="87">
        <v>0</v>
      </c>
    </row>
    <row r="165" spans="2:15" x14ac:dyDescent="0.25">
      <c r="B165" s="86" t="s">
        <v>60</v>
      </c>
      <c r="C165" s="40">
        <v>0</v>
      </c>
      <c r="D165" s="40">
        <v>0</v>
      </c>
      <c r="E165" s="40">
        <v>0</v>
      </c>
      <c r="F165" s="40">
        <v>1</v>
      </c>
      <c r="G165" s="40">
        <v>1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1</v>
      </c>
      <c r="N165" s="87">
        <v>0</v>
      </c>
    </row>
    <row r="166" spans="2:15" x14ac:dyDescent="0.25">
      <c r="B166" s="86" t="s">
        <v>61</v>
      </c>
      <c r="C166" s="40">
        <v>0</v>
      </c>
      <c r="D166" s="40">
        <v>0</v>
      </c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0</v>
      </c>
      <c r="N166" s="87">
        <v>0</v>
      </c>
    </row>
    <row r="167" spans="2:15" x14ac:dyDescent="0.25">
      <c r="B167" s="86" t="s">
        <v>62</v>
      </c>
      <c r="C167" s="40">
        <v>0</v>
      </c>
      <c r="D167" s="40">
        <v>0</v>
      </c>
      <c r="E167" s="40">
        <v>0</v>
      </c>
      <c r="F167" s="40">
        <v>0</v>
      </c>
      <c r="G167" s="40">
        <v>0</v>
      </c>
      <c r="H167" s="40">
        <v>0</v>
      </c>
      <c r="I167" s="40">
        <v>0</v>
      </c>
      <c r="J167" s="40">
        <v>0</v>
      </c>
      <c r="K167" s="40">
        <v>0</v>
      </c>
      <c r="L167" s="40">
        <v>0</v>
      </c>
      <c r="M167" s="40">
        <v>0</v>
      </c>
      <c r="N167" s="87">
        <v>0</v>
      </c>
    </row>
    <row r="168" spans="2:15" ht="8.1" customHeight="1" x14ac:dyDescent="0.25">
      <c r="B168" s="8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89"/>
    </row>
    <row r="169" spans="2:15" x14ac:dyDescent="0.25">
      <c r="B169" s="90" t="s">
        <v>63</v>
      </c>
      <c r="C169" s="76"/>
      <c r="D169" s="77"/>
      <c r="E169" s="77"/>
      <c r="F169" s="77"/>
      <c r="G169" s="77"/>
      <c r="H169" s="99"/>
      <c r="I169" s="99"/>
      <c r="J169" s="99"/>
      <c r="K169" s="99"/>
      <c r="L169" s="99"/>
      <c r="M169" s="99"/>
      <c r="N169" s="100"/>
    </row>
    <row r="170" spans="2:15" x14ac:dyDescent="0.25">
      <c r="B170" s="182" t="s">
        <v>64</v>
      </c>
      <c r="C170" s="43">
        <f t="shared" ref="C170:H170" si="9">SUM(C149:C154)</f>
        <v>31</v>
      </c>
      <c r="D170" s="43">
        <f t="shared" si="9"/>
        <v>18</v>
      </c>
      <c r="E170" s="43">
        <f t="shared" si="9"/>
        <v>22</v>
      </c>
      <c r="F170" s="43">
        <f t="shared" si="9"/>
        <v>27</v>
      </c>
      <c r="G170" s="43">
        <f t="shared" si="9"/>
        <v>16</v>
      </c>
      <c r="H170" s="43">
        <f t="shared" si="9"/>
        <v>27</v>
      </c>
      <c r="I170" s="43">
        <f t="shared" ref="I170:N170" si="10">SUM(I149:I154)</f>
        <v>24</v>
      </c>
      <c r="J170" s="43">
        <f t="shared" si="10"/>
        <v>12</v>
      </c>
      <c r="K170" s="43">
        <f t="shared" si="10"/>
        <v>31</v>
      </c>
      <c r="L170" s="43">
        <f t="shared" si="10"/>
        <v>11</v>
      </c>
      <c r="M170" s="43">
        <f t="shared" si="10"/>
        <v>24</v>
      </c>
      <c r="N170" s="73">
        <f t="shared" si="10"/>
        <v>14</v>
      </c>
      <c r="O170" s="43">
        <f>SUM(C170:N170)</f>
        <v>257</v>
      </c>
    </row>
    <row r="171" spans="2:15" x14ac:dyDescent="0.25">
      <c r="B171" s="183"/>
      <c r="C171" s="44">
        <f>C170/$F$30</f>
        <v>0.70454545454545459</v>
      </c>
      <c r="D171" s="44">
        <f>D170/$F$31</f>
        <v>0.72</v>
      </c>
      <c r="E171" s="44">
        <f>E170/$F$32</f>
        <v>0.66666666666666663</v>
      </c>
      <c r="F171" s="44">
        <f>F170/$F$33</f>
        <v>0.71052631578947367</v>
      </c>
      <c r="G171" s="44">
        <f>G170/$F$34</f>
        <v>0.69565217391304346</v>
      </c>
      <c r="H171" s="44">
        <f>H170/$F$35</f>
        <v>0.69230769230769229</v>
      </c>
      <c r="I171" s="44">
        <f>I170/$F$36</f>
        <v>0.68571428571428572</v>
      </c>
      <c r="J171" s="44">
        <f>J170/$F$37</f>
        <v>0.48</v>
      </c>
      <c r="K171" s="44">
        <f>K170/$F$38</f>
        <v>0.81578947368421051</v>
      </c>
      <c r="L171" s="44">
        <f>L170/$F$39</f>
        <v>0.52380952380952384</v>
      </c>
      <c r="M171" s="44">
        <f>M170/$F$40</f>
        <v>0.70588235294117652</v>
      </c>
      <c r="N171" s="142">
        <f>N170/$F$41</f>
        <v>0.53846153846153844</v>
      </c>
      <c r="O171" s="44">
        <f>O170/O176</f>
        <v>0.67454068241469811</v>
      </c>
    </row>
    <row r="172" spans="2:15" x14ac:dyDescent="0.25">
      <c r="B172" s="184" t="s">
        <v>65</v>
      </c>
      <c r="C172" s="42">
        <f t="shared" ref="C172:N172" si="11">SUBTOTAL(109,C155:C160)</f>
        <v>13</v>
      </c>
      <c r="D172" s="42">
        <f t="shared" si="11"/>
        <v>7</v>
      </c>
      <c r="E172" s="42">
        <f t="shared" si="11"/>
        <v>11</v>
      </c>
      <c r="F172" s="42">
        <f t="shared" si="11"/>
        <v>8</v>
      </c>
      <c r="G172" s="42">
        <f t="shared" si="11"/>
        <v>5</v>
      </c>
      <c r="H172" s="42">
        <f t="shared" si="11"/>
        <v>12</v>
      </c>
      <c r="I172" s="42">
        <f t="shared" si="11"/>
        <v>10</v>
      </c>
      <c r="J172" s="42">
        <f t="shared" si="11"/>
        <v>12</v>
      </c>
      <c r="K172" s="42">
        <f>SUBTOTAL(109,K155:K160)</f>
        <v>3</v>
      </c>
      <c r="L172" s="42">
        <f t="shared" si="11"/>
        <v>9</v>
      </c>
      <c r="M172" s="42">
        <f t="shared" si="11"/>
        <v>9</v>
      </c>
      <c r="N172" s="74">
        <f t="shared" si="11"/>
        <v>12</v>
      </c>
      <c r="O172" s="42">
        <f>SUM(C172:N172)</f>
        <v>111</v>
      </c>
    </row>
    <row r="173" spans="2:15" x14ac:dyDescent="0.25">
      <c r="B173" s="185"/>
      <c r="C173" s="45">
        <f>C172/$F$30</f>
        <v>0.29545454545454547</v>
      </c>
      <c r="D173" s="45">
        <f>D172/$F$31</f>
        <v>0.28000000000000003</v>
      </c>
      <c r="E173" s="45">
        <f>E172/$F$32</f>
        <v>0.33333333333333331</v>
      </c>
      <c r="F173" s="45">
        <f>F172/$F$33</f>
        <v>0.21052631578947367</v>
      </c>
      <c r="G173" s="45">
        <f>G172/$F$34</f>
        <v>0.21739130434782608</v>
      </c>
      <c r="H173" s="45">
        <f>H172/$F$35</f>
        <v>0.30769230769230771</v>
      </c>
      <c r="I173" s="45">
        <f>I172/$F$36</f>
        <v>0.2857142857142857</v>
      </c>
      <c r="J173" s="45">
        <f>J172/$F$37</f>
        <v>0.48</v>
      </c>
      <c r="K173" s="45">
        <f>K172/$F$38</f>
        <v>7.8947368421052627E-2</v>
      </c>
      <c r="L173" s="45">
        <f>L172/$F$39</f>
        <v>0.42857142857142855</v>
      </c>
      <c r="M173" s="45">
        <f>M172/$F$40</f>
        <v>0.26470588235294118</v>
      </c>
      <c r="N173" s="143">
        <f>N172/$F$41</f>
        <v>0.46153846153846156</v>
      </c>
      <c r="O173" s="45">
        <f>O172/O176</f>
        <v>0.29133858267716534</v>
      </c>
    </row>
    <row r="174" spans="2:15" x14ac:dyDescent="0.25">
      <c r="B174" s="188" t="s">
        <v>66</v>
      </c>
      <c r="C174" s="41">
        <f t="shared" ref="C174:J174" si="12">SUBTOTAL(109,C161:C167)</f>
        <v>0</v>
      </c>
      <c r="D174" s="41">
        <f t="shared" si="12"/>
        <v>0</v>
      </c>
      <c r="E174" s="41">
        <f t="shared" si="12"/>
        <v>0</v>
      </c>
      <c r="F174" s="41">
        <f t="shared" si="12"/>
        <v>3</v>
      </c>
      <c r="G174" s="41">
        <f t="shared" si="12"/>
        <v>2</v>
      </c>
      <c r="H174" s="41">
        <f t="shared" si="12"/>
        <v>0</v>
      </c>
      <c r="I174" s="41">
        <f t="shared" si="12"/>
        <v>1</v>
      </c>
      <c r="J174" s="41">
        <f t="shared" si="12"/>
        <v>1</v>
      </c>
      <c r="K174" s="41">
        <f>SUBTOTAL(109,K161:K167)</f>
        <v>4</v>
      </c>
      <c r="L174" s="41">
        <f>SUM(L161:L167)</f>
        <v>1</v>
      </c>
      <c r="M174" s="41">
        <f>SUM(M161:M167)</f>
        <v>1</v>
      </c>
      <c r="N174" s="75">
        <f>SUM(N161:N167)</f>
        <v>0</v>
      </c>
      <c r="O174" s="40">
        <f>SUM(C174:N174)</f>
        <v>13</v>
      </c>
    </row>
    <row r="175" spans="2:15" x14ac:dyDescent="0.25">
      <c r="B175" s="189"/>
      <c r="C175" s="46">
        <f>C174/$F$30</f>
        <v>0</v>
      </c>
      <c r="D175" s="46">
        <f>D174/$F$31</f>
        <v>0</v>
      </c>
      <c r="E175" s="46">
        <f>E174/$F$32</f>
        <v>0</v>
      </c>
      <c r="F175" s="46">
        <f>F174/$F$33</f>
        <v>7.8947368421052627E-2</v>
      </c>
      <c r="G175" s="46">
        <f>G174/$F$34</f>
        <v>8.6956521739130432E-2</v>
      </c>
      <c r="H175" s="46">
        <f>H174/$F$35</f>
        <v>0</v>
      </c>
      <c r="I175" s="46">
        <f>I174/$F$36</f>
        <v>2.8571428571428571E-2</v>
      </c>
      <c r="J175" s="46">
        <f>J174/$F$37</f>
        <v>0.04</v>
      </c>
      <c r="K175" s="46">
        <f>K174/$F$38</f>
        <v>0.10526315789473684</v>
      </c>
      <c r="L175" s="46">
        <f>L174/$F$39</f>
        <v>4.7619047619047616E-2</v>
      </c>
      <c r="M175" s="46">
        <f>M174/$F$40</f>
        <v>2.9411764705882353E-2</v>
      </c>
      <c r="N175" s="144">
        <f>N174/$F$41</f>
        <v>0</v>
      </c>
      <c r="O175" s="46">
        <f>O174/O176</f>
        <v>3.4120734908136482E-2</v>
      </c>
    </row>
    <row r="176" spans="2:15" x14ac:dyDescent="0.25">
      <c r="B176" s="190" t="s">
        <v>7</v>
      </c>
      <c r="C176" s="186">
        <f t="shared" ref="C176:N176" si="13">C170+C172+C174</f>
        <v>44</v>
      </c>
      <c r="D176" s="186">
        <f t="shared" si="13"/>
        <v>25</v>
      </c>
      <c r="E176" s="186">
        <f t="shared" si="13"/>
        <v>33</v>
      </c>
      <c r="F176" s="186">
        <f t="shared" si="13"/>
        <v>38</v>
      </c>
      <c r="G176" s="186">
        <f t="shared" si="13"/>
        <v>23</v>
      </c>
      <c r="H176" s="186">
        <f t="shared" si="13"/>
        <v>39</v>
      </c>
      <c r="I176" s="186">
        <f t="shared" si="13"/>
        <v>35</v>
      </c>
      <c r="J176" s="186">
        <f t="shared" si="13"/>
        <v>25</v>
      </c>
      <c r="K176" s="186">
        <f t="shared" si="13"/>
        <v>38</v>
      </c>
      <c r="L176" s="186">
        <f t="shared" si="13"/>
        <v>21</v>
      </c>
      <c r="M176" s="186">
        <f t="shared" si="13"/>
        <v>34</v>
      </c>
      <c r="N176" s="174">
        <f t="shared" si="13"/>
        <v>26</v>
      </c>
      <c r="O176" s="173">
        <f>SUM(C176:N177)</f>
        <v>381</v>
      </c>
    </row>
    <row r="177" spans="2:15" ht="15.75" thickBot="1" x14ac:dyDescent="0.3">
      <c r="B177" s="191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75"/>
      <c r="O177" s="173"/>
    </row>
    <row r="178" spans="2:15" ht="15.75" thickTop="1" x14ac:dyDescent="0.25"/>
  </sheetData>
  <mergeCells count="76">
    <mergeCell ref="B2:F2"/>
    <mergeCell ref="B47:N47"/>
    <mergeCell ref="B46:N46"/>
    <mergeCell ref="B27:F27"/>
    <mergeCell ref="B26:F26"/>
    <mergeCell ref="B16:F16"/>
    <mergeCell ref="B15:F15"/>
    <mergeCell ref="B3:F3"/>
    <mergeCell ref="B106:B107"/>
    <mergeCell ref="B104:B105"/>
    <mergeCell ref="B137:B138"/>
    <mergeCell ref="B139:B140"/>
    <mergeCell ref="B110:B111"/>
    <mergeCell ref="B141:B142"/>
    <mergeCell ref="B174:B175"/>
    <mergeCell ref="B172:B173"/>
    <mergeCell ref="B170:B171"/>
    <mergeCell ref="B108:B109"/>
    <mergeCell ref="N110:N111"/>
    <mergeCell ref="M110:M111"/>
    <mergeCell ref="L110:L111"/>
    <mergeCell ref="K110:K111"/>
    <mergeCell ref="J110:J111"/>
    <mergeCell ref="N77:N78"/>
    <mergeCell ref="B143:B144"/>
    <mergeCell ref="C143:C144"/>
    <mergeCell ref="D143:D144"/>
    <mergeCell ref="E143:E144"/>
    <mergeCell ref="F143:F144"/>
    <mergeCell ref="J77:J78"/>
    <mergeCell ref="I77:I78"/>
    <mergeCell ref="H77:H78"/>
    <mergeCell ref="G77:G78"/>
    <mergeCell ref="F77:F78"/>
    <mergeCell ref="E77:E78"/>
    <mergeCell ref="D77:D78"/>
    <mergeCell ref="C77:C78"/>
    <mergeCell ref="D110:D111"/>
    <mergeCell ref="C110:C111"/>
    <mergeCell ref="L176:L177"/>
    <mergeCell ref="M176:M177"/>
    <mergeCell ref="N176:N177"/>
    <mergeCell ref="G143:G144"/>
    <mergeCell ref="H143:H144"/>
    <mergeCell ref="B73:B74"/>
    <mergeCell ref="B71:B72"/>
    <mergeCell ref="L143:L144"/>
    <mergeCell ref="M143:M144"/>
    <mergeCell ref="I143:I144"/>
    <mergeCell ref="J143:J144"/>
    <mergeCell ref="K143:K144"/>
    <mergeCell ref="M77:M78"/>
    <mergeCell ref="B77:B78"/>
    <mergeCell ref="K77:K78"/>
    <mergeCell ref="L77:L78"/>
    <mergeCell ref="I110:I111"/>
    <mergeCell ref="H110:H111"/>
    <mergeCell ref="G110:G111"/>
    <mergeCell ref="F110:F111"/>
    <mergeCell ref="E110:E111"/>
    <mergeCell ref="O143:O144"/>
    <mergeCell ref="O110:O111"/>
    <mergeCell ref="O77:O78"/>
    <mergeCell ref="O176:O177"/>
    <mergeCell ref="B75:B76"/>
    <mergeCell ref="N143:N144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</mergeCells>
  <phoneticPr fontId="3" type="noConversion"/>
  <pageMargins left="0.7" right="0.7" top="0.78740157499999996" bottom="0.78740157499999996" header="0.3" footer="0.3"/>
  <pageSetup paperSize="9" scale="46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71F7-53EE-4F8E-8AAE-666FDDF1B97F}">
  <sheetPr>
    <pageSetUpPr fitToPage="1"/>
  </sheetPr>
  <dimension ref="B1:O177"/>
  <sheetViews>
    <sheetView showGridLines="0" topLeftCell="A17" zoomScale="115" zoomScaleNormal="115" workbookViewId="0">
      <selection activeCell="I34" sqref="I34"/>
    </sheetView>
  </sheetViews>
  <sheetFormatPr baseColWidth="10" defaultRowHeight="15" x14ac:dyDescent="0.25"/>
  <cols>
    <col min="1" max="1" width="1.7109375" customWidth="1"/>
    <col min="2" max="2" width="30.7109375" bestFit="1" customWidth="1"/>
    <col min="3" max="3" width="12" customWidth="1"/>
    <col min="4" max="4" width="11.140625" customWidth="1"/>
    <col min="5" max="5" width="12.42578125" customWidth="1"/>
    <col min="6" max="6" width="14" bestFit="1" customWidth="1"/>
    <col min="7" max="7" width="10.140625" bestFit="1" customWidth="1"/>
    <col min="8" max="8" width="10.28515625" bestFit="1" customWidth="1"/>
    <col min="9" max="11" width="10" bestFit="1" customWidth="1"/>
    <col min="12" max="12" width="10.140625" bestFit="1" customWidth="1"/>
    <col min="13" max="13" width="9.28515625" bestFit="1" customWidth="1"/>
    <col min="14" max="15" width="10.5703125" bestFit="1" customWidth="1"/>
    <col min="16" max="16" width="10" bestFit="1" customWidth="1"/>
    <col min="17" max="18" width="10.28515625" bestFit="1" customWidth="1"/>
    <col min="19" max="19" width="10.140625" bestFit="1" customWidth="1"/>
    <col min="20" max="20" width="10.28515625" bestFit="1" customWidth="1"/>
    <col min="21" max="23" width="10" bestFit="1" customWidth="1"/>
    <col min="24" max="24" width="12.140625" bestFit="1" customWidth="1"/>
    <col min="25" max="25" width="10" bestFit="1" customWidth="1"/>
  </cols>
  <sheetData>
    <row r="1" spans="2:14" ht="15.75" thickBot="1" x14ac:dyDescent="0.3"/>
    <row r="2" spans="2:14" x14ac:dyDescent="0.25">
      <c r="B2" s="176" t="s">
        <v>34</v>
      </c>
      <c r="C2" s="177"/>
      <c r="D2" s="177"/>
      <c r="E2" s="177"/>
      <c r="F2" s="178"/>
    </row>
    <row r="3" spans="2:14" ht="15" customHeight="1" x14ac:dyDescent="0.25">
      <c r="B3" s="179" t="s">
        <v>0</v>
      </c>
      <c r="C3" s="180"/>
      <c r="D3" s="180"/>
      <c r="E3" s="180"/>
      <c r="F3" s="181"/>
      <c r="G3" s="3"/>
      <c r="M3" s="3"/>
      <c r="N3" s="3"/>
    </row>
    <row r="4" spans="2:14" ht="8.1" customHeight="1" x14ac:dyDescent="0.25">
      <c r="B4" s="24"/>
      <c r="C4" s="24"/>
      <c r="D4" s="24"/>
      <c r="E4" s="24"/>
      <c r="F4" s="68"/>
      <c r="G4" s="3"/>
      <c r="M4" s="3"/>
      <c r="N4" s="3"/>
    </row>
    <row r="5" spans="2:14" x14ac:dyDescent="0.25">
      <c r="B5" s="10" t="s">
        <v>14</v>
      </c>
      <c r="C5" s="11" t="s">
        <v>31</v>
      </c>
      <c r="D5" s="11" t="s">
        <v>32</v>
      </c>
      <c r="E5" s="12" t="s">
        <v>33</v>
      </c>
      <c r="F5" s="72" t="s">
        <v>71</v>
      </c>
    </row>
    <row r="6" spans="2:14" x14ac:dyDescent="0.25">
      <c r="B6" s="8" t="s">
        <v>1</v>
      </c>
      <c r="C6" s="5">
        <v>89</v>
      </c>
      <c r="D6" s="5">
        <v>164</v>
      </c>
      <c r="E6" s="9">
        <f>7+17+14+15+11+10+15+18+10+12+14</f>
        <v>143</v>
      </c>
      <c r="F6" s="5">
        <f>10+21+14+22+6+23+30+14+14+27+20+21</f>
        <v>222</v>
      </c>
    </row>
    <row r="7" spans="2:14" x14ac:dyDescent="0.25">
      <c r="B7" s="8" t="s">
        <v>2</v>
      </c>
      <c r="C7" s="5">
        <v>18</v>
      </c>
      <c r="D7" s="5">
        <v>86</v>
      </c>
      <c r="E7" s="32">
        <f>1</f>
        <v>1</v>
      </c>
      <c r="F7" s="34"/>
    </row>
    <row r="8" spans="2:14" x14ac:dyDescent="0.25">
      <c r="B8" s="8" t="s">
        <v>3</v>
      </c>
      <c r="C8" s="5">
        <v>21</v>
      </c>
      <c r="D8" s="5">
        <v>78</v>
      </c>
      <c r="E8" s="32"/>
      <c r="F8" s="34">
        <v>2</v>
      </c>
    </row>
    <row r="9" spans="2:14" x14ac:dyDescent="0.25">
      <c r="B9" s="8" t="s">
        <v>4</v>
      </c>
      <c r="C9" s="5">
        <v>76</v>
      </c>
      <c r="D9" s="5">
        <v>227</v>
      </c>
      <c r="E9" s="9">
        <f>8+26+15+15+14+18+15+19+10+17+30</f>
        <v>187</v>
      </c>
      <c r="F9" s="5">
        <f>15+37+13+19+16+22+24+34+14+16+25+18</f>
        <v>253</v>
      </c>
    </row>
    <row r="10" spans="2:14" x14ac:dyDescent="0.25">
      <c r="B10" s="8" t="s">
        <v>5</v>
      </c>
      <c r="C10" s="5">
        <v>58</v>
      </c>
      <c r="D10" s="5">
        <v>126</v>
      </c>
      <c r="E10" s="9">
        <f>19+13+15+9+3+25+18+7+9+6+12</f>
        <v>136</v>
      </c>
      <c r="F10" s="5">
        <f>4+14+5+18+19+19+14+12+9+20+17+20</f>
        <v>171</v>
      </c>
    </row>
    <row r="11" spans="2:14" x14ac:dyDescent="0.25">
      <c r="B11" s="59" t="s">
        <v>7</v>
      </c>
      <c r="C11" s="60">
        <v>262</v>
      </c>
      <c r="D11" s="60">
        <v>681</v>
      </c>
      <c r="E11" s="61">
        <f>SUBTOTAL(109,E6:E10)</f>
        <v>467</v>
      </c>
      <c r="F11" s="70">
        <f>SUBTOTAL(109,F6:F10)</f>
        <v>648</v>
      </c>
    </row>
    <row r="12" spans="2:14" ht="8.1" customHeight="1" x14ac:dyDescent="0.25">
      <c r="B12" s="2"/>
    </row>
    <row r="13" spans="2:14" ht="8.1" customHeight="1" x14ac:dyDescent="0.25">
      <c r="I13" s="1"/>
    </row>
    <row r="14" spans="2:14" ht="8.1" customHeight="1" thickBot="1" x14ac:dyDescent="0.3">
      <c r="I14" s="1"/>
    </row>
    <row r="15" spans="2:14" x14ac:dyDescent="0.25">
      <c r="B15" s="176" t="s">
        <v>34</v>
      </c>
      <c r="C15" s="177"/>
      <c r="D15" s="177"/>
      <c r="E15" s="177"/>
      <c r="F15" s="178"/>
      <c r="I15" s="1"/>
    </row>
    <row r="16" spans="2:14" x14ac:dyDescent="0.25">
      <c r="B16" s="179" t="s">
        <v>11</v>
      </c>
      <c r="C16" s="180"/>
      <c r="D16" s="180"/>
      <c r="E16" s="180"/>
      <c r="F16" s="181"/>
      <c r="I16" s="1"/>
    </row>
    <row r="17" spans="2:9" ht="8.1" customHeight="1" x14ac:dyDescent="0.25">
      <c r="B17" s="24"/>
      <c r="C17" s="24"/>
      <c r="D17" s="24"/>
      <c r="E17" s="24"/>
      <c r="F17" s="68"/>
      <c r="I17" s="1"/>
    </row>
    <row r="18" spans="2:9" x14ac:dyDescent="0.25">
      <c r="B18" s="17" t="s">
        <v>13</v>
      </c>
      <c r="C18" s="11" t="s">
        <v>31</v>
      </c>
      <c r="D18" s="11" t="s">
        <v>32</v>
      </c>
      <c r="E18" s="12" t="s">
        <v>33</v>
      </c>
      <c r="F18" s="72" t="s">
        <v>71</v>
      </c>
      <c r="I18" s="1"/>
    </row>
    <row r="19" spans="2:9" x14ac:dyDescent="0.25">
      <c r="B19" s="16" t="s">
        <v>35</v>
      </c>
      <c r="C19" s="6">
        <v>119</v>
      </c>
      <c r="D19" s="5">
        <v>376</v>
      </c>
      <c r="E19" s="9">
        <f>26+26+23+24+10+34+30+25+20+18+26</f>
        <v>262</v>
      </c>
      <c r="F19" s="5">
        <f>12+44+19+37+27+41+43+23+22+41+38+44</f>
        <v>391</v>
      </c>
    </row>
    <row r="20" spans="2:9" x14ac:dyDescent="0.25">
      <c r="B20" s="16" t="s">
        <v>36</v>
      </c>
      <c r="C20" s="6">
        <v>143</v>
      </c>
      <c r="D20" s="5">
        <v>305</v>
      </c>
      <c r="E20" s="9">
        <f>8+30+21+16+18+19+18+19+9+17+30</f>
        <v>205</v>
      </c>
      <c r="F20" s="5">
        <f>17+28+13+22+16+23+25+37+15+22+24+15</f>
        <v>257</v>
      </c>
    </row>
    <row r="21" spans="2:9" x14ac:dyDescent="0.25">
      <c r="B21" s="59" t="s">
        <v>7</v>
      </c>
      <c r="C21" s="62">
        <f>SUBTOTAL(109,C19:C20)</f>
        <v>262</v>
      </c>
      <c r="D21" s="60">
        <f>SUBTOTAL(109,D19:D20)</f>
        <v>681</v>
      </c>
      <c r="E21" s="61">
        <f>SUBTOTAL(109,E19:E20)</f>
        <v>467</v>
      </c>
      <c r="F21" s="70">
        <f>SUBTOTAL(109,F19:F20)</f>
        <v>648</v>
      </c>
    </row>
    <row r="22" spans="2:9" ht="8.1" customHeight="1" x14ac:dyDescent="0.25"/>
    <row r="23" spans="2:9" ht="8.1" customHeight="1" x14ac:dyDescent="0.25"/>
    <row r="24" spans="2:9" ht="8.1" customHeight="1" thickBot="1" x14ac:dyDescent="0.3"/>
    <row r="25" spans="2:9" x14ac:dyDescent="0.25">
      <c r="B25" s="176" t="s">
        <v>34</v>
      </c>
      <c r="C25" s="177"/>
      <c r="D25" s="177"/>
      <c r="E25" s="177"/>
      <c r="F25" s="178"/>
    </row>
    <row r="26" spans="2:9" x14ac:dyDescent="0.25">
      <c r="B26" s="179" t="s">
        <v>27</v>
      </c>
      <c r="C26" s="180"/>
      <c r="D26" s="180"/>
      <c r="E26" s="180"/>
      <c r="F26" s="181"/>
    </row>
    <row r="27" spans="2:9" ht="8.1" customHeight="1" x14ac:dyDescent="0.25">
      <c r="B27" s="24"/>
      <c r="C27" s="24"/>
      <c r="D27" s="24"/>
      <c r="E27" s="24"/>
      <c r="F27" s="68"/>
    </row>
    <row r="28" spans="2:9" x14ac:dyDescent="0.25">
      <c r="B28" s="30" t="s">
        <v>26</v>
      </c>
      <c r="C28" s="31" t="s">
        <v>31</v>
      </c>
      <c r="D28" s="31" t="s">
        <v>32</v>
      </c>
      <c r="E28" s="31" t="s">
        <v>33</v>
      </c>
      <c r="F28" s="71" t="s">
        <v>71</v>
      </c>
    </row>
    <row r="29" spans="2:9" x14ac:dyDescent="0.25">
      <c r="B29" s="28" t="s">
        <v>15</v>
      </c>
      <c r="C29" s="33"/>
      <c r="D29" s="27">
        <v>70</v>
      </c>
      <c r="E29" s="27">
        <v>34</v>
      </c>
      <c r="F29" s="5">
        <v>29</v>
      </c>
    </row>
    <row r="30" spans="2:9" x14ac:dyDescent="0.25">
      <c r="B30" s="29" t="s">
        <v>16</v>
      </c>
      <c r="C30" s="33"/>
      <c r="D30" s="27">
        <v>77</v>
      </c>
      <c r="E30" s="37">
        <v>56</v>
      </c>
      <c r="F30" s="5">
        <v>72</v>
      </c>
    </row>
    <row r="31" spans="2:9" x14ac:dyDescent="0.25">
      <c r="B31" s="28" t="s">
        <v>17</v>
      </c>
      <c r="C31" s="33"/>
      <c r="D31" s="27">
        <v>45</v>
      </c>
      <c r="E31" s="37">
        <v>44</v>
      </c>
      <c r="F31" s="5">
        <v>32</v>
      </c>
    </row>
    <row r="32" spans="2:9" x14ac:dyDescent="0.25">
      <c r="B32" s="29" t="s">
        <v>28</v>
      </c>
      <c r="C32" s="33"/>
      <c r="D32" s="27">
        <v>44</v>
      </c>
      <c r="E32" s="37">
        <v>40</v>
      </c>
      <c r="F32" s="5">
        <v>59</v>
      </c>
    </row>
    <row r="33" spans="2:14" x14ac:dyDescent="0.25">
      <c r="B33" s="28" t="s">
        <v>18</v>
      </c>
      <c r="C33" s="33"/>
      <c r="D33" s="27">
        <v>51</v>
      </c>
      <c r="E33" s="49">
        <v>28</v>
      </c>
      <c r="F33" s="5">
        <v>43</v>
      </c>
    </row>
    <row r="34" spans="2:14" x14ac:dyDescent="0.25">
      <c r="B34" s="29" t="s">
        <v>19</v>
      </c>
      <c r="C34" s="33"/>
      <c r="D34" s="27">
        <v>84</v>
      </c>
      <c r="E34" s="51">
        <v>53</v>
      </c>
      <c r="F34" s="5">
        <v>64</v>
      </c>
    </row>
    <row r="35" spans="2:14" x14ac:dyDescent="0.25">
      <c r="B35" s="28" t="s">
        <v>20</v>
      </c>
      <c r="C35" s="33"/>
      <c r="D35" s="27">
        <v>41</v>
      </c>
      <c r="E35" s="54">
        <v>48</v>
      </c>
      <c r="F35" s="5">
        <v>68</v>
      </c>
    </row>
    <row r="36" spans="2:14" x14ac:dyDescent="0.25">
      <c r="B36" s="29" t="s">
        <v>21</v>
      </c>
      <c r="C36" s="33"/>
      <c r="D36" s="27">
        <v>87</v>
      </c>
      <c r="E36" s="37">
        <v>44</v>
      </c>
      <c r="F36" s="5">
        <v>60</v>
      </c>
    </row>
    <row r="37" spans="2:14" x14ac:dyDescent="0.25">
      <c r="B37" s="28" t="s">
        <v>22</v>
      </c>
      <c r="C37" s="26">
        <v>50</v>
      </c>
      <c r="D37" s="26">
        <v>42</v>
      </c>
      <c r="E37" s="37">
        <v>29</v>
      </c>
      <c r="F37" s="5">
        <v>37</v>
      </c>
    </row>
    <row r="38" spans="2:14" x14ac:dyDescent="0.25">
      <c r="B38" s="29" t="s">
        <v>23</v>
      </c>
      <c r="C38" s="27">
        <v>67</v>
      </c>
      <c r="D38" s="27">
        <v>29</v>
      </c>
      <c r="E38" s="37">
        <v>35</v>
      </c>
      <c r="F38" s="5">
        <v>63</v>
      </c>
    </row>
    <row r="39" spans="2:14" x14ac:dyDescent="0.25">
      <c r="B39" s="28" t="s">
        <v>24</v>
      </c>
      <c r="C39" s="26">
        <v>64</v>
      </c>
      <c r="D39" s="26">
        <v>61</v>
      </c>
      <c r="E39" s="37">
        <v>56</v>
      </c>
      <c r="F39" s="5">
        <v>62</v>
      </c>
    </row>
    <row r="40" spans="2:14" x14ac:dyDescent="0.25">
      <c r="B40" s="29" t="s">
        <v>25</v>
      </c>
      <c r="C40" s="27">
        <v>81</v>
      </c>
      <c r="D40" s="27">
        <v>50</v>
      </c>
      <c r="E40" s="37">
        <v>53</v>
      </c>
      <c r="F40" s="5">
        <v>59</v>
      </c>
    </row>
    <row r="41" spans="2:14" x14ac:dyDescent="0.25">
      <c r="B41" s="63" t="s">
        <v>7</v>
      </c>
      <c r="C41" s="62">
        <f>SUBTOTAL(109,C29:C40)</f>
        <v>262</v>
      </c>
      <c r="D41" s="60">
        <f>SUBTOTAL(109,D29:D40)</f>
        <v>681</v>
      </c>
      <c r="E41" s="61">
        <f>SUBTOTAL(109,E29:E40)</f>
        <v>520</v>
      </c>
      <c r="F41" s="70">
        <f>SUM(F29:F40)</f>
        <v>648</v>
      </c>
    </row>
    <row r="42" spans="2:14" ht="8.1" customHeight="1" x14ac:dyDescent="0.25"/>
    <row r="43" spans="2:14" ht="7.5" customHeight="1" x14ac:dyDescent="0.25"/>
    <row r="44" spans="2:14" ht="8.1" hidden="1" customHeight="1" thickBot="1" x14ac:dyDescent="0.3"/>
    <row r="45" spans="2:14" hidden="1" x14ac:dyDescent="0.25">
      <c r="B45" s="176" t="s">
        <v>34</v>
      </c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8"/>
    </row>
    <row r="46" spans="2:14" hidden="1" x14ac:dyDescent="0.25">
      <c r="B46" s="179" t="s">
        <v>43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1"/>
    </row>
    <row r="47" spans="2:14" ht="8.1" hidden="1" customHeight="1" thickBot="1" x14ac:dyDescent="0.3">
      <c r="B47" s="136"/>
      <c r="C47" s="136"/>
      <c r="D47" s="136"/>
      <c r="E47" s="136"/>
      <c r="F47" s="136"/>
    </row>
    <row r="48" spans="2:14" ht="24" hidden="1" thickTop="1" x14ac:dyDescent="0.25">
      <c r="B48" s="78">
        <v>2021</v>
      </c>
      <c r="C48" s="79" t="s">
        <v>15</v>
      </c>
      <c r="D48" s="79" t="s">
        <v>16</v>
      </c>
      <c r="E48" s="79" t="s">
        <v>17</v>
      </c>
      <c r="F48" s="79" t="s">
        <v>28</v>
      </c>
      <c r="G48" s="79" t="s">
        <v>18</v>
      </c>
      <c r="H48" s="79" t="s">
        <v>19</v>
      </c>
      <c r="I48" s="79" t="s">
        <v>20</v>
      </c>
      <c r="J48" s="79" t="s">
        <v>21</v>
      </c>
      <c r="K48" s="79" t="s">
        <v>22</v>
      </c>
      <c r="L48" s="79" t="s">
        <v>23</v>
      </c>
      <c r="M48" s="79" t="s">
        <v>24</v>
      </c>
      <c r="N48" s="80" t="s">
        <v>25</v>
      </c>
    </row>
    <row r="49" spans="2:14" hidden="1" x14ac:dyDescent="0.25">
      <c r="B49" s="81" t="s">
        <v>44</v>
      </c>
      <c r="C49" s="61"/>
      <c r="D49" s="128"/>
      <c r="E49" s="128"/>
      <c r="F49" s="128"/>
      <c r="G49" s="128"/>
      <c r="H49" s="128"/>
      <c r="I49" s="128"/>
      <c r="J49" s="129"/>
      <c r="K49" s="43">
        <v>8</v>
      </c>
      <c r="L49" s="43">
        <v>14</v>
      </c>
      <c r="M49" s="73">
        <v>10</v>
      </c>
      <c r="N49" s="92">
        <v>12</v>
      </c>
    </row>
    <row r="50" spans="2:14" hidden="1" x14ac:dyDescent="0.25">
      <c r="B50" s="81" t="s">
        <v>45</v>
      </c>
      <c r="C50" s="130"/>
      <c r="D50" s="131"/>
      <c r="E50" s="131"/>
      <c r="F50" s="131"/>
      <c r="G50" s="131"/>
      <c r="H50" s="131"/>
      <c r="I50" s="131"/>
      <c r="J50" s="132"/>
      <c r="K50" s="43">
        <v>9</v>
      </c>
      <c r="L50" s="43">
        <v>6</v>
      </c>
      <c r="M50" s="73">
        <v>11</v>
      </c>
      <c r="N50" s="92">
        <v>3</v>
      </c>
    </row>
    <row r="51" spans="2:14" hidden="1" x14ac:dyDescent="0.25">
      <c r="B51" s="81" t="s">
        <v>46</v>
      </c>
      <c r="C51" s="130"/>
      <c r="D51" s="131"/>
      <c r="E51" s="131"/>
      <c r="F51" s="131"/>
      <c r="G51" s="131"/>
      <c r="H51" s="131"/>
      <c r="I51" s="131"/>
      <c r="J51" s="132"/>
      <c r="K51" s="43">
        <v>1</v>
      </c>
      <c r="L51" s="43">
        <v>1</v>
      </c>
      <c r="M51" s="73">
        <v>0</v>
      </c>
      <c r="N51" s="92">
        <v>1</v>
      </c>
    </row>
    <row r="52" spans="2:14" hidden="1" x14ac:dyDescent="0.25">
      <c r="B52" s="81" t="s">
        <v>47</v>
      </c>
      <c r="C52" s="130"/>
      <c r="D52" s="131"/>
      <c r="E52" s="131"/>
      <c r="F52" s="131"/>
      <c r="G52" s="131"/>
      <c r="H52" s="131"/>
      <c r="I52" s="131"/>
      <c r="J52" s="132"/>
      <c r="K52" s="43">
        <v>2</v>
      </c>
      <c r="L52" s="43">
        <v>6</v>
      </c>
      <c r="M52" s="73">
        <v>1</v>
      </c>
      <c r="N52" s="92">
        <v>6</v>
      </c>
    </row>
    <row r="53" spans="2:14" hidden="1" x14ac:dyDescent="0.25">
      <c r="B53" s="81" t="s">
        <v>48</v>
      </c>
      <c r="C53" s="130"/>
      <c r="D53" s="131"/>
      <c r="E53" s="131"/>
      <c r="F53" s="131"/>
      <c r="G53" s="131"/>
      <c r="H53" s="131"/>
      <c r="I53" s="131"/>
      <c r="J53" s="132"/>
      <c r="K53" s="43">
        <v>0</v>
      </c>
      <c r="L53" s="43">
        <v>1</v>
      </c>
      <c r="M53" s="73">
        <v>1</v>
      </c>
      <c r="N53" s="92">
        <v>1</v>
      </c>
    </row>
    <row r="54" spans="2:14" hidden="1" x14ac:dyDescent="0.25">
      <c r="B54" s="81" t="s">
        <v>49</v>
      </c>
      <c r="C54" s="130"/>
      <c r="D54" s="131"/>
      <c r="E54" s="131"/>
      <c r="F54" s="131"/>
      <c r="G54" s="131"/>
      <c r="H54" s="131"/>
      <c r="I54" s="131"/>
      <c r="J54" s="132"/>
      <c r="K54" s="43">
        <v>1</v>
      </c>
      <c r="L54" s="43">
        <v>0</v>
      </c>
      <c r="M54" s="73">
        <v>0</v>
      </c>
      <c r="N54" s="92">
        <v>0</v>
      </c>
    </row>
    <row r="55" spans="2:14" hidden="1" x14ac:dyDescent="0.25">
      <c r="B55" s="83" t="s">
        <v>50</v>
      </c>
      <c r="C55" s="130"/>
      <c r="D55" s="131"/>
      <c r="E55" s="131"/>
      <c r="F55" s="131"/>
      <c r="G55" s="131"/>
      <c r="H55" s="131"/>
      <c r="I55" s="131"/>
      <c r="J55" s="132"/>
      <c r="K55" s="42">
        <v>18</v>
      </c>
      <c r="L55" s="42">
        <v>29</v>
      </c>
      <c r="M55" s="74">
        <v>28</v>
      </c>
      <c r="N55" s="93">
        <v>32</v>
      </c>
    </row>
    <row r="56" spans="2:14" hidden="1" x14ac:dyDescent="0.25">
      <c r="B56" s="83" t="s">
        <v>51</v>
      </c>
      <c r="C56" s="130"/>
      <c r="D56" s="131"/>
      <c r="E56" s="131"/>
      <c r="F56" s="131"/>
      <c r="G56" s="131"/>
      <c r="H56" s="131"/>
      <c r="I56" s="131"/>
      <c r="J56" s="132"/>
      <c r="K56" s="42">
        <v>4</v>
      </c>
      <c r="L56" s="42">
        <v>5</v>
      </c>
      <c r="M56" s="74">
        <v>10</v>
      </c>
      <c r="N56" s="93">
        <v>6</v>
      </c>
    </row>
    <row r="57" spans="2:14" hidden="1" x14ac:dyDescent="0.25">
      <c r="B57" s="85" t="s">
        <v>52</v>
      </c>
      <c r="C57" s="130"/>
      <c r="D57" s="131"/>
      <c r="E57" s="131"/>
      <c r="F57" s="131"/>
      <c r="G57" s="131"/>
      <c r="H57" s="131"/>
      <c r="I57" s="131"/>
      <c r="J57" s="132"/>
      <c r="K57" s="42">
        <v>2</v>
      </c>
      <c r="L57" s="42">
        <v>0</v>
      </c>
      <c r="M57" s="74">
        <v>0</v>
      </c>
      <c r="N57" s="93">
        <v>3</v>
      </c>
    </row>
    <row r="58" spans="2:14" hidden="1" x14ac:dyDescent="0.25">
      <c r="B58" s="83" t="s">
        <v>53</v>
      </c>
      <c r="C58" s="130"/>
      <c r="D58" s="131"/>
      <c r="E58" s="131"/>
      <c r="F58" s="131"/>
      <c r="G58" s="131"/>
      <c r="H58" s="131"/>
      <c r="I58" s="131"/>
      <c r="J58" s="132"/>
      <c r="K58" s="42">
        <v>1</v>
      </c>
      <c r="L58" s="42">
        <v>1</v>
      </c>
      <c r="M58" s="74">
        <v>0</v>
      </c>
      <c r="N58" s="93">
        <v>17</v>
      </c>
    </row>
    <row r="59" spans="2:14" hidden="1" x14ac:dyDescent="0.25">
      <c r="B59" s="83" t="s">
        <v>54</v>
      </c>
      <c r="C59" s="130"/>
      <c r="D59" s="131"/>
      <c r="E59" s="131"/>
      <c r="F59" s="131"/>
      <c r="G59" s="131"/>
      <c r="H59" s="131"/>
      <c r="I59" s="131"/>
      <c r="J59" s="132"/>
      <c r="K59" s="42">
        <v>0</v>
      </c>
      <c r="L59" s="42">
        <v>2</v>
      </c>
      <c r="M59" s="74">
        <v>0</v>
      </c>
      <c r="N59" s="93">
        <v>0</v>
      </c>
    </row>
    <row r="60" spans="2:14" hidden="1" x14ac:dyDescent="0.25">
      <c r="B60" s="83" t="s">
        <v>55</v>
      </c>
      <c r="C60" s="130"/>
      <c r="D60" s="131"/>
      <c r="E60" s="131"/>
      <c r="F60" s="131"/>
      <c r="G60" s="131"/>
      <c r="H60" s="131"/>
      <c r="I60" s="131"/>
      <c r="J60" s="132"/>
      <c r="K60" s="114">
        <v>0</v>
      </c>
      <c r="L60" s="114">
        <v>0</v>
      </c>
      <c r="M60" s="115">
        <v>0</v>
      </c>
      <c r="N60" s="93">
        <v>0</v>
      </c>
    </row>
    <row r="61" spans="2:14" hidden="1" x14ac:dyDescent="0.25">
      <c r="B61" s="86" t="s">
        <v>56</v>
      </c>
      <c r="C61" s="130"/>
      <c r="D61" s="131"/>
      <c r="E61" s="131"/>
      <c r="F61" s="131"/>
      <c r="G61" s="131"/>
      <c r="H61" s="131"/>
      <c r="I61" s="131"/>
      <c r="J61" s="132"/>
      <c r="K61" s="41">
        <v>0</v>
      </c>
      <c r="L61" s="41">
        <v>0</v>
      </c>
      <c r="M61" s="75">
        <v>0</v>
      </c>
      <c r="N61" s="94">
        <v>0</v>
      </c>
    </row>
    <row r="62" spans="2:14" hidden="1" x14ac:dyDescent="0.25">
      <c r="B62" s="86" t="s">
        <v>57</v>
      </c>
      <c r="C62" s="130"/>
      <c r="D62" s="131"/>
      <c r="E62" s="131"/>
      <c r="F62" s="131"/>
      <c r="G62" s="131"/>
      <c r="H62" s="131"/>
      <c r="I62" s="131"/>
      <c r="J62" s="132"/>
      <c r="K62" s="41">
        <v>0</v>
      </c>
      <c r="L62" s="41">
        <v>0</v>
      </c>
      <c r="M62" s="75">
        <v>1</v>
      </c>
      <c r="N62" s="94">
        <v>0</v>
      </c>
    </row>
    <row r="63" spans="2:14" hidden="1" x14ac:dyDescent="0.25">
      <c r="B63" s="86" t="s">
        <v>58</v>
      </c>
      <c r="C63" s="130"/>
      <c r="D63" s="131"/>
      <c r="E63" s="131"/>
      <c r="F63" s="131"/>
      <c r="G63" s="131"/>
      <c r="H63" s="131"/>
      <c r="I63" s="131"/>
      <c r="J63" s="132"/>
      <c r="K63" s="41">
        <v>0</v>
      </c>
      <c r="L63" s="41">
        <v>1</v>
      </c>
      <c r="M63" s="75">
        <v>2</v>
      </c>
      <c r="N63" s="94">
        <v>0</v>
      </c>
    </row>
    <row r="64" spans="2:14" hidden="1" x14ac:dyDescent="0.25">
      <c r="B64" s="86" t="s">
        <v>59</v>
      </c>
      <c r="C64" s="130"/>
      <c r="D64" s="131"/>
      <c r="E64" s="131"/>
      <c r="F64" s="131"/>
      <c r="G64" s="131"/>
      <c r="H64" s="131"/>
      <c r="I64" s="131"/>
      <c r="J64" s="132"/>
      <c r="K64" s="41">
        <v>4</v>
      </c>
      <c r="L64" s="41">
        <v>0</v>
      </c>
      <c r="M64" s="75">
        <v>0</v>
      </c>
      <c r="N64" s="94">
        <v>0</v>
      </c>
    </row>
    <row r="65" spans="2:15" hidden="1" x14ac:dyDescent="0.25">
      <c r="B65" s="86" t="s">
        <v>60</v>
      </c>
      <c r="C65" s="130"/>
      <c r="D65" s="131"/>
      <c r="E65" s="131"/>
      <c r="F65" s="131"/>
      <c r="G65" s="131"/>
      <c r="H65" s="131"/>
      <c r="I65" s="131"/>
      <c r="J65" s="132"/>
      <c r="K65" s="41">
        <v>0</v>
      </c>
      <c r="L65" s="41">
        <v>1</v>
      </c>
      <c r="M65" s="75">
        <v>1</v>
      </c>
      <c r="N65" s="94">
        <v>0</v>
      </c>
    </row>
    <row r="66" spans="2:15" hidden="1" x14ac:dyDescent="0.25">
      <c r="B66" s="86" t="s">
        <v>61</v>
      </c>
      <c r="C66" s="130"/>
      <c r="D66" s="131"/>
      <c r="E66" s="131"/>
      <c r="F66" s="131"/>
      <c r="G66" s="131"/>
      <c r="H66" s="131"/>
      <c r="I66" s="131"/>
      <c r="J66" s="132"/>
      <c r="K66" s="41">
        <v>0</v>
      </c>
      <c r="L66" s="41">
        <v>0</v>
      </c>
      <c r="M66" s="75">
        <v>0</v>
      </c>
      <c r="N66" s="94">
        <v>0</v>
      </c>
    </row>
    <row r="67" spans="2:15" hidden="1" x14ac:dyDescent="0.25">
      <c r="B67" s="86" t="s">
        <v>62</v>
      </c>
      <c r="C67" s="133"/>
      <c r="D67" s="134"/>
      <c r="E67" s="134"/>
      <c r="F67" s="134"/>
      <c r="G67" s="134"/>
      <c r="H67" s="134"/>
      <c r="I67" s="134"/>
      <c r="J67" s="135"/>
      <c r="K67" s="41">
        <v>0</v>
      </c>
      <c r="L67" s="41">
        <v>0</v>
      </c>
      <c r="M67" s="75">
        <v>0</v>
      </c>
      <c r="N67" s="94">
        <v>0</v>
      </c>
    </row>
    <row r="68" spans="2:15" ht="8.1" hidden="1" customHeight="1" x14ac:dyDescent="0.25">
      <c r="B68" s="8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89"/>
    </row>
    <row r="69" spans="2:15" hidden="1" x14ac:dyDescent="0.25">
      <c r="B69" s="90" t="s">
        <v>63</v>
      </c>
      <c r="C69" s="76"/>
      <c r="D69" s="77"/>
      <c r="E69" s="77"/>
      <c r="F69" s="77"/>
      <c r="G69" s="77"/>
      <c r="H69" s="99"/>
      <c r="I69" s="99"/>
      <c r="J69" s="99"/>
      <c r="K69" s="99"/>
      <c r="L69" s="99"/>
      <c r="M69" s="99"/>
      <c r="N69" s="100"/>
    </row>
    <row r="70" spans="2:15" hidden="1" x14ac:dyDescent="0.25">
      <c r="B70" s="182" t="s">
        <v>64</v>
      </c>
      <c r="C70" s="116"/>
      <c r="D70" s="117"/>
      <c r="E70" s="117"/>
      <c r="F70" s="117"/>
      <c r="G70" s="117"/>
      <c r="H70" s="117"/>
      <c r="I70" s="117"/>
      <c r="J70" s="118"/>
      <c r="K70" s="43">
        <f t="shared" ref="K70:N70" si="0">SUM(K49:K54)</f>
        <v>21</v>
      </c>
      <c r="L70" s="43">
        <f t="shared" si="0"/>
        <v>28</v>
      </c>
      <c r="M70" s="43">
        <f t="shared" si="0"/>
        <v>23</v>
      </c>
      <c r="N70" s="73">
        <f t="shared" si="0"/>
        <v>23</v>
      </c>
      <c r="O70" s="43">
        <f>SUM(C70:N70)</f>
        <v>95</v>
      </c>
    </row>
    <row r="71" spans="2:15" hidden="1" x14ac:dyDescent="0.25">
      <c r="B71" s="183"/>
      <c r="C71" s="119"/>
      <c r="D71" s="120"/>
      <c r="E71" s="120"/>
      <c r="F71" s="120"/>
      <c r="G71" s="120"/>
      <c r="H71" s="120"/>
      <c r="I71" s="120"/>
      <c r="J71" s="121"/>
      <c r="K71" s="44">
        <f>K70/$C$37</f>
        <v>0.42</v>
      </c>
      <c r="L71" s="44">
        <f>L70/$C$38</f>
        <v>0.41791044776119401</v>
      </c>
      <c r="M71" s="44">
        <f>M70/$C$39</f>
        <v>0.359375</v>
      </c>
      <c r="N71" s="142">
        <f>N70/$C$40</f>
        <v>0.2839506172839506</v>
      </c>
      <c r="O71" s="44">
        <f>O70/O76</f>
        <v>0.94059405940594054</v>
      </c>
    </row>
    <row r="72" spans="2:15" hidden="1" x14ac:dyDescent="0.25">
      <c r="B72" s="184" t="s">
        <v>65</v>
      </c>
      <c r="C72" s="122"/>
      <c r="D72" s="123"/>
      <c r="E72" s="123"/>
      <c r="F72" s="123"/>
      <c r="G72" s="123"/>
      <c r="H72" s="123"/>
      <c r="I72" s="123"/>
      <c r="J72" s="124"/>
      <c r="K72" s="42">
        <f t="shared" ref="K72:N72" si="1">SUBTOTAL(109,K55:K60)</f>
        <v>0</v>
      </c>
      <c r="L72" s="42">
        <f t="shared" si="1"/>
        <v>0</v>
      </c>
      <c r="M72" s="42">
        <f t="shared" si="1"/>
        <v>0</v>
      </c>
      <c r="N72" s="74">
        <f t="shared" si="1"/>
        <v>0</v>
      </c>
      <c r="O72" s="42">
        <f>SUM(C72:N72)</f>
        <v>0</v>
      </c>
    </row>
    <row r="73" spans="2:15" hidden="1" x14ac:dyDescent="0.25">
      <c r="B73" s="185"/>
      <c r="C73" s="119"/>
      <c r="D73" s="120"/>
      <c r="E73" s="120"/>
      <c r="F73" s="120"/>
      <c r="G73" s="120"/>
      <c r="H73" s="120"/>
      <c r="I73" s="120"/>
      <c r="J73" s="121"/>
      <c r="K73" s="45">
        <f>K72/$C$37</f>
        <v>0</v>
      </c>
      <c r="L73" s="45">
        <f>L72/$C$38</f>
        <v>0</v>
      </c>
      <c r="M73" s="45">
        <f>M72/$C$39</f>
        <v>0</v>
      </c>
      <c r="N73" s="143">
        <f>N72/$C$40</f>
        <v>0</v>
      </c>
      <c r="O73" s="45">
        <f>O72/O76</f>
        <v>0</v>
      </c>
    </row>
    <row r="74" spans="2:15" hidden="1" x14ac:dyDescent="0.25">
      <c r="B74" s="188" t="s">
        <v>66</v>
      </c>
      <c r="C74" s="122"/>
      <c r="D74" s="123"/>
      <c r="E74" s="123"/>
      <c r="F74" s="123"/>
      <c r="G74" s="123"/>
      <c r="H74" s="123"/>
      <c r="I74" s="123"/>
      <c r="J74" s="124"/>
      <c r="K74" s="41">
        <f t="shared" ref="K74" si="2">SUBTOTAL(109,K61:K67)</f>
        <v>0</v>
      </c>
      <c r="L74" s="41">
        <f>SUM(L61:L67)</f>
        <v>2</v>
      </c>
      <c r="M74" s="41">
        <f>SUM(M61:M67)</f>
        <v>4</v>
      </c>
      <c r="N74" s="75">
        <f>SUM(N61:N67)</f>
        <v>0</v>
      </c>
      <c r="O74" s="40">
        <f>SUM(C74:N74)</f>
        <v>6</v>
      </c>
    </row>
    <row r="75" spans="2:15" hidden="1" x14ac:dyDescent="0.25">
      <c r="B75" s="189"/>
      <c r="C75" s="119"/>
      <c r="D75" s="120"/>
      <c r="E75" s="120"/>
      <c r="F75" s="120"/>
      <c r="G75" s="120"/>
      <c r="H75" s="120"/>
      <c r="I75" s="120"/>
      <c r="J75" s="121"/>
      <c r="K75" s="46">
        <f>K74/$C$37</f>
        <v>0</v>
      </c>
      <c r="L75" s="46">
        <f>L74/$C$38</f>
        <v>2.9850746268656716E-2</v>
      </c>
      <c r="M75" s="46">
        <f>M74/$C$39</f>
        <v>6.25E-2</v>
      </c>
      <c r="N75" s="144">
        <f>N74/$C$40</f>
        <v>0</v>
      </c>
      <c r="O75" s="46">
        <f>O74/O76</f>
        <v>5.9405940594059403E-2</v>
      </c>
    </row>
    <row r="76" spans="2:15" hidden="1" x14ac:dyDescent="0.25">
      <c r="B76" s="190" t="s">
        <v>7</v>
      </c>
      <c r="C76" s="203"/>
      <c r="D76" s="204"/>
      <c r="E76" s="204"/>
      <c r="F76" s="204"/>
      <c r="G76" s="204"/>
      <c r="H76" s="204"/>
      <c r="I76" s="204"/>
      <c r="J76" s="206"/>
      <c r="K76" s="186">
        <f t="shared" ref="K76:N76" si="3">K70+K72+K74</f>
        <v>21</v>
      </c>
      <c r="L76" s="186">
        <f t="shared" si="3"/>
        <v>30</v>
      </c>
      <c r="M76" s="186">
        <f t="shared" si="3"/>
        <v>27</v>
      </c>
      <c r="N76" s="174">
        <f t="shared" si="3"/>
        <v>23</v>
      </c>
      <c r="O76" s="173">
        <f>SUM(C76:N77)</f>
        <v>101</v>
      </c>
    </row>
    <row r="77" spans="2:15" ht="15.75" hidden="1" thickBot="1" x14ac:dyDescent="0.3">
      <c r="B77" s="191"/>
      <c r="C77" s="175"/>
      <c r="D77" s="205"/>
      <c r="E77" s="205"/>
      <c r="F77" s="205"/>
      <c r="G77" s="205"/>
      <c r="H77" s="205"/>
      <c r="I77" s="205"/>
      <c r="J77" s="207"/>
      <c r="K77" s="187"/>
      <c r="L77" s="187"/>
      <c r="M77" s="187"/>
      <c r="N77" s="175"/>
      <c r="O77" s="173"/>
    </row>
    <row r="78" spans="2:15" ht="15.75" hidden="1" thickTop="1" x14ac:dyDescent="0.25"/>
    <row r="79" spans="2:15" hidden="1" x14ac:dyDescent="0.25">
      <c r="B79" s="112"/>
      <c r="N79" s="103"/>
    </row>
    <row r="80" spans="2:15" ht="15.75" hidden="1" thickBot="1" x14ac:dyDescent="0.3"/>
    <row r="81" spans="2:14" ht="24" hidden="1" thickTop="1" x14ac:dyDescent="0.25">
      <c r="B81" s="78">
        <v>2022</v>
      </c>
      <c r="C81" s="79" t="s">
        <v>15</v>
      </c>
      <c r="D81" s="79" t="s">
        <v>16</v>
      </c>
      <c r="E81" s="79" t="s">
        <v>17</v>
      </c>
      <c r="F81" s="79" t="s">
        <v>28</v>
      </c>
      <c r="G81" s="79" t="s">
        <v>18</v>
      </c>
      <c r="H81" s="79" t="s">
        <v>19</v>
      </c>
      <c r="I81" s="79" t="s">
        <v>20</v>
      </c>
      <c r="J81" s="79" t="s">
        <v>21</v>
      </c>
      <c r="K81" s="79" t="s">
        <v>22</v>
      </c>
      <c r="L81" s="79" t="s">
        <v>23</v>
      </c>
      <c r="M81" s="79" t="s">
        <v>24</v>
      </c>
      <c r="N81" s="80" t="s">
        <v>25</v>
      </c>
    </row>
    <row r="82" spans="2:14" hidden="1" x14ac:dyDescent="0.25">
      <c r="B82" s="81" t="s">
        <v>44</v>
      </c>
      <c r="C82" s="43">
        <v>14</v>
      </c>
      <c r="D82" s="43">
        <v>18</v>
      </c>
      <c r="E82" s="43">
        <v>3</v>
      </c>
      <c r="F82" s="43">
        <v>8</v>
      </c>
      <c r="G82" s="43">
        <v>12</v>
      </c>
      <c r="H82" s="43">
        <v>16</v>
      </c>
      <c r="I82" s="43">
        <v>8</v>
      </c>
      <c r="J82" s="43">
        <v>11</v>
      </c>
      <c r="K82" s="43">
        <v>11</v>
      </c>
      <c r="L82" s="43">
        <v>3</v>
      </c>
      <c r="M82" s="43">
        <v>5</v>
      </c>
      <c r="N82" s="92">
        <v>14</v>
      </c>
    </row>
    <row r="83" spans="2:14" hidden="1" x14ac:dyDescent="0.25">
      <c r="B83" s="81" t="s">
        <v>45</v>
      </c>
      <c r="C83" s="43">
        <v>8</v>
      </c>
      <c r="D83" s="43">
        <v>6</v>
      </c>
      <c r="E83" s="43">
        <v>6</v>
      </c>
      <c r="F83" s="43">
        <v>0</v>
      </c>
      <c r="G83" s="43">
        <v>3</v>
      </c>
      <c r="H83" s="43">
        <v>4</v>
      </c>
      <c r="I83" s="43">
        <v>4</v>
      </c>
      <c r="J83" s="43">
        <v>5</v>
      </c>
      <c r="K83" s="43">
        <v>1</v>
      </c>
      <c r="L83" s="43">
        <v>2</v>
      </c>
      <c r="M83" s="43">
        <v>1</v>
      </c>
      <c r="N83" s="92">
        <v>4</v>
      </c>
    </row>
    <row r="84" spans="2:14" hidden="1" x14ac:dyDescent="0.25">
      <c r="B84" s="81" t="s">
        <v>46</v>
      </c>
      <c r="C84" s="43">
        <v>1</v>
      </c>
      <c r="D84" s="43">
        <v>0</v>
      </c>
      <c r="E84" s="43">
        <v>0</v>
      </c>
      <c r="F84" s="43">
        <v>0</v>
      </c>
      <c r="G84" s="43">
        <v>1</v>
      </c>
      <c r="H84" s="43">
        <v>0</v>
      </c>
      <c r="I84" s="43">
        <v>0</v>
      </c>
      <c r="J84" s="43">
        <v>2</v>
      </c>
      <c r="K84" s="43">
        <v>0</v>
      </c>
      <c r="L84" s="43">
        <v>0</v>
      </c>
      <c r="M84" s="43">
        <v>0</v>
      </c>
      <c r="N84" s="92">
        <v>0</v>
      </c>
    </row>
    <row r="85" spans="2:14" hidden="1" x14ac:dyDescent="0.25">
      <c r="B85" s="81" t="s">
        <v>47</v>
      </c>
      <c r="C85" s="43">
        <v>19</v>
      </c>
      <c r="D85" s="43">
        <v>13</v>
      </c>
      <c r="E85" s="43">
        <v>10</v>
      </c>
      <c r="F85" s="43">
        <v>7</v>
      </c>
      <c r="G85" s="43">
        <v>13</v>
      </c>
      <c r="H85" s="43">
        <v>20</v>
      </c>
      <c r="I85" s="43">
        <v>13</v>
      </c>
      <c r="J85" s="43">
        <v>37</v>
      </c>
      <c r="K85" s="43">
        <v>10</v>
      </c>
      <c r="L85" s="43">
        <v>3</v>
      </c>
      <c r="M85" s="43">
        <v>7</v>
      </c>
      <c r="N85" s="92">
        <v>6</v>
      </c>
    </row>
    <row r="86" spans="2:14" hidden="1" x14ac:dyDescent="0.25">
      <c r="B86" s="81" t="s">
        <v>48</v>
      </c>
      <c r="C86" s="43">
        <v>0</v>
      </c>
      <c r="D86" s="43">
        <v>2</v>
      </c>
      <c r="E86" s="43">
        <v>0</v>
      </c>
      <c r="F86" s="43">
        <v>3</v>
      </c>
      <c r="G86" s="43">
        <v>2</v>
      </c>
      <c r="H86" s="43">
        <v>1</v>
      </c>
      <c r="I86" s="43">
        <v>0</v>
      </c>
      <c r="J86" s="43">
        <v>4</v>
      </c>
      <c r="K86" s="43">
        <v>0</v>
      </c>
      <c r="L86" s="43">
        <v>0</v>
      </c>
      <c r="M86" s="43">
        <v>0</v>
      </c>
      <c r="N86" s="92">
        <v>0</v>
      </c>
    </row>
    <row r="87" spans="2:14" hidden="1" x14ac:dyDescent="0.25">
      <c r="B87" s="81" t="s">
        <v>49</v>
      </c>
      <c r="C87" s="43">
        <v>0</v>
      </c>
      <c r="D87" s="43">
        <v>0</v>
      </c>
      <c r="E87" s="43">
        <v>1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92">
        <v>0</v>
      </c>
    </row>
    <row r="88" spans="2:14" hidden="1" x14ac:dyDescent="0.25">
      <c r="B88" s="83" t="s">
        <v>50</v>
      </c>
      <c r="C88" s="42">
        <v>17</v>
      </c>
      <c r="D88" s="42">
        <v>21</v>
      </c>
      <c r="E88" s="42">
        <v>19</v>
      </c>
      <c r="F88" s="42">
        <v>15</v>
      </c>
      <c r="G88" s="42">
        <v>8</v>
      </c>
      <c r="H88" s="42">
        <v>22</v>
      </c>
      <c r="I88" s="42">
        <v>14</v>
      </c>
      <c r="J88" s="42">
        <v>23</v>
      </c>
      <c r="K88" s="42">
        <v>18</v>
      </c>
      <c r="L88" s="42">
        <v>19</v>
      </c>
      <c r="M88" s="42">
        <v>17</v>
      </c>
      <c r="N88" s="93">
        <v>17</v>
      </c>
    </row>
    <row r="89" spans="2:14" hidden="1" x14ac:dyDescent="0.25">
      <c r="B89" s="83" t="s">
        <v>51</v>
      </c>
      <c r="C89" s="42">
        <v>1</v>
      </c>
      <c r="D89" s="42">
        <v>3</v>
      </c>
      <c r="E89" s="42">
        <v>0</v>
      </c>
      <c r="F89" s="42">
        <v>3</v>
      </c>
      <c r="G89" s="42">
        <v>1</v>
      </c>
      <c r="H89" s="42">
        <v>2</v>
      </c>
      <c r="I89" s="42">
        <v>0</v>
      </c>
      <c r="J89" s="42">
        <v>1</v>
      </c>
      <c r="K89" s="42">
        <v>0</v>
      </c>
      <c r="L89" s="42">
        <v>0</v>
      </c>
      <c r="M89" s="42">
        <v>0</v>
      </c>
      <c r="N89" s="93">
        <v>0</v>
      </c>
    </row>
    <row r="90" spans="2:14" hidden="1" x14ac:dyDescent="0.25">
      <c r="B90" s="85" t="s">
        <v>52</v>
      </c>
      <c r="C90" s="42">
        <v>0</v>
      </c>
      <c r="D90" s="42">
        <v>1</v>
      </c>
      <c r="E90" s="42">
        <v>1</v>
      </c>
      <c r="F90" s="42">
        <v>0</v>
      </c>
      <c r="G90" s="42">
        <v>3</v>
      </c>
      <c r="H90" s="42">
        <v>3</v>
      </c>
      <c r="I90" s="42">
        <v>0</v>
      </c>
      <c r="J90" s="42">
        <v>1</v>
      </c>
      <c r="K90" s="42">
        <v>0</v>
      </c>
      <c r="L90" s="42">
        <v>1</v>
      </c>
      <c r="M90" s="42">
        <v>0</v>
      </c>
      <c r="N90" s="93">
        <v>1</v>
      </c>
    </row>
    <row r="91" spans="2:14" hidden="1" x14ac:dyDescent="0.25">
      <c r="B91" s="83" t="s">
        <v>53</v>
      </c>
      <c r="C91" s="42">
        <v>9</v>
      </c>
      <c r="D91" s="42">
        <v>12</v>
      </c>
      <c r="E91" s="42">
        <v>3</v>
      </c>
      <c r="F91" s="42">
        <v>4</v>
      </c>
      <c r="G91" s="42">
        <v>4</v>
      </c>
      <c r="H91" s="42">
        <v>8</v>
      </c>
      <c r="I91" s="42">
        <v>1</v>
      </c>
      <c r="J91" s="42">
        <v>2</v>
      </c>
      <c r="K91" s="42">
        <v>1</v>
      </c>
      <c r="L91" s="42">
        <v>1</v>
      </c>
      <c r="M91" s="42">
        <v>31</v>
      </c>
      <c r="N91" s="93">
        <v>8</v>
      </c>
    </row>
    <row r="92" spans="2:14" hidden="1" x14ac:dyDescent="0.25">
      <c r="B92" s="83" t="s">
        <v>54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93">
        <v>0</v>
      </c>
    </row>
    <row r="93" spans="2:14" hidden="1" x14ac:dyDescent="0.25">
      <c r="B93" s="83" t="s">
        <v>55</v>
      </c>
      <c r="C93" s="42">
        <v>0</v>
      </c>
      <c r="D93" s="42">
        <v>0</v>
      </c>
      <c r="E93" s="42">
        <v>1</v>
      </c>
      <c r="F93" s="42">
        <v>1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93">
        <v>0</v>
      </c>
    </row>
    <row r="94" spans="2:14" hidden="1" x14ac:dyDescent="0.25">
      <c r="B94" s="86" t="s">
        <v>56</v>
      </c>
      <c r="C94" s="41">
        <v>0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94">
        <v>0</v>
      </c>
    </row>
    <row r="95" spans="2:14" hidden="1" x14ac:dyDescent="0.25">
      <c r="B95" s="86" t="s">
        <v>57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1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94">
        <v>0</v>
      </c>
    </row>
    <row r="96" spans="2:14" hidden="1" x14ac:dyDescent="0.25">
      <c r="B96" s="86" t="s">
        <v>58</v>
      </c>
      <c r="C96" s="41">
        <v>1</v>
      </c>
      <c r="D96" s="41">
        <v>1</v>
      </c>
      <c r="E96" s="41">
        <v>1</v>
      </c>
      <c r="F96" s="41">
        <v>1</v>
      </c>
      <c r="G96" s="41">
        <v>2</v>
      </c>
      <c r="H96" s="41">
        <v>2</v>
      </c>
      <c r="I96" s="41">
        <v>0</v>
      </c>
      <c r="J96" s="41">
        <v>0</v>
      </c>
      <c r="K96" s="41">
        <v>1</v>
      </c>
      <c r="L96" s="41">
        <v>0</v>
      </c>
      <c r="M96" s="41">
        <v>0</v>
      </c>
      <c r="N96" s="94">
        <v>0</v>
      </c>
    </row>
    <row r="97" spans="2:15" hidden="1" x14ac:dyDescent="0.25">
      <c r="B97" s="86" t="s">
        <v>59</v>
      </c>
      <c r="C97" s="41">
        <v>0</v>
      </c>
      <c r="D97" s="41">
        <v>0</v>
      </c>
      <c r="E97" s="41">
        <v>0</v>
      </c>
      <c r="F97" s="41">
        <v>2</v>
      </c>
      <c r="G97" s="41">
        <v>1</v>
      </c>
      <c r="H97" s="41">
        <v>2</v>
      </c>
      <c r="I97" s="41">
        <v>1</v>
      </c>
      <c r="J97" s="41">
        <v>0</v>
      </c>
      <c r="K97" s="41">
        <v>0</v>
      </c>
      <c r="L97" s="41">
        <v>0</v>
      </c>
      <c r="M97" s="41">
        <v>0</v>
      </c>
      <c r="N97" s="94">
        <v>0</v>
      </c>
    </row>
    <row r="98" spans="2:15" hidden="1" x14ac:dyDescent="0.25">
      <c r="B98" s="86" t="s">
        <v>60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3</v>
      </c>
      <c r="I98" s="41">
        <v>0</v>
      </c>
      <c r="J98" s="41">
        <v>1</v>
      </c>
      <c r="K98" s="41">
        <v>0</v>
      </c>
      <c r="L98" s="41">
        <v>0</v>
      </c>
      <c r="M98" s="41">
        <v>0</v>
      </c>
      <c r="N98" s="94">
        <v>0</v>
      </c>
    </row>
    <row r="99" spans="2:15" hidden="1" x14ac:dyDescent="0.25">
      <c r="B99" s="86" t="s">
        <v>61</v>
      </c>
      <c r="C99" s="41">
        <v>0</v>
      </c>
      <c r="D99" s="41">
        <v>0</v>
      </c>
      <c r="E99" s="41">
        <v>0</v>
      </c>
      <c r="F99" s="41">
        <v>0</v>
      </c>
      <c r="G99" s="41">
        <v>1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94">
        <v>0</v>
      </c>
    </row>
    <row r="100" spans="2:15" hidden="1" x14ac:dyDescent="0.25">
      <c r="B100" s="86" t="s">
        <v>62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94">
        <v>0</v>
      </c>
    </row>
    <row r="101" spans="2:15" ht="8.1" hidden="1" customHeight="1" x14ac:dyDescent="0.25">
      <c r="B101" s="8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89"/>
    </row>
    <row r="102" spans="2:15" hidden="1" x14ac:dyDescent="0.25">
      <c r="B102" s="90" t="s">
        <v>63</v>
      </c>
      <c r="C102" s="76"/>
      <c r="D102" s="77"/>
      <c r="E102" s="77"/>
      <c r="F102" s="77"/>
      <c r="G102" s="77"/>
      <c r="H102" s="99"/>
      <c r="I102" s="99"/>
      <c r="J102" s="99"/>
      <c r="K102" s="99"/>
      <c r="L102" s="99"/>
      <c r="M102" s="99"/>
      <c r="N102" s="100"/>
    </row>
    <row r="103" spans="2:15" hidden="1" x14ac:dyDescent="0.25">
      <c r="B103" s="182" t="s">
        <v>64</v>
      </c>
      <c r="C103" s="43">
        <f t="shared" ref="C103:N103" si="4">SUM(C82:C87)</f>
        <v>42</v>
      </c>
      <c r="D103" s="43">
        <f t="shared" si="4"/>
        <v>39</v>
      </c>
      <c r="E103" s="43">
        <f t="shared" si="4"/>
        <v>20</v>
      </c>
      <c r="F103" s="43">
        <f t="shared" si="4"/>
        <v>18</v>
      </c>
      <c r="G103" s="43">
        <f t="shared" si="4"/>
        <v>31</v>
      </c>
      <c r="H103" s="43">
        <f t="shared" si="4"/>
        <v>41</v>
      </c>
      <c r="I103" s="43">
        <f t="shared" si="4"/>
        <v>25</v>
      </c>
      <c r="J103" s="43">
        <f t="shared" si="4"/>
        <v>59</v>
      </c>
      <c r="K103" s="43">
        <f t="shared" si="4"/>
        <v>22</v>
      </c>
      <c r="L103" s="43">
        <f t="shared" si="4"/>
        <v>8</v>
      </c>
      <c r="M103" s="43">
        <f t="shared" si="4"/>
        <v>13</v>
      </c>
      <c r="N103" s="73">
        <f t="shared" si="4"/>
        <v>24</v>
      </c>
      <c r="O103" s="43">
        <f>SUM(C103:N103)</f>
        <v>342</v>
      </c>
    </row>
    <row r="104" spans="2:15" hidden="1" x14ac:dyDescent="0.25">
      <c r="B104" s="183"/>
      <c r="C104" s="44">
        <f>C103/$D$29</f>
        <v>0.6</v>
      </c>
      <c r="D104" s="44">
        <f>D103/$D$30</f>
        <v>0.50649350649350644</v>
      </c>
      <c r="E104" s="44">
        <f>E103/$D$31</f>
        <v>0.44444444444444442</v>
      </c>
      <c r="F104" s="44">
        <f>F103/$D$32</f>
        <v>0.40909090909090912</v>
      </c>
      <c r="G104" s="44">
        <f>G103/$D$33</f>
        <v>0.60784313725490191</v>
      </c>
      <c r="H104" s="44">
        <f>H103/$D$34</f>
        <v>0.48809523809523808</v>
      </c>
      <c r="I104" s="44">
        <f>I103/$D$35</f>
        <v>0.6097560975609756</v>
      </c>
      <c r="J104" s="44">
        <f>J103/$D$36</f>
        <v>0.67816091954022983</v>
      </c>
      <c r="K104" s="44">
        <f>K103/$D$37</f>
        <v>0.52380952380952384</v>
      </c>
      <c r="L104" s="44">
        <f>L103/$D$38</f>
        <v>0.27586206896551724</v>
      </c>
      <c r="M104" s="44">
        <f>M103/$D$39</f>
        <v>0.21311475409836064</v>
      </c>
      <c r="N104" s="142">
        <f>N103/$D$40</f>
        <v>0.48</v>
      </c>
      <c r="O104" s="44">
        <f>O103/O109</f>
        <v>1</v>
      </c>
    </row>
    <row r="105" spans="2:15" hidden="1" x14ac:dyDescent="0.25">
      <c r="B105" s="184" t="s">
        <v>65</v>
      </c>
      <c r="C105" s="42">
        <f t="shared" ref="C105:N105" si="5">SUBTOTAL(109,C88:C93)</f>
        <v>0</v>
      </c>
      <c r="D105" s="42">
        <f t="shared" si="5"/>
        <v>0</v>
      </c>
      <c r="E105" s="42">
        <f t="shared" si="5"/>
        <v>0</v>
      </c>
      <c r="F105" s="42">
        <f t="shared" si="5"/>
        <v>0</v>
      </c>
      <c r="G105" s="42">
        <f t="shared" si="5"/>
        <v>0</v>
      </c>
      <c r="H105" s="42">
        <f t="shared" si="5"/>
        <v>0</v>
      </c>
      <c r="I105" s="42">
        <f t="shared" si="5"/>
        <v>0</v>
      </c>
      <c r="J105" s="42">
        <f t="shared" si="5"/>
        <v>0</v>
      </c>
      <c r="K105" s="42">
        <f t="shared" si="5"/>
        <v>0</v>
      </c>
      <c r="L105" s="42">
        <f t="shared" si="5"/>
        <v>0</v>
      </c>
      <c r="M105" s="42">
        <f t="shared" si="5"/>
        <v>0</v>
      </c>
      <c r="N105" s="74">
        <f t="shared" si="5"/>
        <v>0</v>
      </c>
      <c r="O105" s="42">
        <f>SUM(C105:N105)</f>
        <v>0</v>
      </c>
    </row>
    <row r="106" spans="2:15" hidden="1" x14ac:dyDescent="0.25">
      <c r="B106" s="185"/>
      <c r="C106" s="45">
        <f>C105/$D$29</f>
        <v>0</v>
      </c>
      <c r="D106" s="45">
        <f>D105/$D$30</f>
        <v>0</v>
      </c>
      <c r="E106" s="45">
        <f>E105/$D$31</f>
        <v>0</v>
      </c>
      <c r="F106" s="45">
        <f>F105/$D$32</f>
        <v>0</v>
      </c>
      <c r="G106" s="45">
        <f>G105/$D$33</f>
        <v>0</v>
      </c>
      <c r="H106" s="45">
        <f>H105/$D$34</f>
        <v>0</v>
      </c>
      <c r="I106" s="45">
        <f>I105/$D$35</f>
        <v>0</v>
      </c>
      <c r="J106" s="45">
        <f>J105/$D$36</f>
        <v>0</v>
      </c>
      <c r="K106" s="45">
        <f>K105/$D$37</f>
        <v>0</v>
      </c>
      <c r="L106" s="45">
        <f>L105/$D$38</f>
        <v>0</v>
      </c>
      <c r="M106" s="45">
        <f>M105/$D$39</f>
        <v>0</v>
      </c>
      <c r="N106" s="143">
        <f>N105/$D$40</f>
        <v>0</v>
      </c>
      <c r="O106" s="45">
        <f>O105/O109</f>
        <v>0</v>
      </c>
    </row>
    <row r="107" spans="2:15" hidden="1" x14ac:dyDescent="0.25">
      <c r="B107" s="188" t="s">
        <v>66</v>
      </c>
      <c r="C107" s="41">
        <f t="shared" ref="C107:K107" si="6">SUBTOTAL(109,C94:C100)</f>
        <v>0</v>
      </c>
      <c r="D107" s="41">
        <f t="shared" si="6"/>
        <v>0</v>
      </c>
      <c r="E107" s="41">
        <f t="shared" si="6"/>
        <v>0</v>
      </c>
      <c r="F107" s="41">
        <f t="shared" si="6"/>
        <v>0</v>
      </c>
      <c r="G107" s="41">
        <f t="shared" si="6"/>
        <v>0</v>
      </c>
      <c r="H107" s="41">
        <f t="shared" si="6"/>
        <v>0</v>
      </c>
      <c r="I107" s="41">
        <f t="shared" si="6"/>
        <v>0</v>
      </c>
      <c r="J107" s="41">
        <f t="shared" si="6"/>
        <v>0</v>
      </c>
      <c r="K107" s="41">
        <f t="shared" si="6"/>
        <v>0</v>
      </c>
      <c r="L107" s="41">
        <f>SUM(L94:L100)</f>
        <v>0</v>
      </c>
      <c r="M107" s="41">
        <f>SUM(M94:M100)</f>
        <v>0</v>
      </c>
      <c r="N107" s="75">
        <f>SUM(N94:N100)</f>
        <v>0</v>
      </c>
      <c r="O107" s="40">
        <f>SUM(C107:N107)</f>
        <v>0</v>
      </c>
    </row>
    <row r="108" spans="2:15" hidden="1" x14ac:dyDescent="0.25">
      <c r="B108" s="189"/>
      <c r="C108" s="46">
        <f>C107/$D$29</f>
        <v>0</v>
      </c>
      <c r="D108" s="46">
        <f>D107/$D$30</f>
        <v>0</v>
      </c>
      <c r="E108" s="46">
        <f>E107/$D$31</f>
        <v>0</v>
      </c>
      <c r="F108" s="46">
        <f>F107/$D$32</f>
        <v>0</v>
      </c>
      <c r="G108" s="46">
        <f>G107/$D$33</f>
        <v>0</v>
      </c>
      <c r="H108" s="46">
        <f>H107/$D$34</f>
        <v>0</v>
      </c>
      <c r="I108" s="46">
        <f>I107/$D$35</f>
        <v>0</v>
      </c>
      <c r="J108" s="46">
        <f>J107/$D$36</f>
        <v>0</v>
      </c>
      <c r="K108" s="46">
        <f>K107/$D$37</f>
        <v>0</v>
      </c>
      <c r="L108" s="46">
        <f>L107/$D$38</f>
        <v>0</v>
      </c>
      <c r="M108" s="46">
        <f>M107/$D$39</f>
        <v>0</v>
      </c>
      <c r="N108" s="144">
        <f>N107/$D$40</f>
        <v>0</v>
      </c>
      <c r="O108" s="46">
        <f>O107/O109</f>
        <v>0</v>
      </c>
    </row>
    <row r="109" spans="2:15" hidden="1" x14ac:dyDescent="0.25">
      <c r="B109" s="190" t="s">
        <v>7</v>
      </c>
      <c r="C109" s="186">
        <f t="shared" ref="C109:N109" si="7">C103+C105+C107</f>
        <v>42</v>
      </c>
      <c r="D109" s="186">
        <f t="shared" si="7"/>
        <v>39</v>
      </c>
      <c r="E109" s="186">
        <f t="shared" si="7"/>
        <v>20</v>
      </c>
      <c r="F109" s="186">
        <f t="shared" si="7"/>
        <v>18</v>
      </c>
      <c r="G109" s="186">
        <f t="shared" si="7"/>
        <v>31</v>
      </c>
      <c r="H109" s="186">
        <f t="shared" si="7"/>
        <v>41</v>
      </c>
      <c r="I109" s="186">
        <f t="shared" si="7"/>
        <v>25</v>
      </c>
      <c r="J109" s="186">
        <f t="shared" si="7"/>
        <v>59</v>
      </c>
      <c r="K109" s="186">
        <f t="shared" si="7"/>
        <v>22</v>
      </c>
      <c r="L109" s="186">
        <f t="shared" si="7"/>
        <v>8</v>
      </c>
      <c r="M109" s="186">
        <f t="shared" si="7"/>
        <v>13</v>
      </c>
      <c r="N109" s="174">
        <f t="shared" si="7"/>
        <v>24</v>
      </c>
      <c r="O109" s="173">
        <f>SUM(C109:N110)</f>
        <v>342</v>
      </c>
    </row>
    <row r="110" spans="2:15" ht="15.75" hidden="1" thickBot="1" x14ac:dyDescent="0.3">
      <c r="B110" s="191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75"/>
      <c r="O110" s="173"/>
    </row>
    <row r="111" spans="2:15" ht="15.75" hidden="1" thickTop="1" x14ac:dyDescent="0.25"/>
    <row r="112" spans="2:15" hidden="1" x14ac:dyDescent="0.25">
      <c r="B112" s="112"/>
      <c r="N112" s="103"/>
    </row>
    <row r="113" spans="2:14" ht="15.75" thickBot="1" x14ac:dyDescent="0.3"/>
    <row r="114" spans="2:14" ht="24" thickTop="1" x14ac:dyDescent="0.25">
      <c r="B114" s="78">
        <v>2023</v>
      </c>
      <c r="C114" s="79" t="s">
        <v>15</v>
      </c>
      <c r="D114" s="79" t="s">
        <v>16</v>
      </c>
      <c r="E114" s="79" t="s">
        <v>17</v>
      </c>
      <c r="F114" s="79" t="s">
        <v>28</v>
      </c>
      <c r="G114" s="79" t="s">
        <v>18</v>
      </c>
      <c r="H114" s="79" t="s">
        <v>19</v>
      </c>
      <c r="I114" s="79" t="s">
        <v>20</v>
      </c>
      <c r="J114" s="79" t="s">
        <v>21</v>
      </c>
      <c r="K114" s="79" t="s">
        <v>22</v>
      </c>
      <c r="L114" s="79" t="s">
        <v>23</v>
      </c>
      <c r="M114" s="79" t="s">
        <v>24</v>
      </c>
      <c r="N114" s="80" t="s">
        <v>25</v>
      </c>
    </row>
    <row r="115" spans="2:14" x14ac:dyDescent="0.25">
      <c r="B115" s="81" t="s">
        <v>44</v>
      </c>
      <c r="C115" s="38">
        <v>12</v>
      </c>
      <c r="D115" s="38">
        <v>4</v>
      </c>
      <c r="E115" s="38">
        <v>3</v>
      </c>
      <c r="F115" s="38">
        <v>6</v>
      </c>
      <c r="G115" s="38">
        <v>1</v>
      </c>
      <c r="H115" s="52">
        <v>9</v>
      </c>
      <c r="I115" s="38">
        <v>6</v>
      </c>
      <c r="J115" s="52">
        <v>9</v>
      </c>
      <c r="K115" s="52">
        <v>4</v>
      </c>
      <c r="L115" s="52">
        <v>6</v>
      </c>
      <c r="M115" s="52">
        <v>9</v>
      </c>
      <c r="N115" s="113">
        <v>11</v>
      </c>
    </row>
    <row r="116" spans="2:14" x14ac:dyDescent="0.25">
      <c r="B116" s="81" t="s">
        <v>45</v>
      </c>
      <c r="C116" s="38">
        <v>0</v>
      </c>
      <c r="D116" s="38">
        <v>1</v>
      </c>
      <c r="E116" s="38">
        <v>6</v>
      </c>
      <c r="F116" s="38">
        <v>6</v>
      </c>
      <c r="G116" s="38">
        <v>1</v>
      </c>
      <c r="H116" s="43">
        <v>3</v>
      </c>
      <c r="I116" s="38">
        <v>3</v>
      </c>
      <c r="J116" s="43">
        <v>4</v>
      </c>
      <c r="K116" s="43">
        <v>3</v>
      </c>
      <c r="L116" s="43">
        <v>2</v>
      </c>
      <c r="M116" s="43">
        <v>3</v>
      </c>
      <c r="N116" s="92">
        <v>4</v>
      </c>
    </row>
    <row r="117" spans="2:14" x14ac:dyDescent="0.25">
      <c r="B117" s="81" t="s">
        <v>46</v>
      </c>
      <c r="C117" s="38">
        <v>0</v>
      </c>
      <c r="D117" s="38">
        <v>1</v>
      </c>
      <c r="E117" s="38">
        <v>0</v>
      </c>
      <c r="F117" s="38">
        <v>0</v>
      </c>
      <c r="G117" s="38">
        <v>0</v>
      </c>
      <c r="H117" s="43">
        <v>0</v>
      </c>
      <c r="I117" s="38">
        <v>0</v>
      </c>
      <c r="J117" s="43">
        <v>0</v>
      </c>
      <c r="K117" s="43">
        <v>0</v>
      </c>
      <c r="L117" s="43">
        <v>1</v>
      </c>
      <c r="M117" s="43">
        <v>1</v>
      </c>
      <c r="N117" s="92">
        <v>0</v>
      </c>
    </row>
    <row r="118" spans="2:14" x14ac:dyDescent="0.25">
      <c r="B118" s="81" t="s">
        <v>47</v>
      </c>
      <c r="C118" s="38">
        <v>3</v>
      </c>
      <c r="D118" s="38">
        <v>4</v>
      </c>
      <c r="E118" s="38">
        <v>2</v>
      </c>
      <c r="F118" s="38">
        <v>0</v>
      </c>
      <c r="G118" s="38">
        <v>5</v>
      </c>
      <c r="H118" s="43">
        <v>3</v>
      </c>
      <c r="I118" s="38">
        <v>5</v>
      </c>
      <c r="J118" s="43">
        <v>6</v>
      </c>
      <c r="K118" s="43">
        <v>5</v>
      </c>
      <c r="L118" s="43">
        <v>5</v>
      </c>
      <c r="M118" s="43">
        <v>6</v>
      </c>
      <c r="N118" s="92">
        <v>7</v>
      </c>
    </row>
    <row r="119" spans="2:14" x14ac:dyDescent="0.25">
      <c r="B119" s="81" t="s">
        <v>48</v>
      </c>
      <c r="C119" s="38">
        <v>0</v>
      </c>
      <c r="D119" s="38">
        <v>0</v>
      </c>
      <c r="E119" s="38">
        <v>1</v>
      </c>
      <c r="F119" s="38">
        <v>0</v>
      </c>
      <c r="G119" s="38">
        <v>0</v>
      </c>
      <c r="H119" s="43">
        <v>0</v>
      </c>
      <c r="I119" s="38">
        <v>0</v>
      </c>
      <c r="J119" s="43">
        <v>1</v>
      </c>
      <c r="K119" s="43">
        <v>0</v>
      </c>
      <c r="L119" s="43">
        <v>0</v>
      </c>
      <c r="M119" s="43">
        <v>0</v>
      </c>
      <c r="N119" s="92">
        <v>0</v>
      </c>
    </row>
    <row r="120" spans="2:14" x14ac:dyDescent="0.25">
      <c r="B120" s="81" t="s">
        <v>49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43">
        <v>0</v>
      </c>
      <c r="I120" s="38">
        <v>0</v>
      </c>
      <c r="J120" s="43"/>
      <c r="K120" s="43">
        <v>0</v>
      </c>
      <c r="L120" s="43">
        <v>0</v>
      </c>
      <c r="M120" s="43">
        <v>0</v>
      </c>
      <c r="N120" s="92">
        <v>0</v>
      </c>
    </row>
    <row r="121" spans="2:14" x14ac:dyDescent="0.25">
      <c r="B121" s="83" t="s">
        <v>50</v>
      </c>
      <c r="C121" s="39">
        <v>6</v>
      </c>
      <c r="D121" s="39">
        <v>19</v>
      </c>
      <c r="E121" s="39">
        <v>22</v>
      </c>
      <c r="F121" s="39">
        <v>19</v>
      </c>
      <c r="G121" s="39">
        <v>16</v>
      </c>
      <c r="H121" s="42">
        <v>17</v>
      </c>
      <c r="I121" s="39">
        <v>20</v>
      </c>
      <c r="J121" s="42">
        <v>14</v>
      </c>
      <c r="K121" s="42">
        <v>12</v>
      </c>
      <c r="L121" s="42">
        <v>12</v>
      </c>
      <c r="M121" s="42">
        <v>22</v>
      </c>
      <c r="N121" s="93">
        <v>13</v>
      </c>
    </row>
    <row r="122" spans="2:14" x14ac:dyDescent="0.25">
      <c r="B122" s="83" t="s">
        <v>51</v>
      </c>
      <c r="C122" s="39">
        <v>1</v>
      </c>
      <c r="D122" s="39">
        <v>0</v>
      </c>
      <c r="E122" s="39">
        <v>1</v>
      </c>
      <c r="F122" s="39">
        <v>2</v>
      </c>
      <c r="G122" s="39">
        <v>1</v>
      </c>
      <c r="H122" s="42">
        <v>2</v>
      </c>
      <c r="I122" s="39">
        <v>14</v>
      </c>
      <c r="J122" s="42">
        <v>3</v>
      </c>
      <c r="K122" s="42">
        <v>0</v>
      </c>
      <c r="L122" s="42">
        <v>4</v>
      </c>
      <c r="M122" s="42">
        <v>7</v>
      </c>
      <c r="N122" s="93">
        <v>2</v>
      </c>
    </row>
    <row r="123" spans="2:14" x14ac:dyDescent="0.25">
      <c r="B123" s="85" t="s">
        <v>52</v>
      </c>
      <c r="C123" s="39">
        <v>0</v>
      </c>
      <c r="D123" s="39">
        <v>2</v>
      </c>
      <c r="E123" s="39">
        <v>1</v>
      </c>
      <c r="F123" s="39">
        <v>1</v>
      </c>
      <c r="G123" s="39">
        <v>0</v>
      </c>
      <c r="H123" s="42">
        <v>0</v>
      </c>
      <c r="I123" s="39">
        <v>0</v>
      </c>
      <c r="J123" s="42">
        <v>0</v>
      </c>
      <c r="K123" s="42">
        <v>0</v>
      </c>
      <c r="L123" s="42">
        <v>1</v>
      </c>
      <c r="M123" s="42">
        <v>1</v>
      </c>
      <c r="N123" s="93">
        <v>0</v>
      </c>
    </row>
    <row r="124" spans="2:14" x14ac:dyDescent="0.25">
      <c r="B124" s="83" t="s">
        <v>53</v>
      </c>
      <c r="C124" s="39">
        <v>12</v>
      </c>
      <c r="D124" s="39">
        <v>25</v>
      </c>
      <c r="E124" s="39">
        <v>8</v>
      </c>
      <c r="F124" s="39">
        <v>6</v>
      </c>
      <c r="G124" s="39">
        <v>2</v>
      </c>
      <c r="H124" s="42">
        <v>18</v>
      </c>
      <c r="I124" s="39">
        <v>0</v>
      </c>
      <c r="J124" s="42">
        <v>4</v>
      </c>
      <c r="K124" s="42">
        <v>5</v>
      </c>
      <c r="L124" s="42">
        <v>4</v>
      </c>
      <c r="M124" s="42">
        <v>7</v>
      </c>
      <c r="N124" s="93">
        <v>16</v>
      </c>
    </row>
    <row r="125" spans="2:14" x14ac:dyDescent="0.25">
      <c r="B125" s="83" t="s">
        <v>54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42">
        <v>0</v>
      </c>
      <c r="I125" s="39">
        <v>0</v>
      </c>
      <c r="J125" s="42">
        <v>0</v>
      </c>
      <c r="K125" s="42">
        <v>0</v>
      </c>
      <c r="L125" s="42">
        <v>0</v>
      </c>
      <c r="M125" s="42">
        <v>0</v>
      </c>
      <c r="N125" s="93">
        <v>0</v>
      </c>
    </row>
    <row r="126" spans="2:14" x14ac:dyDescent="0.25">
      <c r="B126" s="83" t="s">
        <v>55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42">
        <v>0</v>
      </c>
      <c r="I126" s="39">
        <v>0</v>
      </c>
      <c r="J126" s="42">
        <v>0</v>
      </c>
      <c r="K126" s="42">
        <v>0</v>
      </c>
      <c r="L126" s="42">
        <v>0</v>
      </c>
      <c r="M126" s="42">
        <v>0</v>
      </c>
      <c r="N126" s="93">
        <v>0</v>
      </c>
    </row>
    <row r="127" spans="2:14" x14ac:dyDescent="0.25">
      <c r="B127" s="86" t="s">
        <v>56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1">
        <v>0</v>
      </c>
      <c r="I127" s="40">
        <v>0</v>
      </c>
      <c r="J127" s="41">
        <v>0</v>
      </c>
      <c r="K127" s="41">
        <v>0</v>
      </c>
      <c r="L127" s="41">
        <v>0</v>
      </c>
      <c r="M127" s="41">
        <v>0</v>
      </c>
      <c r="N127" s="94">
        <v>0</v>
      </c>
    </row>
    <row r="128" spans="2:14" x14ac:dyDescent="0.25">
      <c r="B128" s="86" t="s">
        <v>57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1">
        <v>0</v>
      </c>
      <c r="I128" s="40">
        <v>0</v>
      </c>
      <c r="J128" s="41">
        <v>0</v>
      </c>
      <c r="K128" s="41">
        <v>0</v>
      </c>
      <c r="L128" s="41">
        <v>0</v>
      </c>
      <c r="M128" s="41">
        <v>0</v>
      </c>
      <c r="N128" s="94">
        <v>0</v>
      </c>
    </row>
    <row r="129" spans="2:15" x14ac:dyDescent="0.25">
      <c r="B129" s="86" t="s">
        <v>58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1">
        <v>0</v>
      </c>
      <c r="I129" s="40">
        <v>0</v>
      </c>
      <c r="J129" s="41">
        <v>3</v>
      </c>
      <c r="K129" s="41">
        <v>0</v>
      </c>
      <c r="L129" s="41">
        <v>0</v>
      </c>
      <c r="M129" s="41">
        <v>0</v>
      </c>
      <c r="N129" s="94">
        <v>0</v>
      </c>
    </row>
    <row r="130" spans="2:15" x14ac:dyDescent="0.25">
      <c r="B130" s="86" t="s">
        <v>59</v>
      </c>
      <c r="C130" s="40">
        <v>0</v>
      </c>
      <c r="D130" s="40">
        <v>0</v>
      </c>
      <c r="E130" s="40">
        <v>0</v>
      </c>
      <c r="F130" s="40">
        <v>0</v>
      </c>
      <c r="G130" s="40">
        <v>2</v>
      </c>
      <c r="H130" s="41">
        <v>0</v>
      </c>
      <c r="I130" s="40">
        <v>0</v>
      </c>
      <c r="J130" s="41">
        <v>0</v>
      </c>
      <c r="K130" s="41">
        <v>0</v>
      </c>
      <c r="L130" s="41">
        <v>0</v>
      </c>
      <c r="M130" s="41">
        <v>0</v>
      </c>
      <c r="N130" s="94">
        <v>0</v>
      </c>
    </row>
    <row r="131" spans="2:15" x14ac:dyDescent="0.25">
      <c r="B131" s="86" t="s">
        <v>60</v>
      </c>
      <c r="C131" s="40">
        <v>0</v>
      </c>
      <c r="D131" s="40">
        <v>0</v>
      </c>
      <c r="E131" s="40">
        <v>0</v>
      </c>
      <c r="F131" s="40">
        <v>0</v>
      </c>
      <c r="G131" s="40">
        <v>0</v>
      </c>
      <c r="H131" s="41">
        <v>0</v>
      </c>
      <c r="I131" s="40">
        <v>0</v>
      </c>
      <c r="J131" s="41">
        <v>0</v>
      </c>
      <c r="K131" s="41">
        <v>0</v>
      </c>
      <c r="L131" s="41">
        <v>0</v>
      </c>
      <c r="M131" s="41">
        <v>0</v>
      </c>
      <c r="N131" s="94">
        <v>0</v>
      </c>
    </row>
    <row r="132" spans="2:15" x14ac:dyDescent="0.25">
      <c r="B132" s="86" t="s">
        <v>61</v>
      </c>
      <c r="C132" s="40">
        <v>0</v>
      </c>
      <c r="D132" s="40">
        <v>0</v>
      </c>
      <c r="E132" s="40">
        <v>0</v>
      </c>
      <c r="F132" s="40">
        <v>0</v>
      </c>
      <c r="G132" s="40">
        <v>0</v>
      </c>
      <c r="H132" s="41">
        <v>1</v>
      </c>
      <c r="I132" s="40">
        <v>0</v>
      </c>
      <c r="J132" s="41">
        <v>0</v>
      </c>
      <c r="K132" s="41">
        <v>0</v>
      </c>
      <c r="L132" s="41">
        <v>0</v>
      </c>
      <c r="M132" s="41">
        <v>0</v>
      </c>
      <c r="N132" s="94">
        <v>0</v>
      </c>
    </row>
    <row r="133" spans="2:15" x14ac:dyDescent="0.25">
      <c r="B133" s="86" t="s">
        <v>62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1">
        <v>0</v>
      </c>
      <c r="I133" s="40">
        <v>0</v>
      </c>
      <c r="J133" s="41">
        <v>0</v>
      </c>
      <c r="K133" s="41">
        <v>0</v>
      </c>
      <c r="L133" s="41">
        <v>0</v>
      </c>
      <c r="M133" s="41">
        <v>0</v>
      </c>
      <c r="N133" s="94">
        <v>0</v>
      </c>
    </row>
    <row r="134" spans="2:15" ht="8.1" customHeight="1" x14ac:dyDescent="0.25">
      <c r="B134" s="8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89"/>
    </row>
    <row r="135" spans="2:15" x14ac:dyDescent="0.25">
      <c r="B135" s="90" t="s">
        <v>63</v>
      </c>
      <c r="C135" s="76"/>
      <c r="D135" s="77"/>
      <c r="E135" s="77"/>
      <c r="F135" s="77"/>
      <c r="G135" s="77"/>
      <c r="H135" s="99"/>
      <c r="I135" s="99"/>
      <c r="J135" s="99"/>
      <c r="K135" s="99"/>
      <c r="L135" s="99"/>
      <c r="M135" s="99"/>
      <c r="N135" s="100"/>
    </row>
    <row r="136" spans="2:15" x14ac:dyDescent="0.25">
      <c r="B136" s="182" t="s">
        <v>64</v>
      </c>
      <c r="C136" s="43">
        <f t="shared" ref="C136:M136" si="8">SUM(C115:C120)</f>
        <v>15</v>
      </c>
      <c r="D136" s="43">
        <f t="shared" si="8"/>
        <v>10</v>
      </c>
      <c r="E136" s="43">
        <f t="shared" si="8"/>
        <v>12</v>
      </c>
      <c r="F136" s="43">
        <f t="shared" si="8"/>
        <v>12</v>
      </c>
      <c r="G136" s="43">
        <f t="shared" si="8"/>
        <v>7</v>
      </c>
      <c r="H136" s="43">
        <f t="shared" si="8"/>
        <v>15</v>
      </c>
      <c r="I136" s="43">
        <f t="shared" si="8"/>
        <v>14</v>
      </c>
      <c r="J136" s="43">
        <f t="shared" si="8"/>
        <v>20</v>
      </c>
      <c r="K136" s="43">
        <f t="shared" si="8"/>
        <v>12</v>
      </c>
      <c r="L136" s="43">
        <f t="shared" si="8"/>
        <v>14</v>
      </c>
      <c r="M136" s="43">
        <f t="shared" si="8"/>
        <v>19</v>
      </c>
      <c r="N136" s="73">
        <f>SUM(N115:N120)</f>
        <v>22</v>
      </c>
      <c r="O136" s="43">
        <f>SUM(C136:N136)</f>
        <v>172</v>
      </c>
    </row>
    <row r="137" spans="2:15" x14ac:dyDescent="0.25">
      <c r="B137" s="183"/>
      <c r="C137" s="44">
        <f>C136/$E$29</f>
        <v>0.44117647058823528</v>
      </c>
      <c r="D137" s="44">
        <f>D136/$E$30</f>
        <v>0.17857142857142858</v>
      </c>
      <c r="E137" s="44">
        <f>E136/$E$31</f>
        <v>0.27272727272727271</v>
      </c>
      <c r="F137" s="44">
        <f>F136/$E$32</f>
        <v>0.3</v>
      </c>
      <c r="G137" s="44">
        <f>G136/$E$33</f>
        <v>0.25</v>
      </c>
      <c r="H137" s="44">
        <f>H136/$E$34</f>
        <v>0.28301886792452829</v>
      </c>
      <c r="I137" s="44">
        <f>I136/$E$35</f>
        <v>0.29166666666666669</v>
      </c>
      <c r="J137" s="44">
        <f>J136/$E$36</f>
        <v>0.45454545454545453</v>
      </c>
      <c r="K137" s="44">
        <f>K136/$E$37</f>
        <v>0.41379310344827586</v>
      </c>
      <c r="L137" s="44">
        <f>L136/$E$38</f>
        <v>0.4</v>
      </c>
      <c r="M137" s="44">
        <f>M136/$E$39</f>
        <v>0.3392857142857143</v>
      </c>
      <c r="N137" s="142">
        <f>N136/$E$40</f>
        <v>0.41509433962264153</v>
      </c>
      <c r="O137" s="44">
        <f>O136/O142</f>
        <v>0.33076923076923076</v>
      </c>
    </row>
    <row r="138" spans="2:15" x14ac:dyDescent="0.25">
      <c r="B138" s="184" t="s">
        <v>65</v>
      </c>
      <c r="C138" s="42">
        <f t="shared" ref="C138:N138" si="9">SUBTOTAL(109,C121:C126)</f>
        <v>19</v>
      </c>
      <c r="D138" s="42">
        <f t="shared" si="9"/>
        <v>46</v>
      </c>
      <c r="E138" s="42">
        <f t="shared" si="9"/>
        <v>32</v>
      </c>
      <c r="F138" s="42">
        <f t="shared" si="9"/>
        <v>28</v>
      </c>
      <c r="G138" s="42">
        <f t="shared" si="9"/>
        <v>19</v>
      </c>
      <c r="H138" s="42">
        <f t="shared" si="9"/>
        <v>37</v>
      </c>
      <c r="I138" s="42">
        <f t="shared" si="9"/>
        <v>34</v>
      </c>
      <c r="J138" s="42">
        <f t="shared" si="9"/>
        <v>21</v>
      </c>
      <c r="K138" s="42">
        <f t="shared" si="9"/>
        <v>17</v>
      </c>
      <c r="L138" s="42">
        <f t="shared" si="9"/>
        <v>21</v>
      </c>
      <c r="M138" s="42">
        <f t="shared" si="9"/>
        <v>37</v>
      </c>
      <c r="N138" s="74">
        <f t="shared" si="9"/>
        <v>31</v>
      </c>
      <c r="O138" s="42">
        <f>SUM(C138:N138)</f>
        <v>342</v>
      </c>
    </row>
    <row r="139" spans="2:15" x14ac:dyDescent="0.25">
      <c r="B139" s="185"/>
      <c r="C139" s="45">
        <f>C138/$E$29</f>
        <v>0.55882352941176472</v>
      </c>
      <c r="D139" s="45">
        <f>D138/$E$30</f>
        <v>0.8214285714285714</v>
      </c>
      <c r="E139" s="45">
        <f>E138/$E$31</f>
        <v>0.72727272727272729</v>
      </c>
      <c r="F139" s="45">
        <f>F138/$E$32</f>
        <v>0.7</v>
      </c>
      <c r="G139" s="45">
        <f>G138/$E$33</f>
        <v>0.6785714285714286</v>
      </c>
      <c r="H139" s="45">
        <f>H138/$E$34</f>
        <v>0.69811320754716977</v>
      </c>
      <c r="I139" s="45">
        <f>I138/$E$35</f>
        <v>0.70833333333333337</v>
      </c>
      <c r="J139" s="45">
        <f>J138/$E$36</f>
        <v>0.47727272727272729</v>
      </c>
      <c r="K139" s="45">
        <f>K138/$E$37</f>
        <v>0.58620689655172409</v>
      </c>
      <c r="L139" s="45">
        <f>L138/$E$38</f>
        <v>0.6</v>
      </c>
      <c r="M139" s="45">
        <f>M138/$E$39</f>
        <v>0.6607142857142857</v>
      </c>
      <c r="N139" s="143">
        <f>N138/$E$40</f>
        <v>0.58490566037735847</v>
      </c>
      <c r="O139" s="45">
        <f>O138/O142</f>
        <v>0.65769230769230769</v>
      </c>
    </row>
    <row r="140" spans="2:15" x14ac:dyDescent="0.25">
      <c r="B140" s="188" t="s">
        <v>66</v>
      </c>
      <c r="C140" s="41">
        <f t="shared" ref="C140:K140" si="10">SUBTOTAL(109,C127:C133)</f>
        <v>0</v>
      </c>
      <c r="D140" s="41">
        <f t="shared" si="10"/>
        <v>0</v>
      </c>
      <c r="E140" s="41">
        <f t="shared" si="10"/>
        <v>0</v>
      </c>
      <c r="F140" s="41">
        <f t="shared" si="10"/>
        <v>0</v>
      </c>
      <c r="G140" s="41">
        <f t="shared" si="10"/>
        <v>2</v>
      </c>
      <c r="H140" s="41">
        <f t="shared" si="10"/>
        <v>1</v>
      </c>
      <c r="I140" s="41">
        <f t="shared" si="10"/>
        <v>0</v>
      </c>
      <c r="J140" s="41">
        <f t="shared" si="10"/>
        <v>3</v>
      </c>
      <c r="K140" s="41">
        <f t="shared" si="10"/>
        <v>0</v>
      </c>
      <c r="L140" s="41">
        <f>SUM(L127:L133)</f>
        <v>0</v>
      </c>
      <c r="M140" s="41">
        <f>SUM(M127:M133)</f>
        <v>0</v>
      </c>
      <c r="N140" s="75">
        <f>SUM(N127:N133)</f>
        <v>0</v>
      </c>
      <c r="O140" s="40">
        <f>SUM(C140:N140)</f>
        <v>6</v>
      </c>
    </row>
    <row r="141" spans="2:15" x14ac:dyDescent="0.25">
      <c r="B141" s="189"/>
      <c r="C141" s="46">
        <f>C140/$E$29</f>
        <v>0</v>
      </c>
      <c r="D141" s="46">
        <f>D140/$E$30</f>
        <v>0</v>
      </c>
      <c r="E141" s="46">
        <f>E140/$E$31</f>
        <v>0</v>
      </c>
      <c r="F141" s="46">
        <f>F140/$E$32</f>
        <v>0</v>
      </c>
      <c r="G141" s="46">
        <f>G140/$E$33</f>
        <v>7.1428571428571425E-2</v>
      </c>
      <c r="H141" s="46">
        <f>H140/$E$34</f>
        <v>1.8867924528301886E-2</v>
      </c>
      <c r="I141" s="46">
        <f>I140/$E$35</f>
        <v>0</v>
      </c>
      <c r="J141" s="46">
        <f>J140/$E$36</f>
        <v>6.8181818181818177E-2</v>
      </c>
      <c r="K141" s="46">
        <f>K140/$E$37</f>
        <v>0</v>
      </c>
      <c r="L141" s="46">
        <f>L140/$E$38</f>
        <v>0</v>
      </c>
      <c r="M141" s="46">
        <f>M140/$E$39</f>
        <v>0</v>
      </c>
      <c r="N141" s="144">
        <f>N140/$E$40</f>
        <v>0</v>
      </c>
      <c r="O141" s="46">
        <f>O140/O142</f>
        <v>1.1538461538461539E-2</v>
      </c>
    </row>
    <row r="142" spans="2:15" x14ac:dyDescent="0.25">
      <c r="B142" s="190" t="s">
        <v>7</v>
      </c>
      <c r="C142" s="186">
        <f t="shared" ref="C142:N142" si="11">C136+C138+C140</f>
        <v>34</v>
      </c>
      <c r="D142" s="186">
        <f t="shared" si="11"/>
        <v>56</v>
      </c>
      <c r="E142" s="186">
        <f t="shared" si="11"/>
        <v>44</v>
      </c>
      <c r="F142" s="186">
        <f t="shared" si="11"/>
        <v>40</v>
      </c>
      <c r="G142" s="186">
        <f t="shared" si="11"/>
        <v>28</v>
      </c>
      <c r="H142" s="186">
        <f t="shared" si="11"/>
        <v>53</v>
      </c>
      <c r="I142" s="186">
        <f t="shared" si="11"/>
        <v>48</v>
      </c>
      <c r="J142" s="186">
        <f t="shared" si="11"/>
        <v>44</v>
      </c>
      <c r="K142" s="186">
        <f t="shared" si="11"/>
        <v>29</v>
      </c>
      <c r="L142" s="186">
        <f t="shared" si="11"/>
        <v>35</v>
      </c>
      <c r="M142" s="186">
        <f t="shared" si="11"/>
        <v>56</v>
      </c>
      <c r="N142" s="174">
        <f t="shared" si="11"/>
        <v>53</v>
      </c>
      <c r="O142" s="173">
        <f>SUM(C142:N143)</f>
        <v>520</v>
      </c>
    </row>
    <row r="143" spans="2:15" ht="15.75" thickBot="1" x14ac:dyDescent="0.3">
      <c r="B143" s="191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75"/>
      <c r="O143" s="173"/>
    </row>
    <row r="144" spans="2:15" ht="15.75" thickTop="1" x14ac:dyDescent="0.25"/>
    <row r="145" spans="2:14" x14ac:dyDescent="0.25">
      <c r="B145" s="112"/>
      <c r="N145" s="103"/>
    </row>
    <row r="146" spans="2:14" ht="15.75" thickBot="1" x14ac:dyDescent="0.3"/>
    <row r="147" spans="2:14" ht="24" thickTop="1" x14ac:dyDescent="0.25">
      <c r="B147" s="78">
        <v>2024</v>
      </c>
      <c r="C147" s="79" t="s">
        <v>15</v>
      </c>
      <c r="D147" s="79" t="s">
        <v>16</v>
      </c>
      <c r="E147" s="79" t="s">
        <v>17</v>
      </c>
      <c r="F147" s="79" t="s">
        <v>28</v>
      </c>
      <c r="G147" s="79" t="s">
        <v>18</v>
      </c>
      <c r="H147" s="79" t="s">
        <v>19</v>
      </c>
      <c r="I147" s="79" t="s">
        <v>20</v>
      </c>
      <c r="J147" s="79" t="s">
        <v>21</v>
      </c>
      <c r="K147" s="79" t="s">
        <v>22</v>
      </c>
      <c r="L147" s="79" t="s">
        <v>23</v>
      </c>
      <c r="M147" s="79" t="s">
        <v>24</v>
      </c>
      <c r="N147" s="80" t="s">
        <v>25</v>
      </c>
    </row>
    <row r="148" spans="2:14" x14ac:dyDescent="0.25">
      <c r="B148" s="81" t="s">
        <v>44</v>
      </c>
      <c r="C148" s="38">
        <v>4</v>
      </c>
      <c r="D148" s="38">
        <v>3</v>
      </c>
      <c r="E148" s="38">
        <v>6</v>
      </c>
      <c r="F148" s="38">
        <v>12</v>
      </c>
      <c r="G148" s="38">
        <v>7</v>
      </c>
      <c r="H148" s="47">
        <v>14</v>
      </c>
      <c r="I148" s="47">
        <v>0</v>
      </c>
      <c r="J148" s="47">
        <v>10</v>
      </c>
      <c r="K148" s="47">
        <v>8</v>
      </c>
      <c r="L148" s="47">
        <v>20</v>
      </c>
      <c r="M148" s="47">
        <v>8</v>
      </c>
      <c r="N148" s="98">
        <v>9</v>
      </c>
    </row>
    <row r="149" spans="2:14" x14ac:dyDescent="0.25">
      <c r="B149" s="81" t="s">
        <v>45</v>
      </c>
      <c r="C149" s="38">
        <v>0</v>
      </c>
      <c r="D149" s="38">
        <v>4</v>
      </c>
      <c r="E149" s="38">
        <v>3</v>
      </c>
      <c r="F149" s="38">
        <v>21</v>
      </c>
      <c r="G149" s="38">
        <v>9</v>
      </c>
      <c r="H149" s="38">
        <v>9</v>
      </c>
      <c r="I149" s="38">
        <v>0</v>
      </c>
      <c r="J149" s="38">
        <v>8</v>
      </c>
      <c r="K149" s="38">
        <v>3</v>
      </c>
      <c r="L149" s="38">
        <v>12</v>
      </c>
      <c r="M149" s="38">
        <v>3</v>
      </c>
      <c r="N149" s="82">
        <v>1</v>
      </c>
    </row>
    <row r="150" spans="2:14" x14ac:dyDescent="0.25">
      <c r="B150" s="81" t="s">
        <v>46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1</v>
      </c>
      <c r="I150" s="38">
        <v>11</v>
      </c>
      <c r="J150" s="38">
        <v>0</v>
      </c>
      <c r="K150" s="38">
        <v>0</v>
      </c>
      <c r="L150" s="38">
        <v>0</v>
      </c>
      <c r="M150" s="38">
        <v>2</v>
      </c>
      <c r="N150" s="82">
        <v>0</v>
      </c>
    </row>
    <row r="151" spans="2:14" x14ac:dyDescent="0.25">
      <c r="B151" s="81" t="s">
        <v>47</v>
      </c>
      <c r="C151" s="38">
        <v>11</v>
      </c>
      <c r="D151" s="38">
        <v>12</v>
      </c>
      <c r="E151" s="38">
        <v>4</v>
      </c>
      <c r="F151" s="38">
        <v>10</v>
      </c>
      <c r="G151" s="38">
        <v>8</v>
      </c>
      <c r="H151" s="38">
        <v>10</v>
      </c>
      <c r="I151" s="38">
        <v>5</v>
      </c>
      <c r="J151" s="38">
        <v>14</v>
      </c>
      <c r="K151" s="38">
        <v>3</v>
      </c>
      <c r="L151" s="38">
        <v>9</v>
      </c>
      <c r="M151" s="38">
        <v>13</v>
      </c>
      <c r="N151" s="82">
        <v>7</v>
      </c>
    </row>
    <row r="152" spans="2:14" x14ac:dyDescent="0.25">
      <c r="B152" s="81" t="s">
        <v>48</v>
      </c>
      <c r="C152" s="38">
        <v>0</v>
      </c>
      <c r="D152" s="38">
        <v>1</v>
      </c>
      <c r="E152" s="38">
        <v>0</v>
      </c>
      <c r="F152" s="38">
        <v>0</v>
      </c>
      <c r="G152" s="38">
        <v>1</v>
      </c>
      <c r="H152" s="38">
        <v>0</v>
      </c>
      <c r="I152" s="38">
        <v>0</v>
      </c>
      <c r="J152" s="38">
        <v>1</v>
      </c>
      <c r="K152" s="38">
        <v>0</v>
      </c>
      <c r="L152" s="38">
        <v>0</v>
      </c>
      <c r="M152" s="38">
        <v>0</v>
      </c>
      <c r="N152" s="82">
        <v>1</v>
      </c>
    </row>
    <row r="153" spans="2:14" x14ac:dyDescent="0.25">
      <c r="B153" s="81" t="s">
        <v>49</v>
      </c>
      <c r="C153" s="38">
        <v>0</v>
      </c>
      <c r="D153" s="38">
        <v>0</v>
      </c>
      <c r="E153" s="38">
        <v>0</v>
      </c>
      <c r="F153" s="38">
        <v>0</v>
      </c>
      <c r="G153" s="38">
        <v>2</v>
      </c>
      <c r="H153" s="38">
        <v>1</v>
      </c>
      <c r="I153" s="38">
        <v>6</v>
      </c>
      <c r="J153" s="38">
        <v>0</v>
      </c>
      <c r="K153" s="38">
        <v>0</v>
      </c>
      <c r="L153" s="38">
        <v>1</v>
      </c>
      <c r="M153" s="38">
        <v>0</v>
      </c>
      <c r="N153" s="82">
        <v>0</v>
      </c>
    </row>
    <row r="154" spans="2:14" x14ac:dyDescent="0.25">
      <c r="B154" s="83" t="s">
        <v>50</v>
      </c>
      <c r="C154" s="39">
        <v>11</v>
      </c>
      <c r="D154" s="39">
        <v>18</v>
      </c>
      <c r="E154" s="39">
        <v>13</v>
      </c>
      <c r="F154" s="39">
        <v>10</v>
      </c>
      <c r="G154" s="39">
        <v>9</v>
      </c>
      <c r="H154" s="39">
        <v>15</v>
      </c>
      <c r="I154" s="39">
        <v>16</v>
      </c>
      <c r="J154" s="39">
        <v>19</v>
      </c>
      <c r="K154" s="39">
        <v>14</v>
      </c>
      <c r="L154" s="39">
        <v>8</v>
      </c>
      <c r="M154" s="39">
        <v>16</v>
      </c>
      <c r="N154" s="84">
        <v>14</v>
      </c>
    </row>
    <row r="155" spans="2:14" x14ac:dyDescent="0.25">
      <c r="B155" s="83" t="s">
        <v>51</v>
      </c>
      <c r="C155" s="39">
        <v>0</v>
      </c>
      <c r="D155" s="39">
        <v>2</v>
      </c>
      <c r="E155" s="39">
        <v>1</v>
      </c>
      <c r="F155" s="39">
        <v>0</v>
      </c>
      <c r="G155" s="39">
        <v>3</v>
      </c>
      <c r="H155" s="39">
        <v>3</v>
      </c>
      <c r="I155" s="39">
        <v>1</v>
      </c>
      <c r="J155" s="39">
        <v>3</v>
      </c>
      <c r="K155" s="39">
        <v>2</v>
      </c>
      <c r="L155" s="39">
        <v>3</v>
      </c>
      <c r="M155" s="39">
        <v>5</v>
      </c>
      <c r="N155" s="84">
        <v>6</v>
      </c>
    </row>
    <row r="156" spans="2:14" x14ac:dyDescent="0.25">
      <c r="B156" s="85" t="s">
        <v>52</v>
      </c>
      <c r="C156" s="39">
        <v>0</v>
      </c>
      <c r="D156" s="39">
        <v>1</v>
      </c>
      <c r="E156" s="39">
        <v>0</v>
      </c>
      <c r="F156" s="39">
        <v>0</v>
      </c>
      <c r="G156" s="39">
        <v>0</v>
      </c>
      <c r="H156" s="39">
        <v>0</v>
      </c>
      <c r="I156" s="39">
        <v>27</v>
      </c>
      <c r="J156" s="39">
        <v>0</v>
      </c>
      <c r="K156" s="39">
        <v>0</v>
      </c>
      <c r="L156" s="39">
        <v>1</v>
      </c>
      <c r="M156" s="39">
        <v>1</v>
      </c>
      <c r="N156" s="84">
        <v>0</v>
      </c>
    </row>
    <row r="157" spans="2:14" x14ac:dyDescent="0.25">
      <c r="B157" s="83" t="s">
        <v>53</v>
      </c>
      <c r="C157" s="39">
        <v>3</v>
      </c>
      <c r="D157" s="39">
        <v>30</v>
      </c>
      <c r="E157" s="39">
        <v>5</v>
      </c>
      <c r="F157" s="39">
        <v>6</v>
      </c>
      <c r="G157" s="39">
        <v>3</v>
      </c>
      <c r="H157" s="39">
        <v>11</v>
      </c>
      <c r="I157" s="39">
        <v>1</v>
      </c>
      <c r="J157" s="39">
        <v>3</v>
      </c>
      <c r="K157" s="39">
        <v>7</v>
      </c>
      <c r="L157" s="39">
        <v>4</v>
      </c>
      <c r="M157" s="39">
        <v>13</v>
      </c>
      <c r="N157" s="84">
        <v>21</v>
      </c>
    </row>
    <row r="158" spans="2:14" x14ac:dyDescent="0.25">
      <c r="B158" s="83" t="s">
        <v>54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84">
        <v>0</v>
      </c>
    </row>
    <row r="159" spans="2:14" x14ac:dyDescent="0.25">
      <c r="B159" s="83" t="s">
        <v>55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1</v>
      </c>
      <c r="J159" s="39">
        <v>0</v>
      </c>
      <c r="K159" s="39">
        <v>0</v>
      </c>
      <c r="L159" s="39">
        <v>1</v>
      </c>
      <c r="M159" s="39">
        <v>0</v>
      </c>
      <c r="N159" s="84">
        <v>0</v>
      </c>
    </row>
    <row r="160" spans="2:14" x14ac:dyDescent="0.25">
      <c r="B160" s="86" t="s">
        <v>56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87">
        <v>0</v>
      </c>
    </row>
    <row r="161" spans="2:15" x14ac:dyDescent="0.25">
      <c r="B161" s="86" t="s">
        <v>57</v>
      </c>
      <c r="C161" s="40">
        <v>0</v>
      </c>
      <c r="D161" s="40">
        <v>0</v>
      </c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0</v>
      </c>
      <c r="M161" s="40">
        <v>0</v>
      </c>
      <c r="N161" s="87">
        <v>0</v>
      </c>
    </row>
    <row r="162" spans="2:15" x14ac:dyDescent="0.25">
      <c r="B162" s="86" t="s">
        <v>58</v>
      </c>
      <c r="C162" s="40">
        <v>0</v>
      </c>
      <c r="D162" s="40">
        <v>0</v>
      </c>
      <c r="E162" s="40">
        <v>0</v>
      </c>
      <c r="F162" s="40">
        <v>0</v>
      </c>
      <c r="G162" s="40">
        <v>0</v>
      </c>
      <c r="H162" s="40">
        <v>0</v>
      </c>
      <c r="I162" s="40">
        <v>0</v>
      </c>
      <c r="J162" s="40">
        <v>0</v>
      </c>
      <c r="K162" s="40">
        <v>0</v>
      </c>
      <c r="L162" s="40">
        <v>0</v>
      </c>
      <c r="M162" s="40">
        <v>0</v>
      </c>
      <c r="N162" s="87">
        <v>0</v>
      </c>
    </row>
    <row r="163" spans="2:15" x14ac:dyDescent="0.25">
      <c r="B163" s="86" t="s">
        <v>59</v>
      </c>
      <c r="C163" s="40">
        <v>0</v>
      </c>
      <c r="D163" s="40">
        <v>0</v>
      </c>
      <c r="E163" s="40">
        <v>0</v>
      </c>
      <c r="F163" s="40">
        <v>0</v>
      </c>
      <c r="G163" s="40">
        <v>1</v>
      </c>
      <c r="H163" s="40">
        <v>0</v>
      </c>
      <c r="I163" s="40">
        <v>0</v>
      </c>
      <c r="J163" s="40">
        <v>2</v>
      </c>
      <c r="K163" s="40">
        <v>0</v>
      </c>
      <c r="L163" s="40">
        <v>0</v>
      </c>
      <c r="M163" s="40">
        <v>1</v>
      </c>
      <c r="N163" s="87">
        <v>0</v>
      </c>
    </row>
    <row r="164" spans="2:15" x14ac:dyDescent="0.25">
      <c r="B164" s="86" t="s">
        <v>60</v>
      </c>
      <c r="C164" s="40">
        <v>0</v>
      </c>
      <c r="D164" s="40">
        <v>0</v>
      </c>
      <c r="E164" s="40">
        <v>0</v>
      </c>
      <c r="F164" s="40">
        <v>0</v>
      </c>
      <c r="G164" s="40">
        <v>0</v>
      </c>
      <c r="H164" s="40">
        <v>0</v>
      </c>
      <c r="I164" s="40">
        <v>0</v>
      </c>
      <c r="J164" s="40">
        <v>0</v>
      </c>
      <c r="K164" s="40">
        <v>0</v>
      </c>
      <c r="L164" s="40">
        <v>0</v>
      </c>
      <c r="M164" s="40">
        <v>0</v>
      </c>
      <c r="N164" s="87">
        <v>0</v>
      </c>
    </row>
    <row r="165" spans="2:15" x14ac:dyDescent="0.25">
      <c r="B165" s="86" t="s">
        <v>61</v>
      </c>
      <c r="C165" s="40">
        <v>0</v>
      </c>
      <c r="D165" s="40">
        <v>1</v>
      </c>
      <c r="E165" s="40">
        <v>0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  <c r="N165" s="87">
        <v>0</v>
      </c>
    </row>
    <row r="166" spans="2:15" x14ac:dyDescent="0.25">
      <c r="B166" s="86" t="s">
        <v>62</v>
      </c>
      <c r="C166" s="40">
        <v>0</v>
      </c>
      <c r="D166" s="40">
        <v>0</v>
      </c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0</v>
      </c>
      <c r="N166" s="87">
        <v>0</v>
      </c>
    </row>
    <row r="167" spans="2:15" ht="8.1" customHeight="1" x14ac:dyDescent="0.25">
      <c r="B167" s="8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89"/>
    </row>
    <row r="168" spans="2:15" x14ac:dyDescent="0.25">
      <c r="B168" s="90" t="s">
        <v>63</v>
      </c>
      <c r="C168" s="76"/>
      <c r="D168" s="77"/>
      <c r="E168" s="77"/>
      <c r="F168" s="77"/>
      <c r="G168" s="77"/>
      <c r="H168" s="99"/>
      <c r="I168" s="99"/>
      <c r="J168" s="99"/>
      <c r="K168" s="99"/>
      <c r="L168" s="99"/>
      <c r="M168" s="99"/>
      <c r="N168" s="100"/>
    </row>
    <row r="169" spans="2:15" x14ac:dyDescent="0.25">
      <c r="B169" s="182" t="s">
        <v>64</v>
      </c>
      <c r="C169" s="43">
        <f t="shared" ref="C169" si="12">SUM(C148:C153)</f>
        <v>15</v>
      </c>
      <c r="D169" s="43">
        <f t="shared" ref="D169:I169" si="13">SUM(D148:D153)</f>
        <v>20</v>
      </c>
      <c r="E169" s="43">
        <f t="shared" si="13"/>
        <v>13</v>
      </c>
      <c r="F169" s="43">
        <f t="shared" si="13"/>
        <v>43</v>
      </c>
      <c r="G169" s="43">
        <f t="shared" si="13"/>
        <v>27</v>
      </c>
      <c r="H169" s="43">
        <f t="shared" si="13"/>
        <v>35</v>
      </c>
      <c r="I169" s="43">
        <f t="shared" si="13"/>
        <v>22</v>
      </c>
      <c r="J169" s="43">
        <f>SUM(J148:J153)</f>
        <v>33</v>
      </c>
      <c r="K169" s="43">
        <f>SUM(K148:K153)</f>
        <v>14</v>
      </c>
      <c r="L169" s="43">
        <f>SUM(L148:L157)</f>
        <v>58</v>
      </c>
      <c r="M169" s="43">
        <f>SUM(M148:M153)</f>
        <v>26</v>
      </c>
      <c r="N169" s="73">
        <f>SUM(N148:N153)</f>
        <v>18</v>
      </c>
      <c r="O169" s="43">
        <f>SUM(C169:N169)</f>
        <v>324</v>
      </c>
    </row>
    <row r="170" spans="2:15" x14ac:dyDescent="0.25">
      <c r="B170" s="183"/>
      <c r="C170" s="44">
        <f>C169/$F$29</f>
        <v>0.51724137931034486</v>
      </c>
      <c r="D170" s="44">
        <f>D169/$F$30</f>
        <v>0.27777777777777779</v>
      </c>
      <c r="E170" s="44">
        <f>E169/$F$31</f>
        <v>0.40625</v>
      </c>
      <c r="F170" s="44">
        <f>F169/$F$32</f>
        <v>0.72881355932203384</v>
      </c>
      <c r="G170" s="44">
        <f>G169/$F$33</f>
        <v>0.62790697674418605</v>
      </c>
      <c r="H170" s="44">
        <f>H169/$F$34</f>
        <v>0.546875</v>
      </c>
      <c r="I170" s="44">
        <f>I169/$F$35</f>
        <v>0.3235294117647059</v>
      </c>
      <c r="J170" s="44">
        <f>J169/$F$36</f>
        <v>0.55000000000000004</v>
      </c>
      <c r="K170" s="44">
        <f>K169/$F$37</f>
        <v>0.3783783783783784</v>
      </c>
      <c r="L170" s="44">
        <f>L169/$F$38</f>
        <v>0.92063492063492058</v>
      </c>
      <c r="M170" s="44">
        <f>M169/$F$39</f>
        <v>0.41935483870967744</v>
      </c>
      <c r="N170" s="142">
        <f>N169/$F$40</f>
        <v>0.30508474576271188</v>
      </c>
      <c r="O170" s="44">
        <f>O169/O175</f>
        <v>0.49090909090909091</v>
      </c>
    </row>
    <row r="171" spans="2:15" x14ac:dyDescent="0.25">
      <c r="B171" s="184" t="s">
        <v>65</v>
      </c>
      <c r="C171" s="42">
        <f t="shared" ref="C171:N171" si="14">SUBTOTAL(109,C154:C159)</f>
        <v>14</v>
      </c>
      <c r="D171" s="42">
        <f t="shared" si="14"/>
        <v>51</v>
      </c>
      <c r="E171" s="42">
        <f t="shared" si="14"/>
        <v>19</v>
      </c>
      <c r="F171" s="42">
        <f t="shared" si="14"/>
        <v>16</v>
      </c>
      <c r="G171" s="42">
        <f t="shared" si="14"/>
        <v>15</v>
      </c>
      <c r="H171" s="42">
        <f t="shared" si="14"/>
        <v>29</v>
      </c>
      <c r="I171" s="42">
        <f>SUBTOTAL(109,I154:I159)</f>
        <v>46</v>
      </c>
      <c r="J171" s="42">
        <f t="shared" si="14"/>
        <v>25</v>
      </c>
      <c r="K171" s="42">
        <f t="shared" si="14"/>
        <v>23</v>
      </c>
      <c r="L171" s="42">
        <f t="shared" si="14"/>
        <v>17</v>
      </c>
      <c r="M171" s="42">
        <f t="shared" si="14"/>
        <v>35</v>
      </c>
      <c r="N171" s="74">
        <f t="shared" si="14"/>
        <v>41</v>
      </c>
      <c r="O171" s="42">
        <f>SUM(C171:N171)</f>
        <v>331</v>
      </c>
    </row>
    <row r="172" spans="2:15" x14ac:dyDescent="0.25">
      <c r="B172" s="185"/>
      <c r="C172" s="45">
        <f>C171/$F$29</f>
        <v>0.48275862068965519</v>
      </c>
      <c r="D172" s="45">
        <f>D171/$F$30</f>
        <v>0.70833333333333337</v>
      </c>
      <c r="E172" s="45">
        <f>E171/$F$31</f>
        <v>0.59375</v>
      </c>
      <c r="F172" s="45">
        <f>F171/$F$32</f>
        <v>0.2711864406779661</v>
      </c>
      <c r="G172" s="45">
        <f>G171/$F$33</f>
        <v>0.34883720930232559</v>
      </c>
      <c r="H172" s="45">
        <f>H171/$F$34</f>
        <v>0.453125</v>
      </c>
      <c r="I172" s="45">
        <f>I171/$F$35</f>
        <v>0.67647058823529416</v>
      </c>
      <c r="J172" s="45">
        <f>J171/$F$36</f>
        <v>0.41666666666666669</v>
      </c>
      <c r="K172" s="45">
        <f>K171/$F$37</f>
        <v>0.6216216216216216</v>
      </c>
      <c r="L172" s="45">
        <f>L171/$F$38</f>
        <v>0.26984126984126983</v>
      </c>
      <c r="M172" s="45">
        <f>M171/$F$39</f>
        <v>0.56451612903225812</v>
      </c>
      <c r="N172" s="143">
        <f>N171/$F$40</f>
        <v>0.69491525423728817</v>
      </c>
      <c r="O172" s="45">
        <f>O171/O175</f>
        <v>0.50151515151515147</v>
      </c>
    </row>
    <row r="173" spans="2:15" x14ac:dyDescent="0.25">
      <c r="B173" s="188" t="s">
        <v>66</v>
      </c>
      <c r="C173" s="41">
        <f t="shared" ref="C173:K173" si="15">SUBTOTAL(109,C160:C166)</f>
        <v>0</v>
      </c>
      <c r="D173" s="41">
        <f t="shared" si="15"/>
        <v>1</v>
      </c>
      <c r="E173" s="41">
        <f t="shared" si="15"/>
        <v>0</v>
      </c>
      <c r="F173" s="41">
        <f t="shared" si="15"/>
        <v>0</v>
      </c>
      <c r="G173" s="41">
        <f t="shared" si="15"/>
        <v>1</v>
      </c>
      <c r="H173" s="41">
        <f t="shared" si="15"/>
        <v>0</v>
      </c>
      <c r="I173" s="41">
        <f t="shared" si="15"/>
        <v>0</v>
      </c>
      <c r="J173" s="41">
        <f t="shared" si="15"/>
        <v>2</v>
      </c>
      <c r="K173" s="41">
        <f t="shared" si="15"/>
        <v>0</v>
      </c>
      <c r="L173" s="41">
        <f>SUM(L160:L166)</f>
        <v>0</v>
      </c>
      <c r="M173" s="41">
        <f>SUM(M160:M166)</f>
        <v>1</v>
      </c>
      <c r="N173" s="75">
        <f>SUM(N160:N166)</f>
        <v>0</v>
      </c>
      <c r="O173" s="40">
        <f>SUM(C173:N173)</f>
        <v>5</v>
      </c>
    </row>
    <row r="174" spans="2:15" x14ac:dyDescent="0.25">
      <c r="B174" s="189"/>
      <c r="C174" s="46">
        <f>C173/$F$29</f>
        <v>0</v>
      </c>
      <c r="D174" s="46">
        <f>D173/$F$30</f>
        <v>1.3888888888888888E-2</v>
      </c>
      <c r="E174" s="46">
        <f>E173/$F$31</f>
        <v>0</v>
      </c>
      <c r="F174" s="46">
        <f>F173/$F$32</f>
        <v>0</v>
      </c>
      <c r="G174" s="46">
        <f>G173/$F$33</f>
        <v>2.3255813953488372E-2</v>
      </c>
      <c r="H174" s="46">
        <f>H173/$F$34</f>
        <v>0</v>
      </c>
      <c r="I174" s="46">
        <f>I173/$F$35</f>
        <v>0</v>
      </c>
      <c r="J174" s="46">
        <f>J173/$F$36</f>
        <v>3.3333333333333333E-2</v>
      </c>
      <c r="K174" s="46">
        <f>K173/$F$37</f>
        <v>0</v>
      </c>
      <c r="L174" s="46">
        <f>L173/$F$38</f>
        <v>0</v>
      </c>
      <c r="M174" s="46">
        <f>M173/$F$39</f>
        <v>1.6129032258064516E-2</v>
      </c>
      <c r="N174" s="144">
        <f>N173/$F$40</f>
        <v>0</v>
      </c>
      <c r="O174" s="46">
        <f>O173/O175</f>
        <v>7.575757575757576E-3</v>
      </c>
    </row>
    <row r="175" spans="2:15" x14ac:dyDescent="0.25">
      <c r="B175" s="190" t="s">
        <v>7</v>
      </c>
      <c r="C175" s="186">
        <f t="shared" ref="C175:N175" si="16">C169+C171+C173</f>
        <v>29</v>
      </c>
      <c r="D175" s="186">
        <f t="shared" si="16"/>
        <v>72</v>
      </c>
      <c r="E175" s="186">
        <f t="shared" si="16"/>
        <v>32</v>
      </c>
      <c r="F175" s="186">
        <f t="shared" si="16"/>
        <v>59</v>
      </c>
      <c r="G175" s="186">
        <f t="shared" si="16"/>
        <v>43</v>
      </c>
      <c r="H175" s="186">
        <f t="shared" si="16"/>
        <v>64</v>
      </c>
      <c r="I175" s="186">
        <f t="shared" si="16"/>
        <v>68</v>
      </c>
      <c r="J175" s="186">
        <f t="shared" si="16"/>
        <v>60</v>
      </c>
      <c r="K175" s="186">
        <f t="shared" si="16"/>
        <v>37</v>
      </c>
      <c r="L175" s="186">
        <f t="shared" si="16"/>
        <v>75</v>
      </c>
      <c r="M175" s="186">
        <f t="shared" si="16"/>
        <v>62</v>
      </c>
      <c r="N175" s="174">
        <f t="shared" si="16"/>
        <v>59</v>
      </c>
      <c r="O175" s="173">
        <f>SUM(C175:N176)</f>
        <v>660</v>
      </c>
    </row>
    <row r="176" spans="2:15" ht="15.75" thickBot="1" x14ac:dyDescent="0.3">
      <c r="B176" s="191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75"/>
      <c r="O176" s="173"/>
    </row>
    <row r="177" ht="15.75" thickTop="1" x14ac:dyDescent="0.25"/>
  </sheetData>
  <mergeCells count="76">
    <mergeCell ref="B3:F3"/>
    <mergeCell ref="B2:F2"/>
    <mergeCell ref="B16:F16"/>
    <mergeCell ref="B15:F15"/>
    <mergeCell ref="B26:F26"/>
    <mergeCell ref="B25:F25"/>
    <mergeCell ref="B103:B104"/>
    <mergeCell ref="B105:B106"/>
    <mergeCell ref="B107:B108"/>
    <mergeCell ref="B109:B110"/>
    <mergeCell ref="C109:C110"/>
    <mergeCell ref="D109:D110"/>
    <mergeCell ref="E109:E110"/>
    <mergeCell ref="F109:F110"/>
    <mergeCell ref="G109:G110"/>
    <mergeCell ref="H109:H110"/>
    <mergeCell ref="J175:J176"/>
    <mergeCell ref="K175:K176"/>
    <mergeCell ref="L175:L176"/>
    <mergeCell ref="M175:M176"/>
    <mergeCell ref="N109:N110"/>
    <mergeCell ref="J142:J143"/>
    <mergeCell ref="K142:K143"/>
    <mergeCell ref="L142:L143"/>
    <mergeCell ref="M142:M143"/>
    <mergeCell ref="J109:J110"/>
    <mergeCell ref="K109:K110"/>
    <mergeCell ref="L109:L110"/>
    <mergeCell ref="M109:M110"/>
    <mergeCell ref="E175:E176"/>
    <mergeCell ref="F175:F176"/>
    <mergeCell ref="G175:G176"/>
    <mergeCell ref="H175:H176"/>
    <mergeCell ref="I175:I176"/>
    <mergeCell ref="B171:B172"/>
    <mergeCell ref="B173:B174"/>
    <mergeCell ref="B175:B176"/>
    <mergeCell ref="C175:C176"/>
    <mergeCell ref="D175:D176"/>
    <mergeCell ref="L76:L77"/>
    <mergeCell ref="M76:M77"/>
    <mergeCell ref="N142:N143"/>
    <mergeCell ref="B169:B170"/>
    <mergeCell ref="B136:B137"/>
    <mergeCell ref="B138:B139"/>
    <mergeCell ref="B140:B141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I109:I110"/>
    <mergeCell ref="B46:N46"/>
    <mergeCell ref="B45:N45"/>
    <mergeCell ref="N175:N176"/>
    <mergeCell ref="B70:B71"/>
    <mergeCell ref="B72:B73"/>
    <mergeCell ref="B74:B75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O76:O77"/>
    <mergeCell ref="O109:O110"/>
    <mergeCell ref="O142:O143"/>
    <mergeCell ref="O175:O176"/>
    <mergeCell ref="N76:N77"/>
  </mergeCells>
  <phoneticPr fontId="3" type="noConversion"/>
  <pageMargins left="0.7" right="0.7" top="0.78740157499999996" bottom="0.78740157499999996" header="0.3" footer="0.3"/>
  <pageSetup paperSize="9" scale="46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B7D1-CE21-46EA-B23B-535D9A2BFFCE}">
  <sheetPr>
    <pageSetUpPr fitToPage="1"/>
  </sheetPr>
  <dimension ref="B1:R169"/>
  <sheetViews>
    <sheetView showGridLines="0" zoomScale="115" zoomScaleNormal="115" workbookViewId="0">
      <selection activeCell="F21" sqref="F21"/>
    </sheetView>
  </sheetViews>
  <sheetFormatPr baseColWidth="10" defaultRowHeight="15" x14ac:dyDescent="0.25"/>
  <cols>
    <col min="1" max="1" width="1.7109375" customWidth="1"/>
    <col min="2" max="2" width="38.42578125" bestFit="1" customWidth="1"/>
    <col min="3" max="3" width="13" bestFit="1" customWidth="1"/>
    <col min="6" max="6" width="14.85546875" customWidth="1"/>
    <col min="7" max="7" width="12.85546875" customWidth="1"/>
    <col min="8" max="9" width="1.7109375" customWidth="1"/>
    <col min="10" max="10" width="12.85546875" bestFit="1" customWidth="1"/>
    <col min="13" max="15" width="1.7109375" customWidth="1"/>
    <col min="16" max="16" width="13.5703125" bestFit="1" customWidth="1"/>
    <col min="21" max="21" width="1.7109375" customWidth="1"/>
  </cols>
  <sheetData>
    <row r="1" spans="2:14" ht="15.75" thickBot="1" x14ac:dyDescent="0.3"/>
    <row r="2" spans="2:14" ht="15" customHeight="1" x14ac:dyDescent="0.25">
      <c r="B2" s="176" t="s">
        <v>41</v>
      </c>
      <c r="C2" s="177"/>
      <c r="D2" s="177"/>
      <c r="E2" s="177"/>
      <c r="F2" s="178"/>
    </row>
    <row r="3" spans="2:14" ht="15" customHeight="1" x14ac:dyDescent="0.25">
      <c r="B3" s="179" t="s">
        <v>38</v>
      </c>
      <c r="C3" s="180"/>
      <c r="D3" s="180"/>
      <c r="E3" s="180"/>
      <c r="F3" s="181"/>
      <c r="G3" s="3"/>
      <c r="H3" s="3"/>
      <c r="M3" s="3"/>
      <c r="N3" s="3"/>
    </row>
    <row r="4" spans="2:14" ht="8.1" customHeight="1" x14ac:dyDescent="0.25">
      <c r="B4" s="25"/>
      <c r="C4" s="25"/>
      <c r="D4" s="25"/>
      <c r="E4" s="25"/>
      <c r="F4" s="68"/>
      <c r="G4" s="3"/>
      <c r="H4" s="3"/>
      <c r="M4" s="3"/>
      <c r="N4" s="3"/>
    </row>
    <row r="5" spans="2:14" x14ac:dyDescent="0.25">
      <c r="B5" s="10" t="s">
        <v>14</v>
      </c>
      <c r="C5" s="11" t="s">
        <v>31</v>
      </c>
      <c r="D5" s="11" t="s">
        <v>32</v>
      </c>
      <c r="E5" s="12" t="s">
        <v>33</v>
      </c>
      <c r="F5" s="11" t="s">
        <v>71</v>
      </c>
    </row>
    <row r="6" spans="2:14" x14ac:dyDescent="0.25">
      <c r="B6" s="8" t="s">
        <v>1</v>
      </c>
      <c r="C6" s="5">
        <v>8542</v>
      </c>
      <c r="D6" s="5">
        <v>8957</v>
      </c>
      <c r="E6" s="9">
        <v>5640</v>
      </c>
      <c r="F6" s="5">
        <v>5235</v>
      </c>
    </row>
    <row r="7" spans="2:14" x14ac:dyDescent="0.25">
      <c r="B7" s="8" t="s">
        <v>2</v>
      </c>
      <c r="C7" s="5">
        <v>6164</v>
      </c>
      <c r="D7" s="5">
        <v>7592</v>
      </c>
      <c r="E7" s="9">
        <v>5066</v>
      </c>
      <c r="F7" s="5">
        <v>4225</v>
      </c>
    </row>
    <row r="8" spans="2:14" x14ac:dyDescent="0.25">
      <c r="B8" s="8" t="s">
        <v>3</v>
      </c>
      <c r="C8" s="5">
        <v>6055</v>
      </c>
      <c r="D8" s="5">
        <v>7081</v>
      </c>
      <c r="E8" s="9">
        <v>4970</v>
      </c>
      <c r="F8" s="5">
        <v>4183</v>
      </c>
    </row>
    <row r="9" spans="2:14" x14ac:dyDescent="0.25">
      <c r="B9" s="8" t="s">
        <v>4</v>
      </c>
      <c r="C9" s="5">
        <v>5631</v>
      </c>
      <c r="D9" s="5">
        <v>6895</v>
      </c>
      <c r="E9" s="9">
        <v>4943</v>
      </c>
      <c r="F9" s="5">
        <v>3944</v>
      </c>
    </row>
    <row r="10" spans="2:14" x14ac:dyDescent="0.25">
      <c r="B10" s="8" t="s">
        <v>5</v>
      </c>
      <c r="C10" s="5">
        <v>4832</v>
      </c>
      <c r="D10" s="5">
        <v>5517</v>
      </c>
      <c r="E10" s="9">
        <v>3698</v>
      </c>
      <c r="F10" s="5">
        <v>3428</v>
      </c>
    </row>
    <row r="11" spans="2:14" x14ac:dyDescent="0.25">
      <c r="B11" s="13" t="s">
        <v>67</v>
      </c>
      <c r="C11" s="14">
        <v>31224</v>
      </c>
      <c r="D11" s="14">
        <v>36042</v>
      </c>
      <c r="E11" s="15">
        <f>SUBTOTAL(109,E6:E10)</f>
        <v>24317</v>
      </c>
      <c r="F11" s="5">
        <f>SUBTOTAL(109,F6:F10)</f>
        <v>21015</v>
      </c>
    </row>
    <row r="12" spans="2:14" ht="8.1" customHeight="1" x14ac:dyDescent="0.25">
      <c r="B12" s="2"/>
      <c r="C12" s="2"/>
    </row>
    <row r="13" spans="2:14" ht="8.1" customHeight="1" x14ac:dyDescent="0.25"/>
    <row r="14" spans="2:14" ht="8.1" customHeight="1" thickBot="1" x14ac:dyDescent="0.3">
      <c r="J14" s="1"/>
    </row>
    <row r="15" spans="2:14" ht="15" customHeight="1" x14ac:dyDescent="0.25">
      <c r="B15" s="176" t="s">
        <v>41</v>
      </c>
      <c r="C15" s="177"/>
      <c r="D15" s="177"/>
      <c r="E15" s="177"/>
      <c r="F15" s="178"/>
      <c r="J15" s="1"/>
    </row>
    <row r="16" spans="2:14" ht="15" customHeight="1" x14ac:dyDescent="0.25">
      <c r="B16" s="179" t="s">
        <v>39</v>
      </c>
      <c r="C16" s="180"/>
      <c r="D16" s="180"/>
      <c r="E16" s="180"/>
      <c r="F16" s="181"/>
      <c r="J16" s="1"/>
    </row>
    <row r="17" spans="2:18" ht="8.1" customHeight="1" x14ac:dyDescent="0.25">
      <c r="B17" s="25"/>
      <c r="C17" s="25"/>
      <c r="D17" s="25"/>
      <c r="E17" s="25"/>
      <c r="F17" s="68"/>
      <c r="J17" s="1"/>
    </row>
    <row r="18" spans="2:18" x14ac:dyDescent="0.25">
      <c r="B18" s="17" t="s">
        <v>13</v>
      </c>
      <c r="C18" s="11" t="s">
        <v>31</v>
      </c>
      <c r="D18" s="11" t="s">
        <v>32</v>
      </c>
      <c r="E18" s="12" t="s">
        <v>33</v>
      </c>
      <c r="F18" s="11" t="s">
        <v>71</v>
      </c>
      <c r="I18" s="1"/>
    </row>
    <row r="19" spans="2:18" x14ac:dyDescent="0.25">
      <c r="B19" s="16" t="s">
        <v>8</v>
      </c>
      <c r="C19" s="6">
        <v>15044</v>
      </c>
      <c r="D19" s="5">
        <v>17641</v>
      </c>
      <c r="E19" s="9">
        <v>12046</v>
      </c>
      <c r="F19" s="5">
        <v>10364</v>
      </c>
      <c r="I19" s="1"/>
    </row>
    <row r="20" spans="2:18" x14ac:dyDescent="0.25">
      <c r="B20" s="16" t="s">
        <v>9</v>
      </c>
      <c r="C20" s="6">
        <v>11967</v>
      </c>
      <c r="D20" s="5">
        <v>14659</v>
      </c>
      <c r="E20" s="9">
        <v>10479</v>
      </c>
      <c r="F20" s="5">
        <v>9115</v>
      </c>
    </row>
    <row r="21" spans="2:18" x14ac:dyDescent="0.25">
      <c r="B21" s="16" t="s">
        <v>12</v>
      </c>
      <c r="C21" s="6">
        <v>4213</v>
      </c>
      <c r="D21" s="5">
        <v>3742</v>
      </c>
      <c r="E21" s="9">
        <v>1792</v>
      </c>
      <c r="F21" s="5">
        <v>1536</v>
      </c>
    </row>
    <row r="22" spans="2:18" ht="8.1" customHeight="1" x14ac:dyDescent="0.25"/>
    <row r="23" spans="2:18" ht="8.1" customHeight="1" x14ac:dyDescent="0.25"/>
    <row r="24" spans="2:18" ht="8.1" customHeight="1" thickBot="1" x14ac:dyDescent="0.3"/>
    <row r="25" spans="2:18" ht="15" customHeight="1" x14ac:dyDescent="0.25">
      <c r="B25" s="176" t="s">
        <v>41</v>
      </c>
      <c r="C25" s="177"/>
      <c r="D25" s="177"/>
      <c r="E25" s="177"/>
      <c r="F25" s="178"/>
      <c r="J25" s="176" t="s">
        <v>41</v>
      </c>
      <c r="K25" s="177"/>
      <c r="L25" s="178"/>
      <c r="P25" s="176" t="s">
        <v>41</v>
      </c>
      <c r="Q25" s="177"/>
      <c r="R25" s="178"/>
    </row>
    <row r="26" spans="2:18" ht="15" customHeight="1" x14ac:dyDescent="0.25">
      <c r="B26" s="179" t="s">
        <v>40</v>
      </c>
      <c r="C26" s="180"/>
      <c r="D26" s="180"/>
      <c r="E26" s="180"/>
      <c r="F26" s="181"/>
      <c r="J26" s="179" t="s">
        <v>125</v>
      </c>
      <c r="K26" s="180"/>
      <c r="L26" s="181"/>
      <c r="P26" s="179" t="s">
        <v>126</v>
      </c>
      <c r="Q26" s="180"/>
      <c r="R26" s="181"/>
    </row>
    <row r="27" spans="2:18" ht="8.1" customHeight="1" x14ac:dyDescent="0.25">
      <c r="B27" s="25"/>
      <c r="C27" s="25"/>
      <c r="D27" s="25"/>
      <c r="E27" s="25"/>
      <c r="F27" s="68"/>
      <c r="J27" s="172"/>
      <c r="K27" s="172"/>
      <c r="L27" s="172"/>
      <c r="P27" s="172"/>
      <c r="Q27" s="172"/>
      <c r="R27" s="172"/>
    </row>
    <row r="28" spans="2:18" x14ac:dyDescent="0.25">
      <c r="B28" s="17" t="s">
        <v>26</v>
      </c>
      <c r="C28" s="18" t="s">
        <v>31</v>
      </c>
      <c r="D28" s="18" t="s">
        <v>32</v>
      </c>
      <c r="E28" s="22" t="s">
        <v>33</v>
      </c>
      <c r="F28" s="18" t="s">
        <v>71</v>
      </c>
      <c r="J28" s="17" t="s">
        <v>26</v>
      </c>
      <c r="K28" s="18" t="s">
        <v>33</v>
      </c>
      <c r="L28" s="18" t="s">
        <v>71</v>
      </c>
      <c r="P28" s="17" t="s">
        <v>26</v>
      </c>
      <c r="Q28" s="18" t="s">
        <v>33</v>
      </c>
      <c r="R28" s="18" t="s">
        <v>71</v>
      </c>
    </row>
    <row r="29" spans="2:18" x14ac:dyDescent="0.25">
      <c r="B29" s="21" t="s">
        <v>15</v>
      </c>
      <c r="C29" s="5">
        <v>4481</v>
      </c>
      <c r="D29" s="5">
        <v>4038</v>
      </c>
      <c r="E29" s="9">
        <v>2842</v>
      </c>
      <c r="F29" s="5">
        <v>1720</v>
      </c>
      <c r="J29" s="21" t="s">
        <v>15</v>
      </c>
      <c r="K29" s="5"/>
      <c r="L29">
        <v>9.0877906976744178</v>
      </c>
      <c r="P29" s="21" t="s">
        <v>15</v>
      </c>
      <c r="Q29" s="5"/>
      <c r="R29">
        <v>267.32267441860466</v>
      </c>
    </row>
    <row r="30" spans="2:18" x14ac:dyDescent="0.25">
      <c r="B30" s="21" t="s">
        <v>16</v>
      </c>
      <c r="C30" s="5">
        <v>3921</v>
      </c>
      <c r="D30" s="5">
        <v>4185</v>
      </c>
      <c r="E30" s="35">
        <v>3908</v>
      </c>
      <c r="F30" s="5">
        <v>3086</v>
      </c>
      <c r="J30" s="21" t="s">
        <v>16</v>
      </c>
      <c r="K30" s="5"/>
      <c r="L30">
        <v>11.878807517822423</v>
      </c>
      <c r="P30" s="21" t="s">
        <v>16</v>
      </c>
      <c r="Q30" s="5"/>
      <c r="R30">
        <v>296.90213869086193</v>
      </c>
    </row>
    <row r="31" spans="2:18" x14ac:dyDescent="0.25">
      <c r="B31" s="21" t="s">
        <v>17</v>
      </c>
      <c r="C31" s="5">
        <v>2899</v>
      </c>
      <c r="D31" s="5">
        <v>2505</v>
      </c>
      <c r="E31" s="35">
        <v>3171</v>
      </c>
      <c r="F31" s="5">
        <v>1683</v>
      </c>
      <c r="J31" s="21" t="s">
        <v>17</v>
      </c>
      <c r="K31" s="5"/>
      <c r="L31">
        <v>8.0065359477124183</v>
      </c>
      <c r="P31" s="21" t="s">
        <v>17</v>
      </c>
      <c r="Q31" s="5"/>
      <c r="R31">
        <v>288.08674985145575</v>
      </c>
    </row>
    <row r="32" spans="2:18" x14ac:dyDescent="0.25">
      <c r="B32" s="21" t="s">
        <v>28</v>
      </c>
      <c r="C32" s="5">
        <v>2562</v>
      </c>
      <c r="D32" s="5">
        <v>2290</v>
      </c>
      <c r="E32" s="35">
        <v>1638</v>
      </c>
      <c r="F32" s="5">
        <v>1845</v>
      </c>
      <c r="J32" s="21" t="s">
        <v>28</v>
      </c>
      <c r="K32" s="5"/>
      <c r="L32">
        <v>9.5718157181571808</v>
      </c>
      <c r="P32" s="21" t="s">
        <v>28</v>
      </c>
      <c r="Q32" s="5"/>
      <c r="R32">
        <v>318.43414634146342</v>
      </c>
    </row>
    <row r="33" spans="2:18" x14ac:dyDescent="0.25">
      <c r="B33" s="21" t="s">
        <v>18</v>
      </c>
      <c r="C33" s="5">
        <v>1983</v>
      </c>
      <c r="D33" s="5">
        <v>2258</v>
      </c>
      <c r="E33" s="35">
        <v>1733</v>
      </c>
      <c r="F33" s="5">
        <v>1377</v>
      </c>
      <c r="J33" s="21" t="s">
        <v>18</v>
      </c>
      <c r="K33" s="5"/>
      <c r="L33">
        <v>8.1365286855482939</v>
      </c>
      <c r="P33" s="21" t="s">
        <v>18</v>
      </c>
      <c r="Q33" s="5"/>
      <c r="R33">
        <v>322.93391430646335</v>
      </c>
    </row>
    <row r="34" spans="2:18" x14ac:dyDescent="0.25">
      <c r="B34" s="21" t="s">
        <v>19</v>
      </c>
      <c r="C34" s="5">
        <v>1908</v>
      </c>
      <c r="D34" s="5">
        <v>1850</v>
      </c>
      <c r="E34" s="50">
        <v>2018</v>
      </c>
      <c r="F34" s="5">
        <v>1533</v>
      </c>
      <c r="J34" s="21" t="s">
        <v>19</v>
      </c>
      <c r="K34" s="5"/>
      <c r="L34">
        <v>9.393346379647749</v>
      </c>
      <c r="P34" s="21" t="s">
        <v>19</v>
      </c>
      <c r="Q34" s="5"/>
      <c r="R34">
        <v>284.60273972602738</v>
      </c>
    </row>
    <row r="35" spans="2:18" x14ac:dyDescent="0.25">
      <c r="B35" s="21" t="s">
        <v>20</v>
      </c>
      <c r="C35" s="5">
        <v>1718</v>
      </c>
      <c r="D35" s="5">
        <v>1714</v>
      </c>
      <c r="E35" s="53">
        <v>1528</v>
      </c>
      <c r="F35" s="5">
        <v>1645</v>
      </c>
      <c r="J35" s="21" t="s">
        <v>20</v>
      </c>
      <c r="K35" s="5"/>
      <c r="L35">
        <v>14.172644376899695</v>
      </c>
      <c r="P35" s="21" t="s">
        <v>20</v>
      </c>
      <c r="Q35" s="5"/>
      <c r="R35">
        <v>331.34954407294833</v>
      </c>
    </row>
    <row r="36" spans="2:18" x14ac:dyDescent="0.25">
      <c r="B36" s="21" t="s">
        <v>21</v>
      </c>
      <c r="C36" s="5">
        <v>1978</v>
      </c>
      <c r="D36" s="5">
        <v>2377</v>
      </c>
      <c r="E36" s="35">
        <v>1377</v>
      </c>
      <c r="F36" s="5">
        <v>1236</v>
      </c>
      <c r="J36" s="21" t="s">
        <v>21</v>
      </c>
      <c r="K36" s="5"/>
      <c r="L36" s="5">
        <v>10.796925</v>
      </c>
      <c r="P36" s="21" t="s">
        <v>21</v>
      </c>
      <c r="Q36" s="5"/>
      <c r="R36">
        <v>327.97411003236243</v>
      </c>
    </row>
    <row r="37" spans="2:18" x14ac:dyDescent="0.25">
      <c r="B37" s="21" t="s">
        <v>22</v>
      </c>
      <c r="C37" s="5">
        <v>1799</v>
      </c>
      <c r="D37" s="5">
        <v>2431</v>
      </c>
      <c r="E37" s="35">
        <v>1392</v>
      </c>
      <c r="F37" s="5">
        <v>1388</v>
      </c>
      <c r="J37" s="21" t="s">
        <v>22</v>
      </c>
      <c r="K37" s="5"/>
      <c r="L37">
        <v>8.0043227665706045</v>
      </c>
      <c r="P37" s="21" t="s">
        <v>22</v>
      </c>
      <c r="Q37" s="5"/>
      <c r="R37">
        <v>321.17074927953888</v>
      </c>
    </row>
    <row r="38" spans="2:18" x14ac:dyDescent="0.25">
      <c r="B38" s="21" t="s">
        <v>23</v>
      </c>
      <c r="C38" s="5">
        <v>1835</v>
      </c>
      <c r="D38" s="5">
        <v>2278</v>
      </c>
      <c r="E38" s="35">
        <v>1252</v>
      </c>
      <c r="F38" s="5">
        <v>1339</v>
      </c>
      <c r="J38" s="21" t="s">
        <v>23</v>
      </c>
      <c r="K38" s="5"/>
      <c r="L38" s="5"/>
      <c r="P38" s="21" t="s">
        <v>23</v>
      </c>
      <c r="Q38" s="5"/>
      <c r="R38" s="5"/>
    </row>
    <row r="39" spans="2:18" x14ac:dyDescent="0.25">
      <c r="B39" s="21" t="s">
        <v>24</v>
      </c>
      <c r="C39" s="5">
        <v>3048</v>
      </c>
      <c r="D39" s="5">
        <v>6722</v>
      </c>
      <c r="E39" s="35">
        <v>1346</v>
      </c>
      <c r="F39" s="5">
        <v>1834</v>
      </c>
      <c r="J39" s="21" t="s">
        <v>24</v>
      </c>
      <c r="K39" s="5"/>
      <c r="L39" s="5"/>
      <c r="P39" s="21" t="s">
        <v>24</v>
      </c>
      <c r="Q39" s="5"/>
      <c r="R39" s="5"/>
    </row>
    <row r="40" spans="2:18" x14ac:dyDescent="0.25">
      <c r="B40" s="23" t="s">
        <v>25</v>
      </c>
      <c r="C40" s="14">
        <v>3092</v>
      </c>
      <c r="D40" s="14">
        <v>3394</v>
      </c>
      <c r="E40" s="138">
        <v>2112</v>
      </c>
      <c r="F40" s="5">
        <v>2329</v>
      </c>
      <c r="J40" s="23" t="s">
        <v>25</v>
      </c>
      <c r="K40" s="14"/>
      <c r="L40" s="14"/>
      <c r="P40" s="23" t="s">
        <v>25</v>
      </c>
      <c r="Q40" s="14"/>
      <c r="R40" s="14"/>
    </row>
    <row r="41" spans="2:18" x14ac:dyDescent="0.25">
      <c r="B41" s="23" t="s">
        <v>128</v>
      </c>
      <c r="C41" s="14">
        <f>SUBTOTAL(109,Tabelle316[2021])</f>
        <v>31224</v>
      </c>
      <c r="D41" s="14">
        <f>SUBTOTAL(109,Tabelle316[2022])</f>
        <v>36042</v>
      </c>
      <c r="E41" s="15">
        <f>SUBTOTAL(109,Tabelle316[2023])</f>
        <v>24317</v>
      </c>
      <c r="F41" s="14">
        <f>SUBTOTAL(109,Tabelle316[2024])</f>
        <v>21015</v>
      </c>
      <c r="J41" s="23" t="s">
        <v>127</v>
      </c>
      <c r="K41" s="14"/>
      <c r="L41" s="14">
        <f>SUBTOTAL(101,Tabelle31620[2024])</f>
        <v>9.8943018988925324</v>
      </c>
      <c r="P41" s="23" t="s">
        <v>127</v>
      </c>
      <c r="Q41" s="14"/>
      <c r="R41" s="14">
        <f>SUBTOTAL(101,Tabelle3162022[2024])</f>
        <v>306.53075185774736</v>
      </c>
    </row>
    <row r="42" spans="2:18" ht="8.1" customHeight="1" x14ac:dyDescent="0.25"/>
    <row r="43" spans="2:18" ht="8.1" customHeight="1" thickBot="1" x14ac:dyDescent="0.3"/>
    <row r="44" spans="2:18" x14ac:dyDescent="0.25">
      <c r="B44" s="176" t="s">
        <v>41</v>
      </c>
      <c r="C44" s="177"/>
      <c r="D44" s="177"/>
      <c r="E44" s="177"/>
      <c r="F44" s="178"/>
    </row>
    <row r="45" spans="2:18" x14ac:dyDescent="0.25">
      <c r="B45" s="179" t="s">
        <v>101</v>
      </c>
      <c r="C45" s="180"/>
      <c r="D45" s="180"/>
      <c r="E45" s="180"/>
      <c r="F45" s="181"/>
    </row>
    <row r="46" spans="2:18" ht="8.1" customHeight="1" x14ac:dyDescent="0.25">
      <c r="B46" s="150"/>
      <c r="C46" s="150"/>
      <c r="D46" s="150"/>
      <c r="E46" s="150"/>
      <c r="F46" s="150"/>
    </row>
    <row r="47" spans="2:18" ht="15.75" thickBot="1" x14ac:dyDescent="0.3">
      <c r="B47" s="17" t="s">
        <v>82</v>
      </c>
      <c r="C47" s="18" t="s">
        <v>71</v>
      </c>
      <c r="D47" s="18" t="s">
        <v>121</v>
      </c>
      <c r="E47" s="22" t="s">
        <v>83</v>
      </c>
      <c r="F47" s="18" t="s">
        <v>84</v>
      </c>
    </row>
    <row r="48" spans="2:18" ht="15.75" thickBot="1" x14ac:dyDescent="0.3">
      <c r="B48" s="151" t="s">
        <v>85</v>
      </c>
      <c r="C48">
        <v>1800</v>
      </c>
      <c r="D48" s="165">
        <f>Tabelle31613[[#This Row],[2024]]/Tabelle31613[[#Totals],[2024]]</f>
        <v>8.5653104925053528E-2</v>
      </c>
      <c r="E48" s="5"/>
      <c r="F48" s="5"/>
      <c r="J48" s="166" t="s">
        <v>122</v>
      </c>
    </row>
    <row r="49" spans="2:10" x14ac:dyDescent="0.25">
      <c r="B49" s="151" t="s">
        <v>86</v>
      </c>
      <c r="C49">
        <v>1343</v>
      </c>
      <c r="D49" s="165">
        <f>Tabelle31613[[#This Row],[2024]]/Tabelle31613[[#Totals],[2024]]</f>
        <v>6.3906733285748279E-2</v>
      </c>
      <c r="E49" s="66"/>
      <c r="F49" s="5"/>
      <c r="J49" s="208">
        <f>SUM(D48:D54,D58:D62)</f>
        <v>0.50206995003568877</v>
      </c>
    </row>
    <row r="50" spans="2:10" x14ac:dyDescent="0.25">
      <c r="B50" s="151" t="s">
        <v>87</v>
      </c>
      <c r="C50">
        <v>2495</v>
      </c>
      <c r="D50" s="165">
        <f>Tabelle31613[[#This Row],[2024]]/Tabelle31613[[#Totals],[2024]]</f>
        <v>0.11872472043778254</v>
      </c>
      <c r="E50" s="66"/>
      <c r="F50" s="5"/>
      <c r="J50" s="209"/>
    </row>
    <row r="51" spans="2:10" x14ac:dyDescent="0.25">
      <c r="B51" s="151" t="s">
        <v>88</v>
      </c>
      <c r="C51">
        <v>1299</v>
      </c>
      <c r="D51" s="165">
        <f>Tabelle31613[[#This Row],[2024]]/Tabelle31613[[#Totals],[2024]]</f>
        <v>6.1812990720913633E-2</v>
      </c>
      <c r="E51" s="66"/>
      <c r="F51" s="5"/>
      <c r="J51" s="209"/>
    </row>
    <row r="52" spans="2:10" x14ac:dyDescent="0.25">
      <c r="B52" s="151" t="s">
        <v>89</v>
      </c>
      <c r="C52">
        <v>741</v>
      </c>
      <c r="D52" s="165">
        <f>Tabelle31613[[#This Row],[2024]]/Tabelle31613[[#Totals],[2024]]</f>
        <v>3.5260528194147038E-2</v>
      </c>
      <c r="E52" s="66"/>
      <c r="F52" s="5"/>
      <c r="J52" s="209"/>
    </row>
    <row r="53" spans="2:10" x14ac:dyDescent="0.25">
      <c r="B53" s="151" t="s">
        <v>90</v>
      </c>
      <c r="C53">
        <v>2821</v>
      </c>
      <c r="D53" s="165">
        <f>Tabelle31613[[#This Row],[2024]]/Tabelle31613[[#Totals],[2024]]</f>
        <v>0.13423744944087557</v>
      </c>
      <c r="E53" s="169"/>
      <c r="F53" s="5"/>
    </row>
    <row r="54" spans="2:10" x14ac:dyDescent="0.25">
      <c r="B54" s="151" t="s">
        <v>91</v>
      </c>
      <c r="C54">
        <v>14</v>
      </c>
      <c r="D54" s="165">
        <f>Tabelle31613[[#This Row],[2024]]/Tabelle31613[[#Totals],[2024]]</f>
        <v>6.6619081608374972E-4</v>
      </c>
      <c r="E54" s="170"/>
      <c r="F54" s="5"/>
    </row>
    <row r="55" spans="2:10" x14ac:dyDescent="0.25">
      <c r="B55" s="151" t="s">
        <v>92</v>
      </c>
      <c r="C55">
        <v>1580</v>
      </c>
      <c r="D55" s="165">
        <f>Tabelle31613[[#This Row],[2024]]/Tabelle31613[[#Totals],[2024]]</f>
        <v>7.5184392100880321E-2</v>
      </c>
      <c r="E55" s="66"/>
      <c r="F55" s="5"/>
    </row>
    <row r="56" spans="2:10" x14ac:dyDescent="0.25">
      <c r="B56" s="151" t="s">
        <v>93</v>
      </c>
      <c r="C56">
        <v>2136</v>
      </c>
      <c r="D56" s="165">
        <f>Tabelle31613[[#This Row],[2024]]/Tabelle31613[[#Totals],[2024]]</f>
        <v>0.10164168451106352</v>
      </c>
      <c r="E56" s="66"/>
      <c r="F56" s="5"/>
    </row>
    <row r="57" spans="2:10" ht="15.75" thickBot="1" x14ac:dyDescent="0.3">
      <c r="B57" s="151" t="s">
        <v>94</v>
      </c>
      <c r="C57">
        <v>6712</v>
      </c>
      <c r="D57" s="165">
        <f>Tabelle31613[[#This Row],[2024]]/Tabelle31613[[#Totals],[2024]]</f>
        <v>0.31939091125386626</v>
      </c>
      <c r="E57" s="66"/>
      <c r="F57" s="5"/>
    </row>
    <row r="58" spans="2:10" ht="15.75" thickBot="1" x14ac:dyDescent="0.3">
      <c r="B58" s="151" t="s">
        <v>95</v>
      </c>
      <c r="C58">
        <v>4</v>
      </c>
      <c r="D58" s="165">
        <f>Tabelle31613[[#This Row],[2024]]/Tabelle31613[[#Totals],[2024]]</f>
        <v>1.9034023316678563E-4</v>
      </c>
      <c r="E58" s="66"/>
      <c r="F58" s="5"/>
      <c r="J58" s="167" t="s">
        <v>123</v>
      </c>
    </row>
    <row r="59" spans="2:10" x14ac:dyDescent="0.25">
      <c r="B59" s="151" t="s">
        <v>124</v>
      </c>
      <c r="C59">
        <v>4</v>
      </c>
      <c r="D59" s="165">
        <f>Tabelle31613[[#This Row],[2024]]/Tabelle31613[[#Totals],[2024]]</f>
        <v>1.9034023316678563E-4</v>
      </c>
      <c r="E59" s="66"/>
      <c r="F59" s="5"/>
      <c r="J59" s="210">
        <f>SUM(D55:D57,D63:D64)</f>
        <v>0.4971211039733523</v>
      </c>
    </row>
    <row r="60" spans="2:10" x14ac:dyDescent="0.25">
      <c r="B60" s="151" t="s">
        <v>96</v>
      </c>
      <c r="C60">
        <v>21</v>
      </c>
      <c r="D60" s="165">
        <f>Tabelle31613[[#This Row],[2024]]/Tabelle31613[[#Totals],[2024]]</f>
        <v>9.9928622412562458E-4</v>
      </c>
      <c r="E60" s="5"/>
      <c r="F60" s="5"/>
      <c r="J60" s="211"/>
    </row>
    <row r="61" spans="2:10" x14ac:dyDescent="0.25">
      <c r="B61" s="151" t="s">
        <v>97</v>
      </c>
      <c r="C61">
        <v>6</v>
      </c>
      <c r="D61" s="165">
        <f>Tabelle31613[[#This Row],[2024]]/Tabelle31613[[#Totals],[2024]]</f>
        <v>2.8551034975017847E-4</v>
      </c>
      <c r="E61" s="5"/>
      <c r="F61" s="5"/>
      <c r="J61" s="211"/>
    </row>
    <row r="62" spans="2:10" x14ac:dyDescent="0.25">
      <c r="B62" s="151" t="s">
        <v>98</v>
      </c>
      <c r="C62">
        <v>3</v>
      </c>
      <c r="D62" s="165">
        <f>Tabelle31613[[#This Row],[2024]]/Tabelle31613[[#Totals],[2024]]</f>
        <v>1.4275517487508923E-4</v>
      </c>
      <c r="E62" s="5"/>
      <c r="F62" s="5"/>
      <c r="J62" s="211"/>
    </row>
    <row r="63" spans="2:10" x14ac:dyDescent="0.25">
      <c r="B63" s="151" t="s">
        <v>99</v>
      </c>
      <c r="C63">
        <v>11</v>
      </c>
      <c r="D63" s="165">
        <f>Tabelle31613[[#This Row],[2024]]/Tabelle31613[[#Totals],[2024]]</f>
        <v>5.2343564120866043E-4</v>
      </c>
      <c r="E63" s="5"/>
      <c r="F63" s="5"/>
    </row>
    <row r="64" spans="2:10" x14ac:dyDescent="0.25">
      <c r="B64" s="151" t="s">
        <v>100</v>
      </c>
      <c r="C64">
        <v>8</v>
      </c>
      <c r="D64" s="165">
        <f>Tabelle31613[[#This Row],[2024]]/Tabelle31613[[#Totals],[2024]]</f>
        <v>3.8068046633357125E-4</v>
      </c>
      <c r="E64" s="5"/>
      <c r="F64" s="5"/>
    </row>
    <row r="65" spans="2:8" x14ac:dyDescent="0.25">
      <c r="B65" s="151"/>
      <c r="C65">
        <v>17</v>
      </c>
      <c r="D65" s="5">
        <f>Tabelle31613[[#This Row],[2024]]/Tabelle31613[[#Totals],[2024]]</f>
        <v>8.089459909588389E-4</v>
      </c>
      <c r="E65" s="5"/>
      <c r="F65" s="5"/>
    </row>
    <row r="66" spans="2:8" x14ac:dyDescent="0.25">
      <c r="B66" s="23"/>
      <c r="C66" s="14">
        <f>SUBTOTAL(109,Tabelle31613[2024])</f>
        <v>21015</v>
      </c>
      <c r="D66" s="168">
        <f>SUBTOTAL(109,Tabelle31613[in %])</f>
        <v>0.99999999999999989</v>
      </c>
      <c r="E66" s="15"/>
      <c r="F66" s="14"/>
    </row>
    <row r="67" spans="2:8" ht="8.1" customHeight="1" x14ac:dyDescent="0.25"/>
    <row r="68" spans="2:8" ht="8.1" customHeight="1" thickBot="1" x14ac:dyDescent="0.3"/>
    <row r="69" spans="2:8" x14ac:dyDescent="0.25">
      <c r="B69" s="176" t="s">
        <v>41</v>
      </c>
      <c r="C69" s="177"/>
      <c r="D69" s="177"/>
      <c r="E69" s="177"/>
      <c r="F69" s="177"/>
      <c r="G69" s="178"/>
    </row>
    <row r="70" spans="2:8" x14ac:dyDescent="0.25">
      <c r="B70" s="179" t="s">
        <v>120</v>
      </c>
      <c r="C70" s="180"/>
      <c r="D70" s="180"/>
      <c r="E70" s="180"/>
      <c r="F70" s="180"/>
      <c r="G70" s="181"/>
    </row>
    <row r="71" spans="2:8" ht="8.1" customHeight="1" x14ac:dyDescent="0.25">
      <c r="B71" s="152"/>
      <c r="C71" s="152"/>
      <c r="D71" s="152"/>
      <c r="E71" s="152"/>
      <c r="F71" s="152"/>
      <c r="G71" s="155"/>
    </row>
    <row r="72" spans="2:8" x14ac:dyDescent="0.25">
      <c r="B72" s="156" t="s">
        <v>26</v>
      </c>
      <c r="C72" s="157" t="s">
        <v>13</v>
      </c>
      <c r="D72" s="157" t="s">
        <v>31</v>
      </c>
      <c r="E72" s="158" t="s">
        <v>32</v>
      </c>
      <c r="F72" s="157" t="s">
        <v>33</v>
      </c>
      <c r="G72" s="157" t="s">
        <v>71</v>
      </c>
      <c r="H72" s="154"/>
    </row>
    <row r="73" spans="2:8" x14ac:dyDescent="0.25">
      <c r="B73" s="159" t="s">
        <v>102</v>
      </c>
      <c r="C73" s="160" t="s">
        <v>113</v>
      </c>
      <c r="D73" s="40">
        <v>781</v>
      </c>
      <c r="E73" s="40">
        <v>733</v>
      </c>
      <c r="F73" s="40">
        <v>574</v>
      </c>
      <c r="G73" s="40">
        <v>297</v>
      </c>
    </row>
    <row r="74" spans="2:8" x14ac:dyDescent="0.25">
      <c r="B74" s="159" t="s">
        <v>102</v>
      </c>
      <c r="C74" s="160" t="s">
        <v>114</v>
      </c>
      <c r="D74" s="40">
        <v>670</v>
      </c>
      <c r="E74" s="40">
        <v>598</v>
      </c>
      <c r="F74" s="40">
        <v>478</v>
      </c>
      <c r="G74" s="40">
        <v>269</v>
      </c>
    </row>
    <row r="75" spans="2:8" x14ac:dyDescent="0.25">
      <c r="B75" s="159" t="s">
        <v>102</v>
      </c>
      <c r="C75" s="160" t="s">
        <v>115</v>
      </c>
      <c r="D75" s="40">
        <v>581</v>
      </c>
      <c r="E75" s="40">
        <v>593</v>
      </c>
      <c r="F75" s="40">
        <v>446</v>
      </c>
      <c r="G75" s="40">
        <v>250</v>
      </c>
    </row>
    <row r="76" spans="2:8" x14ac:dyDescent="0.25">
      <c r="B76" s="159" t="s">
        <v>102</v>
      </c>
      <c r="C76" s="160" t="s">
        <v>116</v>
      </c>
      <c r="D76" s="40">
        <v>486</v>
      </c>
      <c r="E76" s="40">
        <v>499</v>
      </c>
      <c r="F76" s="40">
        <v>372</v>
      </c>
      <c r="G76" s="40">
        <v>184</v>
      </c>
    </row>
    <row r="77" spans="2:8" x14ac:dyDescent="0.25">
      <c r="B77" s="159" t="s">
        <v>102</v>
      </c>
      <c r="C77" s="160" t="s">
        <v>117</v>
      </c>
      <c r="D77" s="40">
        <v>433</v>
      </c>
      <c r="E77" s="40">
        <v>401</v>
      </c>
      <c r="F77" s="40">
        <v>249</v>
      </c>
      <c r="G77" s="40">
        <v>209</v>
      </c>
    </row>
    <row r="78" spans="2:8" x14ac:dyDescent="0.25">
      <c r="B78" s="159" t="s">
        <v>102</v>
      </c>
      <c r="C78" s="160" t="s">
        <v>118</v>
      </c>
      <c r="D78" s="40">
        <v>431</v>
      </c>
      <c r="E78" s="40">
        <v>372</v>
      </c>
      <c r="F78" s="40">
        <v>258</v>
      </c>
      <c r="G78" s="40">
        <v>208</v>
      </c>
    </row>
    <row r="79" spans="2:8" x14ac:dyDescent="0.25">
      <c r="B79" s="159" t="s">
        <v>102</v>
      </c>
      <c r="C79" s="160" t="s">
        <v>119</v>
      </c>
      <c r="D79" s="40">
        <v>440</v>
      </c>
      <c r="E79" s="40">
        <v>368</v>
      </c>
      <c r="F79" s="40">
        <v>238</v>
      </c>
      <c r="G79" s="40">
        <v>166</v>
      </c>
    </row>
    <row r="80" spans="2:8" x14ac:dyDescent="0.25">
      <c r="B80" s="159" t="s">
        <v>102</v>
      </c>
      <c r="C80" s="160" t="s">
        <v>72</v>
      </c>
      <c r="D80" s="40">
        <v>659</v>
      </c>
      <c r="E80" s="40">
        <v>474</v>
      </c>
      <c r="F80" s="40">
        <v>227</v>
      </c>
      <c r="G80" s="40">
        <v>137</v>
      </c>
    </row>
    <row r="81" spans="2:7" x14ac:dyDescent="0.25">
      <c r="B81" s="161" t="s">
        <v>103</v>
      </c>
      <c r="C81" s="162" t="s">
        <v>113</v>
      </c>
      <c r="D81" s="70">
        <v>1056</v>
      </c>
      <c r="E81" s="70">
        <v>808</v>
      </c>
      <c r="F81" s="70">
        <v>819</v>
      </c>
      <c r="G81" s="70">
        <v>602</v>
      </c>
    </row>
    <row r="82" spans="2:7" x14ac:dyDescent="0.25">
      <c r="B82" s="161" t="s">
        <v>103</v>
      </c>
      <c r="C82" s="162" t="s">
        <v>114</v>
      </c>
      <c r="D82" s="70">
        <v>538</v>
      </c>
      <c r="E82" s="70">
        <v>632</v>
      </c>
      <c r="F82" s="70">
        <v>596</v>
      </c>
      <c r="G82" s="70">
        <v>392</v>
      </c>
    </row>
    <row r="83" spans="2:7" x14ac:dyDescent="0.25">
      <c r="B83" s="161" t="s">
        <v>103</v>
      </c>
      <c r="C83" s="162" t="s">
        <v>115</v>
      </c>
      <c r="D83" s="70">
        <v>490</v>
      </c>
      <c r="E83" s="70">
        <v>564</v>
      </c>
      <c r="F83" s="70">
        <v>548</v>
      </c>
      <c r="G83" s="70">
        <v>402</v>
      </c>
    </row>
    <row r="84" spans="2:7" x14ac:dyDescent="0.25">
      <c r="B84" s="161" t="s">
        <v>103</v>
      </c>
      <c r="C84" s="162" t="s">
        <v>116</v>
      </c>
      <c r="D84" s="70">
        <v>335</v>
      </c>
      <c r="E84" s="70">
        <v>421</v>
      </c>
      <c r="F84" s="70">
        <v>407</v>
      </c>
      <c r="G84" s="70">
        <v>340</v>
      </c>
    </row>
    <row r="85" spans="2:7" x14ac:dyDescent="0.25">
      <c r="B85" s="161" t="s">
        <v>103</v>
      </c>
      <c r="C85" s="162" t="s">
        <v>117</v>
      </c>
      <c r="D85" s="70">
        <v>342</v>
      </c>
      <c r="E85" s="70">
        <v>443</v>
      </c>
      <c r="F85" s="70">
        <v>417</v>
      </c>
      <c r="G85" s="70">
        <v>374</v>
      </c>
    </row>
    <row r="86" spans="2:7" x14ac:dyDescent="0.25">
      <c r="B86" s="161" t="s">
        <v>103</v>
      </c>
      <c r="C86" s="162" t="s">
        <v>118</v>
      </c>
      <c r="D86" s="70">
        <v>291</v>
      </c>
      <c r="E86" s="70">
        <v>393</v>
      </c>
      <c r="F86" s="70">
        <v>458</v>
      </c>
      <c r="G86" s="70">
        <v>348</v>
      </c>
    </row>
    <row r="87" spans="2:7" x14ac:dyDescent="0.25">
      <c r="B87" s="161" t="s">
        <v>103</v>
      </c>
      <c r="C87" s="162" t="s">
        <v>119</v>
      </c>
      <c r="D87" s="70">
        <v>341</v>
      </c>
      <c r="E87" s="70">
        <v>413</v>
      </c>
      <c r="F87" s="70">
        <v>369</v>
      </c>
      <c r="G87" s="70">
        <v>350</v>
      </c>
    </row>
    <row r="88" spans="2:7" x14ac:dyDescent="0.25">
      <c r="B88" s="161" t="s">
        <v>103</v>
      </c>
      <c r="C88" s="162" t="s">
        <v>72</v>
      </c>
      <c r="D88" s="70">
        <v>528</v>
      </c>
      <c r="E88" s="70">
        <v>511</v>
      </c>
      <c r="F88" s="70">
        <v>294</v>
      </c>
      <c r="G88" s="70">
        <v>278</v>
      </c>
    </row>
    <row r="89" spans="2:7" x14ac:dyDescent="0.25">
      <c r="B89" s="159" t="s">
        <v>104</v>
      </c>
      <c r="C89" s="160" t="s">
        <v>113</v>
      </c>
      <c r="D89" s="40">
        <v>549</v>
      </c>
      <c r="E89" s="40">
        <v>539</v>
      </c>
      <c r="F89" s="40">
        <v>667</v>
      </c>
      <c r="G89" s="40">
        <v>356</v>
      </c>
    </row>
    <row r="90" spans="2:7" x14ac:dyDescent="0.25">
      <c r="B90" s="159" t="s">
        <v>104</v>
      </c>
      <c r="C90" s="160" t="s">
        <v>114</v>
      </c>
      <c r="D90" s="40">
        <v>373</v>
      </c>
      <c r="E90" s="40">
        <v>374</v>
      </c>
      <c r="F90" s="40">
        <v>486</v>
      </c>
      <c r="G90" s="40">
        <v>267</v>
      </c>
    </row>
    <row r="91" spans="2:7" x14ac:dyDescent="0.25">
      <c r="B91" s="159" t="s">
        <v>104</v>
      </c>
      <c r="C91" s="160" t="s">
        <v>115</v>
      </c>
      <c r="D91" s="40">
        <v>372</v>
      </c>
      <c r="E91" s="40">
        <v>297</v>
      </c>
      <c r="F91" s="40">
        <v>455</v>
      </c>
      <c r="G91" s="40">
        <v>262</v>
      </c>
    </row>
    <row r="92" spans="2:7" x14ac:dyDescent="0.25">
      <c r="B92" s="159" t="s">
        <v>104</v>
      </c>
      <c r="C92" s="160" t="s">
        <v>116</v>
      </c>
      <c r="D92" s="40">
        <v>326</v>
      </c>
      <c r="E92" s="40">
        <v>244</v>
      </c>
      <c r="F92" s="40">
        <v>360</v>
      </c>
      <c r="G92" s="40">
        <v>188</v>
      </c>
    </row>
    <row r="93" spans="2:7" x14ac:dyDescent="0.25">
      <c r="B93" s="159" t="s">
        <v>104</v>
      </c>
      <c r="C93" s="160" t="s">
        <v>117</v>
      </c>
      <c r="D93" s="40">
        <v>305</v>
      </c>
      <c r="E93" s="40">
        <v>235</v>
      </c>
      <c r="F93" s="40">
        <v>355</v>
      </c>
      <c r="G93" s="40">
        <v>156</v>
      </c>
    </row>
    <row r="94" spans="2:7" x14ac:dyDescent="0.25">
      <c r="B94" s="159" t="s">
        <v>104</v>
      </c>
      <c r="C94" s="160" t="s">
        <v>118</v>
      </c>
      <c r="D94" s="40">
        <v>392</v>
      </c>
      <c r="E94" s="40">
        <v>232</v>
      </c>
      <c r="F94" s="40">
        <v>300</v>
      </c>
      <c r="G94" s="40">
        <v>176</v>
      </c>
    </row>
    <row r="95" spans="2:7" x14ac:dyDescent="0.25">
      <c r="B95" s="159" t="s">
        <v>104</v>
      </c>
      <c r="C95" s="160" t="s">
        <v>119</v>
      </c>
      <c r="D95" s="40">
        <v>264</v>
      </c>
      <c r="E95" s="40">
        <v>260</v>
      </c>
      <c r="F95" s="40">
        <v>341</v>
      </c>
      <c r="G95" s="40">
        <v>159</v>
      </c>
    </row>
    <row r="96" spans="2:7" x14ac:dyDescent="0.25">
      <c r="B96" s="159" t="s">
        <v>104</v>
      </c>
      <c r="C96" s="160" t="s">
        <v>72</v>
      </c>
      <c r="D96" s="40">
        <v>418</v>
      </c>
      <c r="E96" s="40">
        <v>324</v>
      </c>
      <c r="F96" s="40">
        <v>207</v>
      </c>
      <c r="G96" s="40">
        <v>119</v>
      </c>
    </row>
    <row r="97" spans="2:7" x14ac:dyDescent="0.25">
      <c r="B97" s="161" t="s">
        <v>105</v>
      </c>
      <c r="C97" s="162" t="s">
        <v>113</v>
      </c>
      <c r="D97" s="70">
        <v>581</v>
      </c>
      <c r="E97" s="70">
        <v>586</v>
      </c>
      <c r="F97" s="70">
        <v>320</v>
      </c>
      <c r="G97" s="70">
        <v>392</v>
      </c>
    </row>
    <row r="98" spans="2:7" x14ac:dyDescent="0.25">
      <c r="B98" s="161" t="s">
        <v>105</v>
      </c>
      <c r="C98" s="162" t="s">
        <v>114</v>
      </c>
      <c r="D98" s="70">
        <v>368</v>
      </c>
      <c r="E98" s="70">
        <v>360</v>
      </c>
      <c r="F98" s="70">
        <v>254</v>
      </c>
      <c r="G98" s="70">
        <v>295</v>
      </c>
    </row>
    <row r="99" spans="2:7" x14ac:dyDescent="0.25">
      <c r="B99" s="161" t="s">
        <v>105</v>
      </c>
      <c r="C99" s="162" t="s">
        <v>115</v>
      </c>
      <c r="D99" s="70">
        <v>322</v>
      </c>
      <c r="E99" s="70">
        <v>263</v>
      </c>
      <c r="F99" s="70">
        <v>197</v>
      </c>
      <c r="G99" s="70">
        <v>260</v>
      </c>
    </row>
    <row r="100" spans="2:7" x14ac:dyDescent="0.25">
      <c r="B100" s="161" t="s">
        <v>105</v>
      </c>
      <c r="C100" s="162" t="s">
        <v>116</v>
      </c>
      <c r="D100" s="70">
        <v>236</v>
      </c>
      <c r="E100" s="70">
        <v>200</v>
      </c>
      <c r="F100" s="70">
        <v>166</v>
      </c>
      <c r="G100" s="70">
        <v>201</v>
      </c>
    </row>
    <row r="101" spans="2:7" x14ac:dyDescent="0.25">
      <c r="B101" s="161" t="s">
        <v>105</v>
      </c>
      <c r="C101" s="162" t="s">
        <v>117</v>
      </c>
      <c r="D101" s="70">
        <v>181</v>
      </c>
      <c r="E101" s="70">
        <v>199</v>
      </c>
      <c r="F101" s="70">
        <v>183</v>
      </c>
      <c r="G101" s="70">
        <v>182</v>
      </c>
    </row>
    <row r="102" spans="2:7" x14ac:dyDescent="0.25">
      <c r="B102" s="161" t="s">
        <v>105</v>
      </c>
      <c r="C102" s="162" t="s">
        <v>118</v>
      </c>
      <c r="D102" s="70">
        <v>217</v>
      </c>
      <c r="E102" s="70">
        <v>229</v>
      </c>
      <c r="F102" s="70">
        <v>203</v>
      </c>
      <c r="G102" s="70">
        <v>170</v>
      </c>
    </row>
    <row r="103" spans="2:7" x14ac:dyDescent="0.25">
      <c r="B103" s="161" t="s">
        <v>105</v>
      </c>
      <c r="C103" s="162" t="s">
        <v>119</v>
      </c>
      <c r="D103" s="70">
        <v>288</v>
      </c>
      <c r="E103" s="70">
        <v>202</v>
      </c>
      <c r="F103" s="70">
        <v>187</v>
      </c>
      <c r="G103" s="70">
        <v>195</v>
      </c>
    </row>
    <row r="104" spans="2:7" x14ac:dyDescent="0.25">
      <c r="B104" s="161" t="s">
        <v>105</v>
      </c>
      <c r="C104" s="162" t="s">
        <v>72</v>
      </c>
      <c r="D104" s="70">
        <v>369</v>
      </c>
      <c r="E104" s="70">
        <v>251</v>
      </c>
      <c r="F104" s="70">
        <v>128</v>
      </c>
      <c r="G104" s="70">
        <v>150</v>
      </c>
    </row>
    <row r="105" spans="2:7" x14ac:dyDescent="0.25">
      <c r="B105" s="159" t="s">
        <v>18</v>
      </c>
      <c r="C105" s="160" t="s">
        <v>113</v>
      </c>
      <c r="D105" s="40">
        <v>418</v>
      </c>
      <c r="E105" s="40">
        <v>441</v>
      </c>
      <c r="F105" s="40">
        <v>367</v>
      </c>
      <c r="G105" s="40">
        <v>296</v>
      </c>
    </row>
    <row r="106" spans="2:7" x14ac:dyDescent="0.25">
      <c r="B106" s="159" t="s">
        <v>18</v>
      </c>
      <c r="C106" s="160" t="s">
        <v>114</v>
      </c>
      <c r="D106" s="40">
        <v>276</v>
      </c>
      <c r="E106" s="40">
        <v>323</v>
      </c>
      <c r="F106" s="40">
        <v>234</v>
      </c>
      <c r="G106" s="40">
        <v>185</v>
      </c>
    </row>
    <row r="107" spans="2:7" x14ac:dyDescent="0.25">
      <c r="B107" s="159" t="s">
        <v>18</v>
      </c>
      <c r="C107" s="160" t="s">
        <v>115</v>
      </c>
      <c r="D107" s="40">
        <v>274</v>
      </c>
      <c r="E107" s="40">
        <v>366</v>
      </c>
      <c r="F107" s="40">
        <v>251</v>
      </c>
      <c r="G107" s="40">
        <v>215</v>
      </c>
    </row>
    <row r="108" spans="2:7" x14ac:dyDescent="0.25">
      <c r="B108" s="159" t="s">
        <v>18</v>
      </c>
      <c r="C108" s="160" t="s">
        <v>116</v>
      </c>
      <c r="D108" s="40">
        <v>229</v>
      </c>
      <c r="E108" s="40">
        <v>214</v>
      </c>
      <c r="F108" s="40">
        <v>223</v>
      </c>
      <c r="G108" s="40">
        <v>181</v>
      </c>
    </row>
    <row r="109" spans="2:7" x14ac:dyDescent="0.25">
      <c r="B109" s="159" t="s">
        <v>18</v>
      </c>
      <c r="C109" s="160" t="s">
        <v>117</v>
      </c>
      <c r="D109" s="40">
        <v>181</v>
      </c>
      <c r="E109" s="40">
        <v>207</v>
      </c>
      <c r="F109" s="40">
        <v>203</v>
      </c>
      <c r="G109" s="40">
        <v>131</v>
      </c>
    </row>
    <row r="110" spans="2:7" x14ac:dyDescent="0.25">
      <c r="B110" s="159" t="s">
        <v>18</v>
      </c>
      <c r="C110" s="160" t="s">
        <v>118</v>
      </c>
      <c r="D110" s="40">
        <v>202</v>
      </c>
      <c r="E110" s="40">
        <v>204</v>
      </c>
      <c r="F110" s="40">
        <v>180</v>
      </c>
      <c r="G110" s="40">
        <v>150</v>
      </c>
    </row>
    <row r="111" spans="2:7" x14ac:dyDescent="0.25">
      <c r="B111" s="159" t="s">
        <v>18</v>
      </c>
      <c r="C111" s="160" t="s">
        <v>119</v>
      </c>
      <c r="D111" s="40">
        <v>170</v>
      </c>
      <c r="E111" s="40">
        <v>227</v>
      </c>
      <c r="F111" s="40">
        <v>148</v>
      </c>
      <c r="G111" s="40">
        <v>109</v>
      </c>
    </row>
    <row r="112" spans="2:7" x14ac:dyDescent="0.25">
      <c r="B112" s="159" t="s">
        <v>18</v>
      </c>
      <c r="C112" s="160" t="s">
        <v>72</v>
      </c>
      <c r="D112" s="40">
        <v>233</v>
      </c>
      <c r="E112" s="40">
        <v>276</v>
      </c>
      <c r="F112" s="40">
        <v>127</v>
      </c>
      <c r="G112" s="40">
        <v>110</v>
      </c>
    </row>
    <row r="113" spans="2:7" x14ac:dyDescent="0.25">
      <c r="B113" s="161" t="s">
        <v>106</v>
      </c>
      <c r="C113" s="162" t="s">
        <v>113</v>
      </c>
      <c r="D113" s="70">
        <v>396</v>
      </c>
      <c r="E113" s="70">
        <v>364</v>
      </c>
      <c r="F113" s="70">
        <v>381</v>
      </c>
      <c r="G113" s="70">
        <v>309</v>
      </c>
    </row>
    <row r="114" spans="2:7" x14ac:dyDescent="0.25">
      <c r="B114" s="161" t="s">
        <v>106</v>
      </c>
      <c r="C114" s="162" t="s">
        <v>114</v>
      </c>
      <c r="D114" s="70">
        <v>292</v>
      </c>
      <c r="E114" s="70">
        <v>254</v>
      </c>
      <c r="F114" s="70">
        <v>293</v>
      </c>
      <c r="G114" s="70">
        <v>223</v>
      </c>
    </row>
    <row r="115" spans="2:7" x14ac:dyDescent="0.25">
      <c r="B115" s="161" t="s">
        <v>106</v>
      </c>
      <c r="C115" s="162" t="s">
        <v>115</v>
      </c>
      <c r="D115" s="70">
        <v>256</v>
      </c>
      <c r="E115" s="70">
        <v>240</v>
      </c>
      <c r="F115" s="70">
        <v>260</v>
      </c>
      <c r="G115" s="70">
        <v>245</v>
      </c>
    </row>
    <row r="116" spans="2:7" x14ac:dyDescent="0.25">
      <c r="B116" s="161" t="s">
        <v>106</v>
      </c>
      <c r="C116" s="162" t="s">
        <v>116</v>
      </c>
      <c r="D116" s="70">
        <v>201</v>
      </c>
      <c r="E116" s="70">
        <v>193</v>
      </c>
      <c r="F116" s="70">
        <v>227</v>
      </c>
      <c r="G116" s="70">
        <v>189</v>
      </c>
    </row>
    <row r="117" spans="2:7" x14ac:dyDescent="0.25">
      <c r="B117" s="161" t="s">
        <v>106</v>
      </c>
      <c r="C117" s="162" t="s">
        <v>117</v>
      </c>
      <c r="D117" s="70">
        <v>173</v>
      </c>
      <c r="E117" s="70">
        <v>172</v>
      </c>
      <c r="F117" s="70">
        <v>236</v>
      </c>
      <c r="G117" s="70">
        <v>146</v>
      </c>
    </row>
    <row r="118" spans="2:7" x14ac:dyDescent="0.25">
      <c r="B118" s="161" t="s">
        <v>106</v>
      </c>
      <c r="C118" s="162" t="s">
        <v>118</v>
      </c>
      <c r="D118" s="70">
        <v>156</v>
      </c>
      <c r="E118" s="70">
        <v>200</v>
      </c>
      <c r="F118" s="70">
        <v>226</v>
      </c>
      <c r="G118" s="70">
        <v>158</v>
      </c>
    </row>
    <row r="119" spans="2:7" x14ac:dyDescent="0.25">
      <c r="B119" s="161" t="s">
        <v>106</v>
      </c>
      <c r="C119" s="162" t="s">
        <v>119</v>
      </c>
      <c r="D119" s="70">
        <v>173</v>
      </c>
      <c r="E119" s="70">
        <v>205</v>
      </c>
      <c r="F119" s="70">
        <v>262</v>
      </c>
      <c r="G119" s="70">
        <v>177</v>
      </c>
    </row>
    <row r="120" spans="2:7" x14ac:dyDescent="0.25">
      <c r="B120" s="161" t="s">
        <v>106</v>
      </c>
      <c r="C120" s="162" t="s">
        <v>72</v>
      </c>
      <c r="D120" s="70">
        <v>261</v>
      </c>
      <c r="E120" s="70">
        <v>222</v>
      </c>
      <c r="F120" s="70">
        <v>133</v>
      </c>
      <c r="G120" s="70">
        <v>86</v>
      </c>
    </row>
    <row r="121" spans="2:7" x14ac:dyDescent="0.25">
      <c r="B121" s="159" t="s">
        <v>107</v>
      </c>
      <c r="C121" s="160" t="s">
        <v>113</v>
      </c>
      <c r="D121" s="40">
        <v>357</v>
      </c>
      <c r="E121" s="40">
        <v>292</v>
      </c>
      <c r="F121" s="40">
        <v>256</v>
      </c>
      <c r="G121" s="40">
        <v>331</v>
      </c>
    </row>
    <row r="122" spans="2:7" x14ac:dyDescent="0.25">
      <c r="B122" s="159" t="s">
        <v>107</v>
      </c>
      <c r="C122" s="160" t="s">
        <v>114</v>
      </c>
      <c r="D122" s="40">
        <v>253</v>
      </c>
      <c r="E122" s="40">
        <v>178</v>
      </c>
      <c r="F122" s="40">
        <v>236</v>
      </c>
      <c r="G122" s="40">
        <v>240</v>
      </c>
    </row>
    <row r="123" spans="2:7" x14ac:dyDescent="0.25">
      <c r="B123" s="159" t="s">
        <v>107</v>
      </c>
      <c r="C123" s="160" t="s">
        <v>115</v>
      </c>
      <c r="D123" s="40">
        <v>229</v>
      </c>
      <c r="E123" s="40">
        <v>321</v>
      </c>
      <c r="F123" s="40">
        <v>224</v>
      </c>
      <c r="G123" s="40">
        <v>240</v>
      </c>
    </row>
    <row r="124" spans="2:7" x14ac:dyDescent="0.25">
      <c r="B124" s="159" t="s">
        <v>107</v>
      </c>
      <c r="C124" s="160" t="s">
        <v>116</v>
      </c>
      <c r="D124" s="40">
        <v>150</v>
      </c>
      <c r="E124" s="40">
        <v>221</v>
      </c>
      <c r="F124" s="40">
        <v>196</v>
      </c>
      <c r="G124" s="40">
        <v>188</v>
      </c>
    </row>
    <row r="125" spans="2:7" x14ac:dyDescent="0.25">
      <c r="B125" s="159" t="s">
        <v>107</v>
      </c>
      <c r="C125" s="160" t="s">
        <v>117</v>
      </c>
      <c r="D125" s="40">
        <v>148</v>
      </c>
      <c r="E125" s="40">
        <v>167</v>
      </c>
      <c r="F125" s="40">
        <v>170</v>
      </c>
      <c r="G125" s="40">
        <v>167</v>
      </c>
    </row>
    <row r="126" spans="2:7" x14ac:dyDescent="0.25">
      <c r="B126" s="159" t="s">
        <v>107</v>
      </c>
      <c r="C126" s="160" t="s">
        <v>118</v>
      </c>
      <c r="D126" s="40">
        <v>214</v>
      </c>
      <c r="E126" s="40">
        <v>171</v>
      </c>
      <c r="F126" s="40">
        <v>164</v>
      </c>
      <c r="G126" s="40">
        <v>177</v>
      </c>
    </row>
    <row r="127" spans="2:7" x14ac:dyDescent="0.25">
      <c r="B127" s="159" t="s">
        <v>107</v>
      </c>
      <c r="C127" s="160" t="s">
        <v>119</v>
      </c>
      <c r="D127" s="40">
        <v>162</v>
      </c>
      <c r="E127" s="40">
        <v>164</v>
      </c>
      <c r="F127" s="40">
        <v>168</v>
      </c>
      <c r="G127" s="40">
        <v>178</v>
      </c>
    </row>
    <row r="128" spans="2:7" x14ac:dyDescent="0.25">
      <c r="B128" s="159" t="s">
        <v>107</v>
      </c>
      <c r="C128" s="160" t="s">
        <v>72</v>
      </c>
      <c r="D128" s="40">
        <v>205</v>
      </c>
      <c r="E128" s="40">
        <v>200</v>
      </c>
      <c r="F128" s="40">
        <v>114</v>
      </c>
      <c r="G128" s="40">
        <v>124</v>
      </c>
    </row>
    <row r="129" spans="2:7" x14ac:dyDescent="0.25">
      <c r="B129" s="161" t="s">
        <v>108</v>
      </c>
      <c r="C129" s="162" t="s">
        <v>113</v>
      </c>
      <c r="D129" s="70">
        <v>412</v>
      </c>
      <c r="E129" s="70">
        <v>477</v>
      </c>
      <c r="F129" s="70">
        <v>258</v>
      </c>
      <c r="G129" s="70">
        <v>254</v>
      </c>
    </row>
    <row r="130" spans="2:7" x14ac:dyDescent="0.25">
      <c r="B130" s="161" t="s">
        <v>108</v>
      </c>
      <c r="C130" s="162" t="s">
        <v>114</v>
      </c>
      <c r="D130" s="70">
        <v>299</v>
      </c>
      <c r="E130" s="70">
        <v>358</v>
      </c>
      <c r="F130" s="70">
        <v>217</v>
      </c>
      <c r="G130" s="70">
        <v>194</v>
      </c>
    </row>
    <row r="131" spans="2:7" x14ac:dyDescent="0.25">
      <c r="B131" s="161" t="s">
        <v>108</v>
      </c>
      <c r="C131" s="162" t="s">
        <v>115</v>
      </c>
      <c r="D131" s="70">
        <v>227</v>
      </c>
      <c r="E131" s="70">
        <v>301</v>
      </c>
      <c r="F131" s="70">
        <v>199</v>
      </c>
      <c r="G131" s="70">
        <v>176</v>
      </c>
    </row>
    <row r="132" spans="2:7" x14ac:dyDescent="0.25">
      <c r="B132" s="161" t="s">
        <v>108</v>
      </c>
      <c r="C132" s="162" t="s">
        <v>116</v>
      </c>
      <c r="D132" s="70">
        <v>238</v>
      </c>
      <c r="E132" s="70">
        <v>249</v>
      </c>
      <c r="F132" s="70">
        <v>169</v>
      </c>
      <c r="G132" s="70">
        <v>156</v>
      </c>
    </row>
    <row r="133" spans="2:7" x14ac:dyDescent="0.25">
      <c r="B133" s="161" t="s">
        <v>108</v>
      </c>
      <c r="C133" s="162" t="s">
        <v>117</v>
      </c>
      <c r="D133" s="70">
        <v>178</v>
      </c>
      <c r="E133" s="70">
        <v>243</v>
      </c>
      <c r="F133" s="70">
        <v>158</v>
      </c>
      <c r="G133" s="70">
        <v>135</v>
      </c>
    </row>
    <row r="134" spans="2:7" x14ac:dyDescent="0.25">
      <c r="B134" s="161" t="s">
        <v>108</v>
      </c>
      <c r="C134" s="162" t="s">
        <v>118</v>
      </c>
      <c r="D134" s="70">
        <v>157</v>
      </c>
      <c r="E134" s="70">
        <v>231</v>
      </c>
      <c r="F134" s="70">
        <v>133</v>
      </c>
      <c r="G134" s="70">
        <v>120</v>
      </c>
    </row>
    <row r="135" spans="2:7" x14ac:dyDescent="0.25">
      <c r="B135" s="161" t="s">
        <v>108</v>
      </c>
      <c r="C135" s="162" t="s">
        <v>119</v>
      </c>
      <c r="D135" s="70">
        <v>170</v>
      </c>
      <c r="E135" s="70">
        <v>227</v>
      </c>
      <c r="F135" s="70">
        <v>131</v>
      </c>
      <c r="G135" s="70">
        <v>111</v>
      </c>
    </row>
    <row r="136" spans="2:7" x14ac:dyDescent="0.25">
      <c r="B136" s="161" t="s">
        <v>108</v>
      </c>
      <c r="C136" s="162" t="s">
        <v>72</v>
      </c>
      <c r="D136" s="70">
        <v>297</v>
      </c>
      <c r="E136" s="70">
        <v>291</v>
      </c>
      <c r="F136" s="70">
        <v>112</v>
      </c>
      <c r="G136" s="70">
        <v>90</v>
      </c>
    </row>
    <row r="137" spans="2:7" x14ac:dyDescent="0.25">
      <c r="B137" s="159" t="s">
        <v>109</v>
      </c>
      <c r="C137" s="160" t="s">
        <v>113</v>
      </c>
      <c r="D137" s="40">
        <v>373</v>
      </c>
      <c r="E137" s="40">
        <v>567</v>
      </c>
      <c r="F137" s="40">
        <v>306</v>
      </c>
      <c r="G137" s="40">
        <v>262</v>
      </c>
    </row>
    <row r="138" spans="2:7" x14ac:dyDescent="0.25">
      <c r="B138" s="159" t="s">
        <v>109</v>
      </c>
      <c r="C138" s="160" t="s">
        <v>114</v>
      </c>
      <c r="D138" s="40">
        <v>270</v>
      </c>
      <c r="E138" s="40">
        <v>381</v>
      </c>
      <c r="F138" s="40">
        <v>212</v>
      </c>
      <c r="G138" s="40">
        <v>216</v>
      </c>
    </row>
    <row r="139" spans="2:7" x14ac:dyDescent="0.25">
      <c r="B139" s="159" t="s">
        <v>109</v>
      </c>
      <c r="C139" s="160" t="s">
        <v>115</v>
      </c>
      <c r="D139" s="40">
        <v>276</v>
      </c>
      <c r="E139" s="40">
        <v>345</v>
      </c>
      <c r="F139" s="40">
        <v>193</v>
      </c>
      <c r="G139" s="40">
        <v>186</v>
      </c>
    </row>
    <row r="140" spans="2:7" x14ac:dyDescent="0.25">
      <c r="B140" s="159" t="s">
        <v>109</v>
      </c>
      <c r="C140" s="160" t="s">
        <v>116</v>
      </c>
      <c r="D140" s="40">
        <v>220</v>
      </c>
      <c r="E140" s="40">
        <v>270</v>
      </c>
      <c r="F140" s="40">
        <v>157</v>
      </c>
      <c r="G140" s="40">
        <v>148</v>
      </c>
    </row>
    <row r="141" spans="2:7" x14ac:dyDescent="0.25">
      <c r="B141" s="159" t="s">
        <v>109</v>
      </c>
      <c r="C141" s="160" t="s">
        <v>117</v>
      </c>
      <c r="D141" s="40">
        <v>155</v>
      </c>
      <c r="E141" s="40">
        <v>196</v>
      </c>
      <c r="F141" s="40">
        <v>133</v>
      </c>
      <c r="G141" s="40">
        <v>140</v>
      </c>
    </row>
    <row r="142" spans="2:7" x14ac:dyDescent="0.25">
      <c r="B142" s="159" t="s">
        <v>109</v>
      </c>
      <c r="C142" s="160" t="s">
        <v>118</v>
      </c>
      <c r="D142" s="40">
        <v>156</v>
      </c>
      <c r="E142" s="40">
        <v>213</v>
      </c>
      <c r="F142" s="40">
        <v>150</v>
      </c>
      <c r="G142" s="40">
        <v>162</v>
      </c>
    </row>
    <row r="143" spans="2:7" x14ac:dyDescent="0.25">
      <c r="B143" s="159" t="s">
        <v>109</v>
      </c>
      <c r="C143" s="160" t="s">
        <v>119</v>
      </c>
      <c r="D143" s="40">
        <v>147</v>
      </c>
      <c r="E143" s="40">
        <v>211</v>
      </c>
      <c r="F143" s="40">
        <v>129</v>
      </c>
      <c r="G143" s="40">
        <v>170</v>
      </c>
    </row>
    <row r="144" spans="2:7" x14ac:dyDescent="0.25">
      <c r="B144" s="159" t="s">
        <v>109</v>
      </c>
      <c r="C144" s="160" t="s">
        <v>72</v>
      </c>
      <c r="D144" s="40">
        <v>202</v>
      </c>
      <c r="E144" s="40">
        <v>248</v>
      </c>
      <c r="F144" s="40">
        <v>112</v>
      </c>
      <c r="G144" s="40">
        <v>104</v>
      </c>
    </row>
    <row r="145" spans="2:7" x14ac:dyDescent="0.25">
      <c r="B145" s="161" t="s">
        <v>110</v>
      </c>
      <c r="C145" s="162" t="s">
        <v>113</v>
      </c>
      <c r="D145" s="70">
        <v>326</v>
      </c>
      <c r="E145" s="70">
        <v>430</v>
      </c>
      <c r="F145" s="70">
        <v>240</v>
      </c>
      <c r="G145" s="70">
        <v>233</v>
      </c>
    </row>
    <row r="146" spans="2:7" x14ac:dyDescent="0.25">
      <c r="B146" s="161" t="s">
        <v>110</v>
      </c>
      <c r="C146" s="162" t="s">
        <v>114</v>
      </c>
      <c r="D146" s="70">
        <v>292</v>
      </c>
      <c r="E146" s="70">
        <v>377</v>
      </c>
      <c r="F146" s="70">
        <v>184</v>
      </c>
      <c r="G146" s="70">
        <v>209</v>
      </c>
    </row>
    <row r="147" spans="2:7" x14ac:dyDescent="0.25">
      <c r="B147" s="161" t="s">
        <v>110</v>
      </c>
      <c r="C147" s="162" t="s">
        <v>115</v>
      </c>
      <c r="D147" s="70">
        <v>245</v>
      </c>
      <c r="E147" s="70">
        <v>340</v>
      </c>
      <c r="F147" s="70">
        <v>194</v>
      </c>
      <c r="G147" s="70">
        <v>227</v>
      </c>
    </row>
    <row r="148" spans="2:7" x14ac:dyDescent="0.25">
      <c r="B148" s="161" t="s">
        <v>110</v>
      </c>
      <c r="C148" s="162" t="s">
        <v>116</v>
      </c>
      <c r="D148" s="70">
        <v>215</v>
      </c>
      <c r="E148" s="70">
        <v>279</v>
      </c>
      <c r="F148" s="70">
        <v>174</v>
      </c>
      <c r="G148" s="70">
        <v>147</v>
      </c>
    </row>
    <row r="149" spans="2:7" x14ac:dyDescent="0.25">
      <c r="B149" s="161" t="s">
        <v>110</v>
      </c>
      <c r="C149" s="162" t="s">
        <v>117</v>
      </c>
      <c r="D149" s="70">
        <v>194</v>
      </c>
      <c r="E149" s="70">
        <v>194</v>
      </c>
      <c r="F149" s="70">
        <v>127</v>
      </c>
      <c r="G149" s="70">
        <v>164</v>
      </c>
    </row>
    <row r="150" spans="2:7" x14ac:dyDescent="0.25">
      <c r="B150" s="161" t="s">
        <v>110</v>
      </c>
      <c r="C150" s="162" t="s">
        <v>118</v>
      </c>
      <c r="D150" s="70">
        <v>173</v>
      </c>
      <c r="E150" s="70">
        <v>189</v>
      </c>
      <c r="F150" s="70">
        <v>133</v>
      </c>
      <c r="G150" s="70">
        <v>134</v>
      </c>
    </row>
    <row r="151" spans="2:7" x14ac:dyDescent="0.25">
      <c r="B151" s="161" t="s">
        <v>110</v>
      </c>
      <c r="C151" s="162" t="s">
        <v>119</v>
      </c>
      <c r="D151" s="70">
        <v>160</v>
      </c>
      <c r="E151" s="70">
        <v>185</v>
      </c>
      <c r="F151" s="70">
        <v>130</v>
      </c>
      <c r="G151" s="70">
        <v>133</v>
      </c>
    </row>
    <row r="152" spans="2:7" x14ac:dyDescent="0.25">
      <c r="B152" s="161" t="s">
        <v>110</v>
      </c>
      <c r="C152" s="162" t="s">
        <v>72</v>
      </c>
      <c r="D152" s="70">
        <v>230</v>
      </c>
      <c r="E152" s="70">
        <v>284</v>
      </c>
      <c r="F152" s="70">
        <v>70</v>
      </c>
      <c r="G152" s="70">
        <v>92</v>
      </c>
    </row>
    <row r="153" spans="2:7" x14ac:dyDescent="0.25">
      <c r="B153" s="159" t="s">
        <v>111</v>
      </c>
      <c r="C153" s="160" t="s">
        <v>113</v>
      </c>
      <c r="D153" s="40">
        <v>633</v>
      </c>
      <c r="E153" s="40">
        <v>1288</v>
      </c>
      <c r="F153" s="40">
        <v>242</v>
      </c>
      <c r="G153" s="40">
        <v>340</v>
      </c>
    </row>
    <row r="154" spans="2:7" x14ac:dyDescent="0.25">
      <c r="B154" s="159" t="s">
        <v>111</v>
      </c>
      <c r="C154" s="160" t="s">
        <v>114</v>
      </c>
      <c r="D154" s="40">
        <v>482</v>
      </c>
      <c r="E154" s="40">
        <v>1111</v>
      </c>
      <c r="F154" s="40">
        <v>185</v>
      </c>
      <c r="G154" s="40">
        <v>298</v>
      </c>
    </row>
    <row r="155" spans="2:7" x14ac:dyDescent="0.25">
      <c r="B155" s="159" t="s">
        <v>111</v>
      </c>
      <c r="C155" s="160" t="s">
        <v>115</v>
      </c>
      <c r="D155" s="40">
        <v>401</v>
      </c>
      <c r="E155" s="40">
        <v>998</v>
      </c>
      <c r="F155" s="40">
        <v>226</v>
      </c>
      <c r="G155" s="40">
        <v>279</v>
      </c>
    </row>
    <row r="156" spans="2:7" x14ac:dyDescent="0.25">
      <c r="B156" s="159" t="s">
        <v>111</v>
      </c>
      <c r="C156" s="160" t="s">
        <v>116</v>
      </c>
      <c r="D156" s="40">
        <v>304</v>
      </c>
      <c r="E156" s="40">
        <v>835</v>
      </c>
      <c r="F156" s="40">
        <v>166</v>
      </c>
      <c r="G156" s="40">
        <v>237</v>
      </c>
    </row>
    <row r="157" spans="2:7" x14ac:dyDescent="0.25">
      <c r="B157" s="159" t="s">
        <v>111</v>
      </c>
      <c r="C157" s="160" t="s">
        <v>117</v>
      </c>
      <c r="D157" s="40">
        <v>309</v>
      </c>
      <c r="E157" s="40">
        <v>631</v>
      </c>
      <c r="F157" s="40">
        <v>131</v>
      </c>
      <c r="G157" s="40">
        <v>202</v>
      </c>
    </row>
    <row r="158" spans="2:7" x14ac:dyDescent="0.25">
      <c r="B158" s="159" t="s">
        <v>111</v>
      </c>
      <c r="C158" s="160" t="s">
        <v>118</v>
      </c>
      <c r="D158" s="40">
        <v>304</v>
      </c>
      <c r="E158" s="40">
        <v>789</v>
      </c>
      <c r="F158" s="40">
        <v>139</v>
      </c>
      <c r="G158" s="40">
        <v>188</v>
      </c>
    </row>
    <row r="159" spans="2:7" x14ac:dyDescent="0.25">
      <c r="B159" s="159" t="s">
        <v>111</v>
      </c>
      <c r="C159" s="160" t="s">
        <v>119</v>
      </c>
      <c r="D159" s="40">
        <v>259</v>
      </c>
      <c r="E159" s="40">
        <v>672</v>
      </c>
      <c r="F159" s="40">
        <v>107</v>
      </c>
      <c r="G159" s="40">
        <v>171</v>
      </c>
    </row>
    <row r="160" spans="2:7" x14ac:dyDescent="0.25">
      <c r="B160" s="159" t="s">
        <v>111</v>
      </c>
      <c r="C160" s="160" t="s">
        <v>72</v>
      </c>
      <c r="D160" s="40">
        <v>356</v>
      </c>
      <c r="E160" s="40">
        <v>398</v>
      </c>
      <c r="F160" s="40">
        <v>150</v>
      </c>
      <c r="G160" s="40">
        <v>119</v>
      </c>
    </row>
    <row r="161" spans="2:7" x14ac:dyDescent="0.25">
      <c r="B161" s="161" t="s">
        <v>112</v>
      </c>
      <c r="C161" s="162" t="s">
        <v>113</v>
      </c>
      <c r="D161" s="70">
        <v>498</v>
      </c>
      <c r="E161" s="70">
        <v>530</v>
      </c>
      <c r="F161" s="70">
        <v>375</v>
      </c>
      <c r="G161" s="70">
        <v>407</v>
      </c>
    </row>
    <row r="162" spans="2:7" x14ac:dyDescent="0.25">
      <c r="B162" s="161" t="s">
        <v>112</v>
      </c>
      <c r="C162" s="162" t="s">
        <v>114</v>
      </c>
      <c r="D162" s="70">
        <v>437</v>
      </c>
      <c r="E162" s="70">
        <v>465</v>
      </c>
      <c r="F162" s="70">
        <v>363</v>
      </c>
      <c r="G162" s="70">
        <v>363</v>
      </c>
    </row>
    <row r="163" spans="2:7" x14ac:dyDescent="0.25">
      <c r="B163" s="161" t="s">
        <v>112</v>
      </c>
      <c r="C163" s="162" t="s">
        <v>115</v>
      </c>
      <c r="D163" s="70">
        <v>441</v>
      </c>
      <c r="E163" s="70">
        <v>547</v>
      </c>
      <c r="F163" s="70">
        <v>310</v>
      </c>
      <c r="G163" s="70">
        <v>392</v>
      </c>
    </row>
    <row r="164" spans="2:7" x14ac:dyDescent="0.25">
      <c r="B164" s="161" t="s">
        <v>112</v>
      </c>
      <c r="C164" s="162" t="s">
        <v>116</v>
      </c>
      <c r="D164" s="70">
        <v>340</v>
      </c>
      <c r="E164" s="70">
        <v>458</v>
      </c>
      <c r="F164" s="70">
        <v>257</v>
      </c>
      <c r="G164" s="70">
        <v>331</v>
      </c>
    </row>
    <row r="165" spans="2:7" x14ac:dyDescent="0.25">
      <c r="B165" s="161" t="s">
        <v>112</v>
      </c>
      <c r="C165" s="162" t="s">
        <v>117</v>
      </c>
      <c r="D165" s="70">
        <v>318</v>
      </c>
      <c r="E165" s="70">
        <v>373</v>
      </c>
      <c r="F165" s="70">
        <v>240</v>
      </c>
      <c r="G165" s="70">
        <v>242</v>
      </c>
    </row>
    <row r="166" spans="2:7" x14ac:dyDescent="0.25">
      <c r="B166" s="161" t="s">
        <v>112</v>
      </c>
      <c r="C166" s="162" t="s">
        <v>118</v>
      </c>
      <c r="D166" s="70">
        <v>348</v>
      </c>
      <c r="E166" s="70">
        <v>393</v>
      </c>
      <c r="F166" s="70">
        <v>257</v>
      </c>
      <c r="G166" s="70">
        <v>255</v>
      </c>
    </row>
    <row r="167" spans="2:7" x14ac:dyDescent="0.25">
      <c r="B167" s="161" t="s">
        <v>112</v>
      </c>
      <c r="C167" s="162" t="s">
        <v>119</v>
      </c>
      <c r="D167" s="70">
        <v>255</v>
      </c>
      <c r="E167" s="70">
        <v>365</v>
      </c>
      <c r="F167" s="70">
        <v>192</v>
      </c>
      <c r="G167" s="70">
        <v>212</v>
      </c>
    </row>
    <row r="168" spans="2:7" x14ac:dyDescent="0.25">
      <c r="B168" s="161" t="s">
        <v>112</v>
      </c>
      <c r="C168" s="162" t="s">
        <v>72</v>
      </c>
      <c r="D168" s="70">
        <v>455</v>
      </c>
      <c r="E168" s="70">
        <v>263</v>
      </c>
      <c r="F168" s="70">
        <v>118</v>
      </c>
      <c r="G168" s="70">
        <v>127</v>
      </c>
    </row>
    <row r="169" spans="2:7" x14ac:dyDescent="0.25">
      <c r="B169" s="163"/>
      <c r="C169" s="164"/>
      <c r="D169" s="164">
        <f>SUBTOTAL(109,Tabelle3161319[2021])</f>
        <v>31324</v>
      </c>
      <c r="E169" s="153">
        <f>SUBTOTAL(109,Tabelle3161319[2022])</f>
        <v>36042</v>
      </c>
      <c r="F169" s="164">
        <f>SUBTOTAL(109,Tabelle3161319[2023])</f>
        <v>24317</v>
      </c>
      <c r="G169" s="164">
        <f>SUBTOTAL(109,Tabelle3161319[2024])</f>
        <v>21015</v>
      </c>
    </row>
  </sheetData>
  <mergeCells count="16">
    <mergeCell ref="B2:F2"/>
    <mergeCell ref="B26:F26"/>
    <mergeCell ref="B25:F25"/>
    <mergeCell ref="B16:F16"/>
    <mergeCell ref="B15:F15"/>
    <mergeCell ref="B3:F3"/>
    <mergeCell ref="B70:G70"/>
    <mergeCell ref="J49:J52"/>
    <mergeCell ref="J59:J62"/>
    <mergeCell ref="B44:F44"/>
    <mergeCell ref="B45:F45"/>
    <mergeCell ref="J26:L26"/>
    <mergeCell ref="J25:L25"/>
    <mergeCell ref="P25:R25"/>
    <mergeCell ref="P26:R26"/>
    <mergeCell ref="B69:G69"/>
  </mergeCells>
  <phoneticPr fontId="3" type="noConversion"/>
  <pageMargins left="0.25" right="0.25" top="0.75" bottom="0.75" header="0.3" footer="0.3"/>
  <pageSetup paperSize="9" scale="50" orientation="portrait" r:id="rId1"/>
  <drawing r:id="rId2"/>
  <legacyDrawing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4170-784C-4836-A4F3-DF5334C596AB}">
  <dimension ref="B1:G19"/>
  <sheetViews>
    <sheetView showGridLines="0" zoomScale="115" zoomScaleNormal="115" workbookViewId="0">
      <selection activeCell="E27" sqref="E27"/>
    </sheetView>
  </sheetViews>
  <sheetFormatPr baseColWidth="10" defaultRowHeight="15" x14ac:dyDescent="0.25"/>
  <cols>
    <col min="1" max="1" width="1.7109375" customWidth="1"/>
    <col min="2" max="2" width="15.28515625" bestFit="1" customWidth="1"/>
    <col min="3" max="4" width="11.5703125" customWidth="1"/>
    <col min="8" max="8" width="2.42578125" customWidth="1"/>
  </cols>
  <sheetData>
    <row r="1" spans="2:7" ht="9.9499999999999993" customHeight="1" thickBot="1" x14ac:dyDescent="0.3"/>
    <row r="2" spans="2:7" x14ac:dyDescent="0.25">
      <c r="B2" s="176" t="s">
        <v>29</v>
      </c>
      <c r="C2" s="177"/>
      <c r="D2" s="177"/>
      <c r="E2" s="177"/>
      <c r="F2" s="177"/>
      <c r="G2" s="178"/>
    </row>
    <row r="3" spans="2:7" ht="15" customHeight="1" x14ac:dyDescent="0.25">
      <c r="B3" s="179" t="s">
        <v>69</v>
      </c>
      <c r="C3" s="180"/>
      <c r="D3" s="180"/>
      <c r="E3" s="180"/>
      <c r="F3" s="180"/>
      <c r="G3" s="181"/>
    </row>
    <row r="4" spans="2:7" ht="5.25" customHeight="1" x14ac:dyDescent="0.25">
      <c r="B4" s="55"/>
      <c r="C4" s="139"/>
      <c r="D4" s="139"/>
      <c r="E4" s="55"/>
      <c r="F4" s="55"/>
      <c r="G4" s="68"/>
    </row>
    <row r="5" spans="2:7" x14ac:dyDescent="0.25">
      <c r="B5" s="17" t="s">
        <v>26</v>
      </c>
      <c r="C5" s="17" t="s">
        <v>30</v>
      </c>
      <c r="D5" s="17" t="s">
        <v>31</v>
      </c>
      <c r="E5" s="18" t="s">
        <v>32</v>
      </c>
      <c r="F5" s="22" t="s">
        <v>33</v>
      </c>
      <c r="G5" s="18" t="s">
        <v>71</v>
      </c>
    </row>
    <row r="6" spans="2:7" x14ac:dyDescent="0.25">
      <c r="B6" s="21" t="s">
        <v>15</v>
      </c>
      <c r="C6" s="145"/>
      <c r="D6" s="145"/>
      <c r="E6" s="34"/>
      <c r="F6" s="35">
        <v>1280</v>
      </c>
      <c r="G6" s="5">
        <v>935</v>
      </c>
    </row>
    <row r="7" spans="2:7" x14ac:dyDescent="0.25">
      <c r="B7" s="21" t="s">
        <v>16</v>
      </c>
      <c r="C7" s="145"/>
      <c r="D7" s="145"/>
      <c r="E7" s="34"/>
      <c r="F7" s="35">
        <v>1673</v>
      </c>
      <c r="G7" s="5">
        <v>1517</v>
      </c>
    </row>
    <row r="8" spans="2:7" x14ac:dyDescent="0.25">
      <c r="B8" s="21" t="s">
        <v>17</v>
      </c>
      <c r="C8" s="145"/>
      <c r="D8" s="145"/>
      <c r="E8" s="34"/>
      <c r="F8" s="35">
        <v>1290</v>
      </c>
      <c r="G8" s="5">
        <v>1196</v>
      </c>
    </row>
    <row r="9" spans="2:7" x14ac:dyDescent="0.25">
      <c r="B9" s="21" t="s">
        <v>28</v>
      </c>
      <c r="C9" s="145"/>
      <c r="D9" s="145"/>
      <c r="E9" s="34"/>
      <c r="F9" s="35">
        <v>967</v>
      </c>
      <c r="G9" s="5">
        <v>1222</v>
      </c>
    </row>
    <row r="10" spans="2:7" x14ac:dyDescent="0.25">
      <c r="B10" s="21" t="s">
        <v>18</v>
      </c>
      <c r="C10" s="145"/>
      <c r="D10" s="145"/>
      <c r="E10" s="34"/>
      <c r="F10" s="35">
        <v>866</v>
      </c>
      <c r="G10" s="5">
        <v>971</v>
      </c>
    </row>
    <row r="11" spans="2:7" x14ac:dyDescent="0.25">
      <c r="B11" s="21" t="s">
        <v>19</v>
      </c>
      <c r="C11" s="145"/>
      <c r="D11" s="145"/>
      <c r="E11" s="34"/>
      <c r="F11" s="35">
        <v>1343</v>
      </c>
      <c r="G11" s="5">
        <v>1322</v>
      </c>
    </row>
    <row r="12" spans="2:7" x14ac:dyDescent="0.25">
      <c r="B12" s="21" t="s">
        <v>20</v>
      </c>
      <c r="C12" s="145"/>
      <c r="D12" s="145"/>
      <c r="E12" s="34"/>
      <c r="F12" s="35">
        <v>843</v>
      </c>
      <c r="G12" s="5">
        <v>1114</v>
      </c>
    </row>
    <row r="13" spans="2:7" x14ac:dyDescent="0.25">
      <c r="B13" s="21" t="s">
        <v>21</v>
      </c>
      <c r="C13" s="145"/>
      <c r="D13" s="145"/>
      <c r="E13" s="34"/>
      <c r="F13" s="35">
        <v>867</v>
      </c>
      <c r="G13" s="5">
        <v>763</v>
      </c>
    </row>
    <row r="14" spans="2:7" x14ac:dyDescent="0.25">
      <c r="B14" s="21" t="s">
        <v>22</v>
      </c>
      <c r="C14" s="145"/>
      <c r="D14" s="145"/>
      <c r="E14" s="34"/>
      <c r="F14" s="35">
        <v>755</v>
      </c>
      <c r="G14" s="5">
        <v>860</v>
      </c>
    </row>
    <row r="15" spans="2:7" x14ac:dyDescent="0.25">
      <c r="B15" s="21" t="s">
        <v>74</v>
      </c>
      <c r="C15" s="145"/>
      <c r="D15" s="145"/>
      <c r="E15" s="34">
        <v>8291</v>
      </c>
      <c r="F15" s="32"/>
      <c r="G15" s="34"/>
    </row>
    <row r="16" spans="2:7" x14ac:dyDescent="0.25">
      <c r="B16" s="21" t="s">
        <v>23</v>
      </c>
      <c r="C16" s="145"/>
      <c r="D16" s="145"/>
      <c r="E16" s="66">
        <v>393</v>
      </c>
      <c r="F16" s="35">
        <v>770</v>
      </c>
      <c r="G16" s="5">
        <v>982</v>
      </c>
    </row>
    <row r="17" spans="2:7" x14ac:dyDescent="0.25">
      <c r="B17" s="21" t="s">
        <v>24</v>
      </c>
      <c r="C17" s="145"/>
      <c r="D17" s="145"/>
      <c r="E17" s="66">
        <v>1800</v>
      </c>
      <c r="F17" s="35">
        <v>1722</v>
      </c>
      <c r="G17" s="5">
        <v>1269</v>
      </c>
    </row>
    <row r="18" spans="2:7" x14ac:dyDescent="0.25">
      <c r="B18" s="23" t="s">
        <v>25</v>
      </c>
      <c r="C18" s="146"/>
      <c r="D18" s="146"/>
      <c r="E18" s="67">
        <v>1041</v>
      </c>
      <c r="F18" s="138">
        <v>1180</v>
      </c>
      <c r="G18" s="5">
        <v>1786</v>
      </c>
    </row>
    <row r="19" spans="2:7" x14ac:dyDescent="0.25">
      <c r="B19" s="65" t="s">
        <v>70</v>
      </c>
      <c r="C19" s="65">
        <v>10199</v>
      </c>
      <c r="D19" s="65">
        <v>10561</v>
      </c>
      <c r="E19" s="60">
        <f>SUBTOTAL(109,E6:E18)</f>
        <v>11525</v>
      </c>
      <c r="F19" s="61">
        <f>SUBTOTAL(109,F6:F18)</f>
        <v>13556</v>
      </c>
      <c r="G19" s="70">
        <f>SUM(G6:G18)</f>
        <v>13937</v>
      </c>
    </row>
  </sheetData>
  <mergeCells count="2">
    <mergeCell ref="B3:G3"/>
    <mergeCell ref="B2:G2"/>
  </mergeCells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AD80-951A-492D-99C5-191DFCFA220C}">
  <dimension ref="B1:L20"/>
  <sheetViews>
    <sheetView showGridLines="0" zoomScale="115" zoomScaleNormal="115" workbookViewId="0">
      <selection activeCell="G40" sqref="G40"/>
    </sheetView>
  </sheetViews>
  <sheetFormatPr baseColWidth="10" defaultRowHeight="15" x14ac:dyDescent="0.25"/>
  <cols>
    <col min="1" max="1" width="1.7109375" customWidth="1"/>
    <col min="2" max="2" width="17.140625" bestFit="1" customWidth="1"/>
    <col min="6" max="6" width="8" customWidth="1"/>
  </cols>
  <sheetData>
    <row r="1" spans="2:12" ht="9.9499999999999993" customHeight="1" thickBot="1" x14ac:dyDescent="0.3"/>
    <row r="2" spans="2:12" x14ac:dyDescent="0.25">
      <c r="B2" s="176" t="s">
        <v>29</v>
      </c>
      <c r="C2" s="177"/>
      <c r="D2" s="177"/>
      <c r="E2" s="178"/>
    </row>
    <row r="3" spans="2:12" ht="15" customHeight="1" x14ac:dyDescent="0.25">
      <c r="B3" s="179" t="s">
        <v>78</v>
      </c>
      <c r="C3" s="180"/>
      <c r="D3" s="180"/>
      <c r="E3" s="181"/>
    </row>
    <row r="4" spans="2:12" ht="5.25" customHeight="1" x14ac:dyDescent="0.25">
      <c r="B4" s="147"/>
      <c r="C4" s="147"/>
      <c r="D4" s="147"/>
      <c r="E4" s="147"/>
    </row>
    <row r="5" spans="2:12" x14ac:dyDescent="0.25">
      <c r="B5" s="17" t="s">
        <v>26</v>
      </c>
      <c r="C5" s="18" t="s">
        <v>32</v>
      </c>
      <c r="D5" s="22" t="s">
        <v>33</v>
      </c>
      <c r="E5" s="18" t="s">
        <v>71</v>
      </c>
      <c r="L5" t="s">
        <v>75</v>
      </c>
    </row>
    <row r="6" spans="2:12" x14ac:dyDescent="0.25">
      <c r="B6" s="21" t="s">
        <v>15</v>
      </c>
      <c r="C6" s="34"/>
      <c r="D6" s="35">
        <v>23</v>
      </c>
      <c r="E6" s="5">
        <v>43</v>
      </c>
      <c r="L6" t="s">
        <v>76</v>
      </c>
    </row>
    <row r="7" spans="2:12" x14ac:dyDescent="0.25">
      <c r="B7" s="21" t="s">
        <v>16</v>
      </c>
      <c r="C7" s="34"/>
      <c r="D7" s="35">
        <v>15</v>
      </c>
      <c r="E7" s="5">
        <v>63</v>
      </c>
      <c r="L7" t="s">
        <v>77</v>
      </c>
    </row>
    <row r="8" spans="2:12" x14ac:dyDescent="0.25">
      <c r="B8" s="21" t="s">
        <v>17</v>
      </c>
      <c r="C8" s="34"/>
      <c r="D8" s="35">
        <v>18</v>
      </c>
      <c r="E8" s="5">
        <v>40</v>
      </c>
    </row>
    <row r="9" spans="2:12" x14ac:dyDescent="0.25">
      <c r="B9" s="21" t="s">
        <v>28</v>
      </c>
      <c r="C9" s="34"/>
      <c r="D9" s="35">
        <v>21</v>
      </c>
      <c r="E9" s="5">
        <v>27</v>
      </c>
    </row>
    <row r="10" spans="2:12" x14ac:dyDescent="0.25">
      <c r="B10" s="21" t="s">
        <v>18</v>
      </c>
      <c r="C10" s="34"/>
      <c r="D10" s="35">
        <v>9</v>
      </c>
      <c r="E10" s="5">
        <v>20</v>
      </c>
      <c r="F10" s="171"/>
    </row>
    <row r="11" spans="2:12" x14ac:dyDescent="0.25">
      <c r="B11" s="21" t="s">
        <v>19</v>
      </c>
      <c r="C11" s="34"/>
      <c r="D11" s="35">
        <v>17</v>
      </c>
      <c r="E11" s="5">
        <v>20</v>
      </c>
    </row>
    <row r="12" spans="2:12" x14ac:dyDescent="0.25">
      <c r="B12" s="21" t="s">
        <v>20</v>
      </c>
      <c r="C12" s="34"/>
      <c r="D12" s="35">
        <v>17</v>
      </c>
      <c r="E12" s="5">
        <v>37</v>
      </c>
    </row>
    <row r="13" spans="2:12" x14ac:dyDescent="0.25">
      <c r="B13" s="21" t="s">
        <v>21</v>
      </c>
      <c r="C13" s="34"/>
      <c r="D13" s="35">
        <v>23</v>
      </c>
      <c r="E13" s="5">
        <v>26</v>
      </c>
    </row>
    <row r="14" spans="2:12" x14ac:dyDescent="0.25">
      <c r="B14" s="21" t="s">
        <v>22</v>
      </c>
      <c r="C14" s="34"/>
      <c r="D14" s="35">
        <v>8</v>
      </c>
      <c r="E14" s="5">
        <v>46</v>
      </c>
    </row>
    <row r="15" spans="2:12" x14ac:dyDescent="0.25">
      <c r="B15" s="21" t="s">
        <v>23</v>
      </c>
      <c r="C15" s="66">
        <v>0</v>
      </c>
      <c r="D15" s="35">
        <v>13</v>
      </c>
      <c r="E15" s="5">
        <v>29</v>
      </c>
    </row>
    <row r="16" spans="2:12" x14ac:dyDescent="0.25">
      <c r="B16" s="21" t="s">
        <v>24</v>
      </c>
      <c r="C16" s="66">
        <v>47</v>
      </c>
      <c r="D16" s="35">
        <v>26</v>
      </c>
      <c r="E16" s="5">
        <v>28</v>
      </c>
    </row>
    <row r="17" spans="2:6" x14ac:dyDescent="0.25">
      <c r="B17" s="23" t="s">
        <v>25</v>
      </c>
      <c r="C17" s="67">
        <v>19</v>
      </c>
      <c r="D17" s="138">
        <v>39</v>
      </c>
      <c r="E17" s="5">
        <v>61</v>
      </c>
    </row>
    <row r="18" spans="2:6" x14ac:dyDescent="0.25">
      <c r="B18" s="65" t="s">
        <v>79</v>
      </c>
      <c r="C18" s="60">
        <f>SUBTOTAL(109,C6:C17)</f>
        <v>66</v>
      </c>
      <c r="D18" s="61">
        <f>SUBTOTAL(109,D6:D17)</f>
        <v>229</v>
      </c>
      <c r="E18" s="70">
        <f>SUM(E6:E17)</f>
        <v>440</v>
      </c>
      <c r="F18">
        <f>SUM(Tabelle3177[[#This Row],[2022]:[2024]])</f>
        <v>735</v>
      </c>
    </row>
    <row r="20" spans="2:6" x14ac:dyDescent="0.25">
      <c r="C20" s="149">
        <f>C18/F18</f>
        <v>8.9795918367346933E-2</v>
      </c>
      <c r="D20" s="149">
        <f>D18/F18</f>
        <v>0.31156462585034012</v>
      </c>
      <c r="E20" s="149">
        <f>E18/F18</f>
        <v>0.59863945578231292</v>
      </c>
    </row>
  </sheetData>
  <mergeCells count="2">
    <mergeCell ref="B2:E2"/>
    <mergeCell ref="B3:E3"/>
  </mergeCells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1E19-2D75-41B9-97A1-93FABB006B1E}">
  <dimension ref="B1:F12"/>
  <sheetViews>
    <sheetView showGridLines="0" zoomScale="115" zoomScaleNormal="115" workbookViewId="0">
      <selection activeCell="E17" sqref="E17"/>
    </sheetView>
  </sheetViews>
  <sheetFormatPr baseColWidth="10" defaultRowHeight="15" x14ac:dyDescent="0.25"/>
  <cols>
    <col min="1" max="1" width="1.7109375" customWidth="1"/>
    <col min="2" max="2" width="20.85546875" bestFit="1" customWidth="1"/>
  </cols>
  <sheetData>
    <row r="1" spans="2:6" ht="9.9499999999999993" customHeight="1" thickBot="1" x14ac:dyDescent="0.3"/>
    <row r="2" spans="2:6" x14ac:dyDescent="0.25">
      <c r="B2" s="176" t="s">
        <v>29</v>
      </c>
      <c r="C2" s="177"/>
      <c r="D2" s="177"/>
      <c r="E2" s="178"/>
    </row>
    <row r="3" spans="2:6" ht="15" customHeight="1" x14ac:dyDescent="0.25">
      <c r="B3" s="179" t="s">
        <v>81</v>
      </c>
      <c r="C3" s="180"/>
      <c r="D3" s="180"/>
      <c r="E3" s="181"/>
    </row>
    <row r="4" spans="2:6" ht="5.25" customHeight="1" x14ac:dyDescent="0.25">
      <c r="B4" s="148"/>
      <c r="C4" s="148"/>
      <c r="D4" s="148"/>
      <c r="E4" s="148"/>
    </row>
    <row r="5" spans="2:6" x14ac:dyDescent="0.25">
      <c r="B5" s="17" t="s">
        <v>26</v>
      </c>
      <c r="C5" s="18" t="s">
        <v>32</v>
      </c>
      <c r="D5" s="22" t="s">
        <v>33</v>
      </c>
      <c r="E5" s="18" t="s">
        <v>71</v>
      </c>
    </row>
    <row r="6" spans="2:6" x14ac:dyDescent="0.25">
      <c r="B6" s="21" t="s">
        <v>15</v>
      </c>
      <c r="C6" s="34"/>
      <c r="D6" s="32"/>
      <c r="E6" s="34"/>
    </row>
    <row r="7" spans="2:6" x14ac:dyDescent="0.25">
      <c r="B7" s="21" t="s">
        <v>16</v>
      </c>
      <c r="C7" s="66">
        <v>376</v>
      </c>
      <c r="D7" s="35">
        <v>215</v>
      </c>
      <c r="E7" s="66">
        <v>126</v>
      </c>
    </row>
    <row r="8" spans="2:6" x14ac:dyDescent="0.25">
      <c r="B8" s="21" t="s">
        <v>17</v>
      </c>
      <c r="C8" s="66">
        <v>156</v>
      </c>
      <c r="D8" s="35">
        <v>70</v>
      </c>
      <c r="E8" s="66"/>
    </row>
    <row r="9" spans="2:6" x14ac:dyDescent="0.25">
      <c r="B9" s="21" t="s">
        <v>28</v>
      </c>
      <c r="C9" s="34"/>
      <c r="D9" s="32"/>
      <c r="E9" s="34"/>
    </row>
    <row r="10" spans="2:6" x14ac:dyDescent="0.25">
      <c r="B10" s="65" t="s">
        <v>80</v>
      </c>
      <c r="C10" s="60">
        <f>SUBTOTAL(109,C6:C9)</f>
        <v>532</v>
      </c>
      <c r="D10" s="61">
        <f>SUBTOTAL(109,D6:D9)</f>
        <v>285</v>
      </c>
      <c r="E10" s="70">
        <f>SUM(E6:E9)</f>
        <v>126</v>
      </c>
      <c r="F10">
        <f>SUM(Tabelle317712[[#This Row],[2022]:[2024]])</f>
        <v>943</v>
      </c>
    </row>
    <row r="12" spans="2:6" x14ac:dyDescent="0.25">
      <c r="C12" s="149">
        <f>C10/F10</f>
        <v>0.56415694591728527</v>
      </c>
      <c r="D12" s="149">
        <f>D10/F10</f>
        <v>0.3022269353128314</v>
      </c>
      <c r="E12" s="149">
        <f>E10/F10</f>
        <v>0.13361611876988336</v>
      </c>
    </row>
  </sheetData>
  <mergeCells count="2">
    <mergeCell ref="B2:E2"/>
    <mergeCell ref="B3:E3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Geesthacht</vt:lpstr>
      <vt:lpstr>BÜ</vt:lpstr>
      <vt:lpstr>SBK</vt:lpstr>
      <vt:lpstr>Tel.</vt:lpstr>
      <vt:lpstr>E-Mails</vt:lpstr>
      <vt:lpstr>WhatsApp</vt:lpstr>
      <vt:lpstr>Postrückläufer</vt:lpstr>
    </vt:vector>
  </TitlesOfParts>
  <Company>Stadtwerke-Geesthacht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Durukan, Burak</dc:creator>
  <cp:lastModifiedBy>Durukan, Burak</cp:lastModifiedBy>
  <cp:lastPrinted>2024-02-28T09:15:44Z</cp:lastPrinted>
  <dcterms:created xsi:type="dcterms:W3CDTF">2023-02-06T14:19:57Z</dcterms:created>
  <dcterms:modified xsi:type="dcterms:W3CDTF">2025-01-07T08:23:58Z</dcterms:modified>
</cp:coreProperties>
</file>