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Datos y Filtros de Categorizac" sheetId="1" r:id="rId4"/>
    <sheet state="visible" name="Análisis Cuantitativo" sheetId="2" r:id="rId5"/>
    <sheet state="visible" name="Análisis Cualitativo" sheetId="3" r:id="rId6"/>
    <sheet state="visible" name="Estadísticas" sheetId="4" r:id="rId7"/>
  </sheets>
  <definedNames/>
  <calcPr/>
</workbook>
</file>

<file path=xl/sharedStrings.xml><?xml version="1.0" encoding="utf-8"?>
<sst xmlns="http://schemas.openxmlformats.org/spreadsheetml/2006/main" count="282" uniqueCount="127">
  <si>
    <t>Transversal</t>
  </si>
  <si>
    <t>Parvularia</t>
  </si>
  <si>
    <t>Compartir</t>
  </si>
  <si>
    <t>Jefe de Proyecto</t>
  </si>
  <si>
    <t>Registro de Asistencia</t>
  </si>
  <si>
    <t>Apoderado</t>
  </si>
  <si>
    <t>Mejorar</t>
  </si>
  <si>
    <t>Gerente TI</t>
  </si>
  <si>
    <t>Registro de Actividades</t>
  </si>
  <si>
    <t xml:space="preserve">Proyecto </t>
  </si>
  <si>
    <t>Explotar</t>
  </si>
  <si>
    <t>Analista QA</t>
  </si>
  <si>
    <t>Valor UF (a día 11/10/2024):</t>
  </si>
  <si>
    <t>Portal de Apoderado</t>
  </si>
  <si>
    <t>TI</t>
  </si>
  <si>
    <t>Aceptar</t>
  </si>
  <si>
    <t>Desarrollador Web</t>
  </si>
  <si>
    <t>Portal de Parvularia</t>
  </si>
  <si>
    <t>Varias</t>
  </si>
  <si>
    <t>Transferir</t>
  </si>
  <si>
    <t>Histórico de Reportes</t>
  </si>
  <si>
    <t>Mitigar</t>
  </si>
  <si>
    <t>Planificación de Actividades</t>
  </si>
  <si>
    <t>Evitar</t>
  </si>
  <si>
    <t>DIvisión de Proyecto</t>
  </si>
  <si>
    <t>ID Riesgo</t>
  </si>
  <si>
    <t>Sección</t>
  </si>
  <si>
    <t>Descripción del Riesgo</t>
  </si>
  <si>
    <t>Categoría</t>
  </si>
  <si>
    <t>Estrategia</t>
  </si>
  <si>
    <t>Responsables</t>
  </si>
  <si>
    <t>Repeticiones Estimadas</t>
  </si>
  <si>
    <t>Probabilidad Estimada</t>
  </si>
  <si>
    <t>Impacto (CLP)</t>
  </si>
  <si>
    <t>Valor Esperado</t>
  </si>
  <si>
    <t>Evaluación Probabilidad</t>
  </si>
  <si>
    <t>Evaluación Impacto</t>
  </si>
  <si>
    <t>Evaluación Valor Esperado</t>
  </si>
  <si>
    <t>Distribución de Poisson</t>
  </si>
  <si>
    <t>R1</t>
  </si>
  <si>
    <t>Eliminación de Base de Datos</t>
  </si>
  <si>
    <t>R2</t>
  </si>
  <si>
    <t>Inestabilidad o Inexistente Conexión a Internet</t>
  </si>
  <si>
    <t>R3</t>
  </si>
  <si>
    <t>Acceso no Autorizado a Perfiles</t>
  </si>
  <si>
    <t>R4</t>
  </si>
  <si>
    <t>Caída del Sistema</t>
  </si>
  <si>
    <t>R5</t>
  </si>
  <si>
    <t xml:space="preserve">Archivos no se suben bien a la página </t>
  </si>
  <si>
    <t>R6</t>
  </si>
  <si>
    <t>Archivos no se pueden descargar desde la página</t>
  </si>
  <si>
    <t>R7</t>
  </si>
  <si>
    <t>Interrupción en Procesos por Mantenimiento del Sistema</t>
  </si>
  <si>
    <t>R8</t>
  </si>
  <si>
    <t>Fallo en el Proceso de Asistencia</t>
  </si>
  <si>
    <t>R9</t>
  </si>
  <si>
    <t>Apoderados no pueden visualizar a su hijo en su correspondiente perfil</t>
  </si>
  <si>
    <t>R10</t>
  </si>
  <si>
    <t>Corrupción de Base de Datos</t>
  </si>
  <si>
    <t>R11</t>
  </si>
  <si>
    <t>Uso de Dependencias Inseguras o Incorrectas</t>
  </si>
  <si>
    <t>R12</t>
  </si>
  <si>
    <t>Vulneración a Base de Datos</t>
  </si>
  <si>
    <t>R13</t>
  </si>
  <si>
    <t>Error de manejo de Variables en Front-End</t>
  </si>
  <si>
    <t>R14</t>
  </si>
  <si>
    <t>Almacenamiento de Datos no Cifrado</t>
  </si>
  <si>
    <t>R15</t>
  </si>
  <si>
    <t>Mala Configuración de Permisos</t>
  </si>
  <si>
    <t>R16</t>
  </si>
  <si>
    <t>Falta de Escalabilidad de Base de Datos</t>
  </si>
  <si>
    <t>R17</t>
  </si>
  <si>
    <t>Fallo en Configuración de Seguridad</t>
  </si>
  <si>
    <t>R18</t>
  </si>
  <si>
    <t>Incompatibilidad con Dispositivos Móviles</t>
  </si>
  <si>
    <t>R19</t>
  </si>
  <si>
    <t>Poca disponibilidad del Personal</t>
  </si>
  <si>
    <t>R20</t>
  </si>
  <si>
    <t>Horario para trabajar no es el adecuado</t>
  </si>
  <si>
    <t>R21</t>
  </si>
  <si>
    <t>Mucho cambio en los requisitos</t>
  </si>
  <si>
    <t>R22</t>
  </si>
  <si>
    <t>Inexistente Backup de Datos</t>
  </si>
  <si>
    <t>R23</t>
  </si>
  <si>
    <t>Mala configuración de servidores</t>
  </si>
  <si>
    <t>R24</t>
  </si>
  <si>
    <t>Mala configuración de equipo de prueba de proyecto</t>
  </si>
  <si>
    <t>R25</t>
  </si>
  <si>
    <t>Fallo de pruebas automatizadas</t>
  </si>
  <si>
    <t>R26</t>
  </si>
  <si>
    <t>Fallo de pruebas de vulnerabilidad</t>
  </si>
  <si>
    <t>R27</t>
  </si>
  <si>
    <t>Fallo de pruebas de carga y estrés</t>
  </si>
  <si>
    <t>R28</t>
  </si>
  <si>
    <t>Inexperiencia de Stakeholders</t>
  </si>
  <si>
    <t>R29</t>
  </si>
  <si>
    <t>Fallo en el sistema de registro</t>
  </si>
  <si>
    <t>R30</t>
  </si>
  <si>
    <t>Fallo en el sistema de inicio de sesión</t>
  </si>
  <si>
    <t>Total</t>
  </si>
  <si>
    <t>Probabilidad</t>
  </si>
  <si>
    <t>Riesgo</t>
  </si>
  <si>
    <t>Impacto</t>
  </si>
  <si>
    <t xml:space="preserve">Puntuación Total </t>
  </si>
  <si>
    <t>Prioridad</t>
  </si>
  <si>
    <t>Niveles de Riesgos</t>
  </si>
  <si>
    <t>COLOR</t>
  </si>
  <si>
    <t>Bajo (1)</t>
  </si>
  <si>
    <t>Medio (2)</t>
  </si>
  <si>
    <t>Alto (3)</t>
  </si>
  <si>
    <t>Riesgos Aceptable</t>
  </si>
  <si>
    <t>R3 - R4 - R6 - R8 - R9</t>
  </si>
  <si>
    <t>R2 - R5 - R7 - R10</t>
  </si>
  <si>
    <t>Riesgos Tolerables</t>
  </si>
  <si>
    <t>Riesgos Altos</t>
  </si>
  <si>
    <t>Niveles de Probabilidad</t>
  </si>
  <si>
    <t>Bajo (0-35)</t>
  </si>
  <si>
    <t>Medio (36-75)</t>
  </si>
  <si>
    <t>Alto (76-100)</t>
  </si>
  <si>
    <t>Niveles de Impacto</t>
  </si>
  <si>
    <t>Bajo ()</t>
  </si>
  <si>
    <t>Medio (24)</t>
  </si>
  <si>
    <t>Alto (50)</t>
  </si>
  <si>
    <t>Valor</t>
  </si>
  <si>
    <t>Frecuencia (f)</t>
  </si>
  <si>
    <t>Frecuencia Acumulada (F)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</si>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</sst>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0.00000000000"/>
    <numFmt numFmtId="166" formatCode="0.000%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1F1F1F"/>
      <name val="&quot;Google Sans&quot;"/>
    </font>
    <font>
      <sz val="9.0"/>
      <color rgb="FF000000"/>
      <name val="&quot;Google Sans Mono&quot;"/>
    </font>
    <font>
      <b/>
      <color theme="1"/>
      <name val="Arial"/>
    </font>
    <font>
      <b/>
      <sz val="11.0"/>
      <color theme="1"/>
      <name val="Arial"/>
    </font>
    <font>
      <b/>
      <color theme="1"/>
      <name val="Calibri"/>
    </font>
    <font/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EA4335"/>
        <bgColor rgb="FFEA4335"/>
      </patternFill>
    </fill>
  </fills>
  <borders count="2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4" xfId="0" applyAlignment="1" applyFill="1" applyFont="1" applyNumberFormat="1">
      <alignment readingOrder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2" fontId="4" numFmtId="9" xfId="0" applyAlignment="1" applyBorder="1" applyFont="1" applyNumberForma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4" fillId="0" fontId="1" numFmtId="10" xfId="0" applyAlignment="1" applyBorder="1" applyFont="1" applyNumberForma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4" fillId="2" fontId="4" numFmtId="165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/>
    </xf>
    <xf borderId="6" fillId="2" fontId="4" numFmtId="9" xfId="0" applyAlignment="1" applyBorder="1" applyFont="1" applyNumberFormat="1">
      <alignment shrinkToFit="0" vertical="center" wrapText="0"/>
    </xf>
    <xf borderId="0" fillId="2" fontId="4" numFmtId="9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165" xfId="0" applyFont="1" applyNumberFormat="1"/>
    <xf borderId="4" fillId="0" fontId="5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8" fillId="0" fontId="8" numFmtId="0" xfId="0" applyBorder="1" applyFont="1"/>
    <xf borderId="4" fillId="0" fontId="7" numFmtId="0" xfId="0" applyAlignment="1" applyBorder="1" applyFont="1">
      <alignment vertical="bottom"/>
    </xf>
    <xf borderId="7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9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right" readingOrder="0" vertical="bottom"/>
    </xf>
    <xf borderId="4" fillId="3" fontId="2" numFmtId="0" xfId="0" applyAlignment="1" applyBorder="1" applyFill="1" applyFont="1">
      <alignment vertical="bottom"/>
    </xf>
    <xf borderId="4" fillId="0" fontId="7" numFmtId="0" xfId="0" applyAlignment="1" applyBorder="1" applyFont="1">
      <alignment horizontal="center"/>
    </xf>
    <xf borderId="4" fillId="0" fontId="2" numFmtId="0" xfId="0" applyAlignment="1" applyBorder="1" applyFont="1">
      <alignment readingOrder="0" vertical="bottom"/>
    </xf>
    <xf borderId="4" fillId="3" fontId="2" numFmtId="0" xfId="0" applyBorder="1" applyFont="1"/>
    <xf borderId="4" fillId="4" fontId="2" numFmtId="0" xfId="0" applyAlignment="1" applyBorder="1" applyFill="1" applyFont="1">
      <alignment readingOrder="0"/>
    </xf>
    <xf borderId="4" fillId="0" fontId="2" numFmtId="0" xfId="0" applyAlignment="1" applyBorder="1" applyFont="1">
      <alignment horizontal="right" vertical="bottom"/>
    </xf>
    <xf borderId="4" fillId="4" fontId="2" numFmtId="0" xfId="0" applyAlignment="1" applyBorder="1" applyFont="1">
      <alignment vertical="bottom"/>
    </xf>
    <xf borderId="4" fillId="4" fontId="2" numFmtId="0" xfId="0" applyBorder="1" applyFont="1"/>
    <xf borderId="4" fillId="5" fontId="2" numFmtId="0" xfId="0" applyBorder="1" applyFill="1" applyFont="1"/>
    <xf borderId="4" fillId="5" fontId="2" numFmtId="0" xfId="0" applyAlignment="1" applyBorder="1" applyFont="1">
      <alignment vertical="bottom"/>
    </xf>
    <xf borderId="4" fillId="5" fontId="5" numFmtId="0" xfId="0" applyAlignment="1" applyBorder="1" applyFont="1">
      <alignment horizontal="center"/>
    </xf>
    <xf borderId="4" fillId="5" fontId="2" numFmtId="0" xfId="0" applyAlignment="1" applyBorder="1" applyFont="1">
      <alignment readingOrder="0"/>
    </xf>
    <xf borderId="7" fillId="0" fontId="5" numFmtId="0" xfId="0" applyAlignment="1" applyBorder="1" applyFont="1">
      <alignment vertical="bottom"/>
    </xf>
    <xf borderId="9" fillId="0" fontId="8" numFmtId="0" xfId="0" applyBorder="1" applyFont="1"/>
    <xf borderId="10" fillId="0" fontId="5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0" fillId="0" fontId="2" numFmtId="0" xfId="0" applyFont="1"/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66" xfId="0" applyAlignment="1" applyBorder="1" applyFont="1" applyNumberFormat="1">
      <alignment shrinkToFit="0" vertical="center" wrapText="0"/>
    </xf>
    <xf borderId="14" fillId="0" fontId="1" numFmtId="10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166" xfId="0" applyAlignment="1" applyBorder="1" applyFont="1" applyNumberFormat="1">
      <alignment shrinkToFit="0" vertical="center" wrapText="0"/>
    </xf>
    <xf borderId="17" fillId="0" fontId="1" numFmtId="10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166" xfId="0" applyAlignment="1" applyBorder="1" applyFont="1" applyNumberFormat="1">
      <alignment shrinkToFit="0" vertical="center" wrapText="0"/>
    </xf>
    <xf borderId="20" fillId="0" fontId="1" numFmtId="10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Análisis Cuantitativo-style">
      <tableStyleElement dxfId="1" type="headerRow"/>
      <tableStyleElement dxfId="2" type="firstRowStripe"/>
      <tableStyleElement dxfId="3" type="secondRowStripe"/>
    </tableStyle>
    <tableStyle count="3" pivot="0" name="Análisis Cuantitativo-style 2">
      <tableStyleElement dxfId="1" type="headerRow"/>
      <tableStyleElement dxfId="2" type="firstRowStripe"/>
      <tableStyleElement dxfId="3" type="secondRowStripe"/>
    </tableStyle>
    <tableStyle count="3" pivot="0" name="Estadísticas-style">
      <tableStyleElement dxfId="1" type="headerRow"/>
      <tableStyleElement dxfId="2" type="firstRowStripe"/>
      <tableStyleElement dxfId="3" type="secondRowStripe"/>
    </tableStyle>
    <tableStyle count="3" pivot="0" name="Estadística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32" displayName="Identificación_de_Riesgos" name="Identificación_de_Riesgos" id="1">
  <tableColumns count="6">
    <tableColumn name="ID Riesgo" id="1"/>
    <tableColumn name="Sección" id="2"/>
    <tableColumn name="Descripción del Riesgo" id="3"/>
    <tableColumn name="Categoría" id="4"/>
    <tableColumn name="Estrategia" id="5"/>
    <tableColumn name="Responsables" id="6"/>
  </tableColumns>
  <tableStyleInfo name="Análisis Cuantitativo-style" showColumnStripes="0" showFirstColumn="1" showLastColumn="1" showRowStripes="1"/>
</table>
</file>

<file path=xl/tables/table2.xml><?xml version="1.0" encoding="utf-8"?>
<table xmlns="http://schemas.openxmlformats.org/spreadsheetml/2006/main" ref="K2:R32" displayName="Análisis_Cuantitativo" name="Análisis_Cuantitativo" id="2">
  <tableColumns count="8">
    <tableColumn name="Repeticiones Estimadas" id="1"/>
    <tableColumn name="Probabilidad Estimada" id="2"/>
    <tableColumn name="Impacto (CLP)" id="3"/>
    <tableColumn name="Valor Esperado" id="4"/>
    <tableColumn name="Evaluación Probabilidad" id="5"/>
    <tableColumn name="Evaluación Impacto" id="6"/>
    <tableColumn name="Evaluación Valor Esperado" id="7"/>
    <tableColumn name="Distribución de Poisson" id="8"/>
  </tableColumns>
  <tableStyleInfo name="Análisis Cuantitativo-style 2" showColumnStripes="0" showFirstColumn="1" showLastColumn="1" showRowStripes="1"/>
</table>
</file>

<file path=xl/tables/table3.xml><?xml version="1.0" encoding="utf-8"?>
<table xmlns="http://schemas.openxmlformats.org/spreadsheetml/2006/main" ref="A3:D9" displayName="Estadísticas_Por_Categoría" name="Estadísticas_Por_Categoría" id="3">
  <tableColumns count="4">
    <tableColumn name="Categoría" id="1"/>
    <tableColumn name="Valor" id="2"/>
    <tableColumn name="Frecuencia (f)" id="3"/>
    <tableColumn name="Frecuencia Acumulada (F)" id="4"/>
  </tableColumns>
  <tableStyleInfo name="Estadísticas-style" showColumnStripes="0" showFirstColumn="1" showLastColumn="1" showRowStripes="1"/>
</table>
</file>

<file path=xl/tables/table4.xml><?xml version="1.0" encoding="utf-8"?>
<table xmlns="http://schemas.openxmlformats.org/spreadsheetml/2006/main" ref="A13:B20" displayName="Estadísticas_por_Sección" name="Estadísticas_por_Sección" id="4">
  <tableColumns count="2">
    <tableColumn name="Sección" id="1"/>
    <tableColumn name="Valor" id="2"/>
  </tableColumns>
  <tableStyleInfo name="Estadística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8.75"/>
    <col customWidth="1" min="4" max="4" width="21.63"/>
    <col customWidth="1" min="6" max="6" width="9.13"/>
    <col customWidth="1" min="8" max="8" width="8.38"/>
    <col customWidth="1" min="10" max="10" width="14.88"/>
  </cols>
  <sheetData>
    <row r="1">
      <c r="D1" s="1" t="s">
        <v>0</v>
      </c>
      <c r="F1" s="1" t="s">
        <v>1</v>
      </c>
      <c r="H1" s="2" t="s">
        <v>2</v>
      </c>
      <c r="J1" s="1" t="s">
        <v>3</v>
      </c>
    </row>
    <row r="2">
      <c r="D2" s="1" t="s">
        <v>4</v>
      </c>
      <c r="F2" s="1" t="s">
        <v>5</v>
      </c>
      <c r="H2" s="2" t="s">
        <v>6</v>
      </c>
      <c r="J2" s="1" t="s">
        <v>7</v>
      </c>
    </row>
    <row r="3">
      <c r="D3" s="1" t="s">
        <v>8</v>
      </c>
      <c r="F3" s="1" t="s">
        <v>9</v>
      </c>
      <c r="H3" s="2" t="s">
        <v>10</v>
      </c>
      <c r="J3" s="1" t="s">
        <v>11</v>
      </c>
    </row>
    <row r="4">
      <c r="A4" s="1" t="s">
        <v>12</v>
      </c>
      <c r="B4" s="3">
        <v>37946.95</v>
      </c>
      <c r="D4" s="1" t="s">
        <v>13</v>
      </c>
      <c r="F4" s="1" t="s">
        <v>14</v>
      </c>
      <c r="H4" s="2" t="s">
        <v>15</v>
      </c>
      <c r="J4" s="1" t="s">
        <v>16</v>
      </c>
    </row>
    <row r="5">
      <c r="D5" s="1" t="s">
        <v>17</v>
      </c>
      <c r="F5" s="1" t="s">
        <v>18</v>
      </c>
      <c r="H5" s="2" t="s">
        <v>19</v>
      </c>
      <c r="J5" s="1" t="s">
        <v>5</v>
      </c>
    </row>
    <row r="6">
      <c r="B6" s="4">
        <f>B4*100</f>
        <v>3794695</v>
      </c>
      <c r="D6" s="1" t="s">
        <v>20</v>
      </c>
      <c r="H6" s="2" t="s">
        <v>21</v>
      </c>
      <c r="J6" s="1" t="s">
        <v>18</v>
      </c>
    </row>
    <row r="7">
      <c r="D7" s="1" t="s">
        <v>22</v>
      </c>
      <c r="H7" s="2" t="s">
        <v>23</v>
      </c>
    </row>
    <row r="8">
      <c r="H8" s="2" t="s">
        <v>18</v>
      </c>
    </row>
    <row r="14">
      <c r="A14" s="1" t="s">
        <v>24</v>
      </c>
      <c r="B14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3" width="23.38"/>
    <col customWidth="1" min="4" max="4" width="23.75"/>
    <col customWidth="1" min="5" max="5" width="15.88"/>
    <col customWidth="1" min="6" max="6" width="16.25"/>
    <col customWidth="1" min="7" max="7" width="19.13"/>
    <col customWidth="1" min="8" max="8" width="6.75"/>
    <col customWidth="1" min="9" max="9" width="13.63"/>
    <col customWidth="1" min="10" max="11" width="23.25"/>
    <col customWidth="1" min="12" max="12" width="25.5"/>
    <col customWidth="1" min="13" max="13" width="16.25"/>
    <col customWidth="1" min="14" max="14" width="16.75"/>
    <col customWidth="1" min="15" max="15" width="26.5"/>
    <col customWidth="1" min="16" max="16" width="20.0"/>
    <col customWidth="1" min="17" max="17" width="25.13"/>
    <col customWidth="1" min="18" max="18" width="26.25"/>
  </cols>
  <sheetData>
    <row r="2">
      <c r="B2" s="5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7" t="s">
        <v>30</v>
      </c>
      <c r="K2" s="5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7" t="s">
        <v>38</v>
      </c>
    </row>
    <row r="3">
      <c r="B3" s="8" t="s">
        <v>39</v>
      </c>
      <c r="C3" s="9" t="s">
        <v>0</v>
      </c>
      <c r="D3" s="8" t="s">
        <v>40</v>
      </c>
      <c r="E3" s="9" t="s">
        <v>9</v>
      </c>
      <c r="F3" s="9" t="s">
        <v>21</v>
      </c>
      <c r="G3" s="9" t="s">
        <v>7</v>
      </c>
      <c r="K3" s="10">
        <v>1.0</v>
      </c>
      <c r="L3" s="11">
        <f t="shared" ref="L3:L32" si="1">IF(K3/$K$32&gt;1,1,K3/$K$32)</f>
        <v>0.1</v>
      </c>
      <c r="M3" s="12">
        <v>150000.0</v>
      </c>
      <c r="N3" s="12">
        <f t="shared" ref="N3:N32" si="2">M3*L3</f>
        <v>15000</v>
      </c>
      <c r="O3" s="13">
        <f t="shared" ref="O3:O32" si="3">1-R3</f>
        <v>0.2211992169</v>
      </c>
      <c r="P3" s="12">
        <f t="shared" ref="P3:P32" si="4">M3*K3</f>
        <v>150000</v>
      </c>
      <c r="Q3" s="14">
        <f t="shared" ref="Q3:Q32" si="5">P3*O3</f>
        <v>33179.88254</v>
      </c>
      <c r="R3" s="15">
        <f t="shared" ref="R3:R32" si="6">EXP(1)^-(K3/4)</f>
        <v>0.7788007831</v>
      </c>
    </row>
    <row r="4">
      <c r="B4" s="8" t="s">
        <v>41</v>
      </c>
      <c r="C4" s="9" t="s">
        <v>0</v>
      </c>
      <c r="D4" s="16" t="s">
        <v>42</v>
      </c>
      <c r="E4" s="9" t="s">
        <v>18</v>
      </c>
      <c r="F4" s="9" t="s">
        <v>19</v>
      </c>
      <c r="G4" s="9" t="s">
        <v>18</v>
      </c>
      <c r="K4" s="10">
        <v>70.0</v>
      </c>
      <c r="L4" s="11">
        <f t="shared" si="1"/>
        <v>1</v>
      </c>
      <c r="M4" s="12">
        <v>50000.0</v>
      </c>
      <c r="N4" s="12">
        <f t="shared" si="2"/>
        <v>50000</v>
      </c>
      <c r="O4" s="13">
        <f t="shared" si="3"/>
        <v>0.9999999749</v>
      </c>
      <c r="P4" s="12">
        <f t="shared" si="4"/>
        <v>3500000</v>
      </c>
      <c r="Q4" s="14">
        <f t="shared" si="5"/>
        <v>3499999.912</v>
      </c>
      <c r="R4" s="15">
        <f t="shared" si="6"/>
        <v>0.00000002510999156</v>
      </c>
    </row>
    <row r="5">
      <c r="B5" s="8" t="s">
        <v>43</v>
      </c>
      <c r="C5" s="9" t="s">
        <v>0</v>
      </c>
      <c r="D5" s="16" t="s">
        <v>44</v>
      </c>
      <c r="E5" s="9" t="s">
        <v>14</v>
      </c>
      <c r="F5" s="9" t="s">
        <v>23</v>
      </c>
      <c r="G5" s="9" t="s">
        <v>7</v>
      </c>
      <c r="K5" s="10">
        <v>20.0</v>
      </c>
      <c r="L5" s="11">
        <f t="shared" si="1"/>
        <v>1</v>
      </c>
      <c r="M5" s="12">
        <v>0.0</v>
      </c>
      <c r="N5" s="12">
        <f t="shared" si="2"/>
        <v>0</v>
      </c>
      <c r="O5" s="13">
        <f t="shared" si="3"/>
        <v>0.993262053</v>
      </c>
      <c r="P5" s="12">
        <f t="shared" si="4"/>
        <v>0</v>
      </c>
      <c r="Q5" s="14">
        <f t="shared" si="5"/>
        <v>0</v>
      </c>
      <c r="R5" s="15">
        <f t="shared" si="6"/>
        <v>0.006737946999</v>
      </c>
    </row>
    <row r="6">
      <c r="B6" s="8" t="s">
        <v>45</v>
      </c>
      <c r="C6" s="9" t="s">
        <v>0</v>
      </c>
      <c r="D6" s="8" t="s">
        <v>46</v>
      </c>
      <c r="E6" s="9" t="s">
        <v>14</v>
      </c>
      <c r="F6" s="9" t="s">
        <v>23</v>
      </c>
      <c r="G6" s="9" t="s">
        <v>7</v>
      </c>
      <c r="K6" s="10">
        <v>10.0</v>
      </c>
      <c r="L6" s="11">
        <f t="shared" si="1"/>
        <v>1</v>
      </c>
      <c r="M6" s="12">
        <v>0.0</v>
      </c>
      <c r="N6" s="12">
        <f t="shared" si="2"/>
        <v>0</v>
      </c>
      <c r="O6" s="13">
        <f t="shared" si="3"/>
        <v>0.9179150014</v>
      </c>
      <c r="P6" s="12">
        <f t="shared" si="4"/>
        <v>0</v>
      </c>
      <c r="Q6" s="14">
        <f t="shared" si="5"/>
        <v>0</v>
      </c>
      <c r="R6" s="15">
        <f t="shared" si="6"/>
        <v>0.08208499862</v>
      </c>
    </row>
    <row r="7">
      <c r="B7" s="8" t="s">
        <v>47</v>
      </c>
      <c r="C7" s="9" t="s">
        <v>17</v>
      </c>
      <c r="D7" s="16" t="s">
        <v>48</v>
      </c>
      <c r="E7" s="9" t="s">
        <v>9</v>
      </c>
      <c r="F7" s="9" t="s">
        <v>23</v>
      </c>
      <c r="G7" s="9" t="s">
        <v>16</v>
      </c>
      <c r="K7" s="10">
        <v>100.0</v>
      </c>
      <c r="L7" s="11">
        <f t="shared" si="1"/>
        <v>1</v>
      </c>
      <c r="M7" s="12">
        <v>100000.0</v>
      </c>
      <c r="N7" s="12">
        <f t="shared" si="2"/>
        <v>100000</v>
      </c>
      <c r="O7" s="13">
        <f t="shared" si="3"/>
        <v>1</v>
      </c>
      <c r="P7" s="12">
        <f t="shared" si="4"/>
        <v>10000000</v>
      </c>
      <c r="Q7" s="14">
        <f t="shared" si="5"/>
        <v>10000000</v>
      </c>
      <c r="R7" s="15">
        <f t="shared" si="6"/>
        <v>0</v>
      </c>
    </row>
    <row r="8">
      <c r="B8" s="8" t="s">
        <v>49</v>
      </c>
      <c r="C8" s="9" t="s">
        <v>13</v>
      </c>
      <c r="D8" s="16" t="s">
        <v>50</v>
      </c>
      <c r="E8" s="9" t="s">
        <v>9</v>
      </c>
      <c r="F8" s="9" t="s">
        <v>23</v>
      </c>
      <c r="G8" s="9" t="s">
        <v>16</v>
      </c>
      <c r="K8" s="10">
        <v>50.0</v>
      </c>
      <c r="L8" s="11">
        <f t="shared" si="1"/>
        <v>1</v>
      </c>
      <c r="M8" s="12">
        <v>0.0</v>
      </c>
      <c r="N8" s="12">
        <f t="shared" si="2"/>
        <v>0</v>
      </c>
      <c r="O8" s="13">
        <f t="shared" si="3"/>
        <v>0.9999962733</v>
      </c>
      <c r="P8" s="12">
        <f t="shared" si="4"/>
        <v>0</v>
      </c>
      <c r="Q8" s="14">
        <f t="shared" si="5"/>
        <v>0</v>
      </c>
      <c r="R8" s="15">
        <f t="shared" si="6"/>
        <v>0.000003726653172</v>
      </c>
    </row>
    <row r="9">
      <c r="B9" s="8" t="s">
        <v>51</v>
      </c>
      <c r="C9" s="9" t="s">
        <v>0</v>
      </c>
      <c r="D9" s="16" t="s">
        <v>52</v>
      </c>
      <c r="E9" s="9" t="s">
        <v>14</v>
      </c>
      <c r="F9" s="9" t="s">
        <v>15</v>
      </c>
      <c r="G9" s="9" t="s">
        <v>16</v>
      </c>
      <c r="K9" s="10">
        <v>15.0</v>
      </c>
      <c r="L9" s="11">
        <f t="shared" si="1"/>
        <v>1</v>
      </c>
      <c r="M9" s="12">
        <v>500000.0</v>
      </c>
      <c r="N9" s="12">
        <f t="shared" si="2"/>
        <v>500000</v>
      </c>
      <c r="O9" s="13">
        <f t="shared" si="3"/>
        <v>0.9764822541</v>
      </c>
      <c r="P9" s="12">
        <f t="shared" si="4"/>
        <v>7500000</v>
      </c>
      <c r="Q9" s="14">
        <f t="shared" si="5"/>
        <v>7323616.906</v>
      </c>
      <c r="R9" s="15">
        <f t="shared" si="6"/>
        <v>0.02351774586</v>
      </c>
    </row>
    <row r="10">
      <c r="B10" s="8" t="s">
        <v>53</v>
      </c>
      <c r="C10" s="9" t="s">
        <v>4</v>
      </c>
      <c r="D10" s="16" t="s">
        <v>54</v>
      </c>
      <c r="E10" s="9" t="s">
        <v>1</v>
      </c>
      <c r="F10" s="9" t="s">
        <v>23</v>
      </c>
      <c r="G10" s="9" t="s">
        <v>16</v>
      </c>
      <c r="K10" s="10">
        <v>20.0</v>
      </c>
      <c r="L10" s="11">
        <f t="shared" si="1"/>
        <v>1</v>
      </c>
      <c r="M10" s="12">
        <v>0.0</v>
      </c>
      <c r="N10" s="12">
        <f t="shared" si="2"/>
        <v>0</v>
      </c>
      <c r="O10" s="13">
        <f t="shared" si="3"/>
        <v>0.993262053</v>
      </c>
      <c r="P10" s="12">
        <f t="shared" si="4"/>
        <v>0</v>
      </c>
      <c r="Q10" s="14">
        <f t="shared" si="5"/>
        <v>0</v>
      </c>
      <c r="R10" s="15">
        <f t="shared" si="6"/>
        <v>0.006737946999</v>
      </c>
    </row>
    <row r="11">
      <c r="B11" s="8" t="s">
        <v>55</v>
      </c>
      <c r="C11" s="9" t="s">
        <v>13</v>
      </c>
      <c r="D11" s="16" t="s">
        <v>56</v>
      </c>
      <c r="E11" s="9" t="s">
        <v>5</v>
      </c>
      <c r="F11" s="9" t="s">
        <v>23</v>
      </c>
      <c r="G11" s="9" t="s">
        <v>16</v>
      </c>
      <c r="K11" s="10">
        <v>10.0</v>
      </c>
      <c r="L11" s="11">
        <f t="shared" si="1"/>
        <v>1</v>
      </c>
      <c r="M11" s="12">
        <v>0.0</v>
      </c>
      <c r="N11" s="12">
        <f t="shared" si="2"/>
        <v>0</v>
      </c>
      <c r="O11" s="13">
        <f t="shared" si="3"/>
        <v>0.9179150014</v>
      </c>
      <c r="P11" s="12">
        <f t="shared" si="4"/>
        <v>0</v>
      </c>
      <c r="Q11" s="14">
        <f t="shared" si="5"/>
        <v>0</v>
      </c>
      <c r="R11" s="15">
        <f t="shared" si="6"/>
        <v>0.08208499862</v>
      </c>
    </row>
    <row r="12">
      <c r="B12" s="8" t="s">
        <v>57</v>
      </c>
      <c r="C12" s="9" t="s">
        <v>0</v>
      </c>
      <c r="D12" s="16" t="s">
        <v>58</v>
      </c>
      <c r="E12" s="9" t="s">
        <v>9</v>
      </c>
      <c r="F12" s="9" t="s">
        <v>23</v>
      </c>
      <c r="G12" s="9" t="s">
        <v>16</v>
      </c>
      <c r="K12" s="10">
        <v>2.0</v>
      </c>
      <c r="L12" s="11">
        <f t="shared" si="1"/>
        <v>0.2</v>
      </c>
      <c r="M12" s="12">
        <v>2000000.0</v>
      </c>
      <c r="N12" s="12">
        <f t="shared" si="2"/>
        <v>400000</v>
      </c>
      <c r="O12" s="13">
        <f t="shared" si="3"/>
        <v>0.3934693403</v>
      </c>
      <c r="P12" s="12">
        <f t="shared" si="4"/>
        <v>4000000</v>
      </c>
      <c r="Q12" s="14">
        <f t="shared" si="5"/>
        <v>1573877.361</v>
      </c>
      <c r="R12" s="15">
        <f t="shared" si="6"/>
        <v>0.6065306597</v>
      </c>
    </row>
    <row r="13">
      <c r="B13" s="8" t="s">
        <v>59</v>
      </c>
      <c r="C13" s="9" t="s">
        <v>0</v>
      </c>
      <c r="D13" s="16" t="s">
        <v>60</v>
      </c>
      <c r="E13" s="9" t="s">
        <v>14</v>
      </c>
      <c r="F13" s="9" t="s">
        <v>23</v>
      </c>
      <c r="G13" s="9" t="s">
        <v>7</v>
      </c>
      <c r="K13" s="10">
        <v>10.0</v>
      </c>
      <c r="L13" s="11">
        <f t="shared" si="1"/>
        <v>1</v>
      </c>
      <c r="M13" s="12">
        <v>300000.0</v>
      </c>
      <c r="N13" s="12">
        <f t="shared" si="2"/>
        <v>300000</v>
      </c>
      <c r="O13" s="13">
        <f t="shared" si="3"/>
        <v>0.9179150014</v>
      </c>
      <c r="P13" s="12">
        <f t="shared" si="4"/>
        <v>3000000</v>
      </c>
      <c r="Q13" s="14">
        <f t="shared" si="5"/>
        <v>2753745.004</v>
      </c>
      <c r="R13" s="15">
        <f t="shared" si="6"/>
        <v>0.08208499862</v>
      </c>
    </row>
    <row r="14">
      <c r="B14" s="8" t="s">
        <v>61</v>
      </c>
      <c r="C14" s="9" t="s">
        <v>0</v>
      </c>
      <c r="D14" s="16" t="s">
        <v>62</v>
      </c>
      <c r="E14" s="9" t="s">
        <v>9</v>
      </c>
      <c r="F14" s="9" t="s">
        <v>23</v>
      </c>
      <c r="G14" s="9" t="s">
        <v>16</v>
      </c>
      <c r="K14" s="10">
        <v>5.0</v>
      </c>
      <c r="L14" s="11">
        <f t="shared" si="1"/>
        <v>0.5</v>
      </c>
      <c r="M14" s="12">
        <v>1500000.0</v>
      </c>
      <c r="N14" s="12">
        <f t="shared" si="2"/>
        <v>750000</v>
      </c>
      <c r="O14" s="13">
        <f t="shared" si="3"/>
        <v>0.7134952031</v>
      </c>
      <c r="P14" s="12">
        <f t="shared" si="4"/>
        <v>7500000</v>
      </c>
      <c r="Q14" s="14">
        <f t="shared" si="5"/>
        <v>5351214.024</v>
      </c>
      <c r="R14" s="15">
        <f t="shared" si="6"/>
        <v>0.2865047969</v>
      </c>
    </row>
    <row r="15">
      <c r="B15" s="8" t="s">
        <v>63</v>
      </c>
      <c r="C15" s="9" t="s">
        <v>0</v>
      </c>
      <c r="D15" s="16" t="s">
        <v>64</v>
      </c>
      <c r="E15" s="9" t="s">
        <v>14</v>
      </c>
      <c r="F15" s="9" t="s">
        <v>23</v>
      </c>
      <c r="G15" s="9" t="s">
        <v>16</v>
      </c>
      <c r="K15" s="10">
        <v>10.0</v>
      </c>
      <c r="L15" s="11">
        <f t="shared" si="1"/>
        <v>1</v>
      </c>
      <c r="M15" s="12">
        <v>1000000.0</v>
      </c>
      <c r="N15" s="12">
        <f t="shared" si="2"/>
        <v>1000000</v>
      </c>
      <c r="O15" s="13">
        <f t="shared" si="3"/>
        <v>0.9179150014</v>
      </c>
      <c r="P15" s="12">
        <f t="shared" si="4"/>
        <v>10000000</v>
      </c>
      <c r="Q15" s="14">
        <f t="shared" si="5"/>
        <v>9179150.014</v>
      </c>
      <c r="R15" s="15">
        <f t="shared" si="6"/>
        <v>0.08208499862</v>
      </c>
    </row>
    <row r="16">
      <c r="B16" s="8" t="s">
        <v>65</v>
      </c>
      <c r="C16" s="9" t="s">
        <v>0</v>
      </c>
      <c r="D16" s="16" t="s">
        <v>66</v>
      </c>
      <c r="E16" s="9" t="s">
        <v>9</v>
      </c>
      <c r="F16" s="9" t="s">
        <v>23</v>
      </c>
      <c r="G16" s="9" t="s">
        <v>16</v>
      </c>
      <c r="K16" s="10">
        <v>1.0</v>
      </c>
      <c r="L16" s="11">
        <f t="shared" si="1"/>
        <v>0.1</v>
      </c>
      <c r="M16" s="12">
        <v>800000.0</v>
      </c>
      <c r="N16" s="12">
        <f t="shared" si="2"/>
        <v>80000</v>
      </c>
      <c r="O16" s="13">
        <f t="shared" si="3"/>
        <v>0.2211992169</v>
      </c>
      <c r="P16" s="12">
        <f t="shared" si="4"/>
        <v>800000</v>
      </c>
      <c r="Q16" s="14">
        <f t="shared" si="5"/>
        <v>176959.3735</v>
      </c>
      <c r="R16" s="15">
        <f t="shared" si="6"/>
        <v>0.7788007831</v>
      </c>
    </row>
    <row r="17">
      <c r="B17" s="8" t="s">
        <v>67</v>
      </c>
      <c r="C17" s="9" t="s">
        <v>0</v>
      </c>
      <c r="D17" s="16" t="s">
        <v>68</v>
      </c>
      <c r="E17" s="9" t="s">
        <v>14</v>
      </c>
      <c r="F17" s="9" t="s">
        <v>23</v>
      </c>
      <c r="G17" s="9" t="s">
        <v>7</v>
      </c>
      <c r="K17" s="10">
        <v>2.0</v>
      </c>
      <c r="L17" s="11">
        <f t="shared" si="1"/>
        <v>0.2</v>
      </c>
      <c r="M17" s="12">
        <v>100000.0</v>
      </c>
      <c r="N17" s="12">
        <f t="shared" si="2"/>
        <v>20000</v>
      </c>
      <c r="O17" s="13">
        <f t="shared" si="3"/>
        <v>0.3934693403</v>
      </c>
      <c r="P17" s="12">
        <f t="shared" si="4"/>
        <v>200000</v>
      </c>
      <c r="Q17" s="14">
        <f t="shared" si="5"/>
        <v>78693.86806</v>
      </c>
      <c r="R17" s="15">
        <f t="shared" si="6"/>
        <v>0.6065306597</v>
      </c>
    </row>
    <row r="18">
      <c r="B18" s="8" t="s">
        <v>69</v>
      </c>
      <c r="C18" s="9" t="s">
        <v>0</v>
      </c>
      <c r="D18" s="16" t="s">
        <v>70</v>
      </c>
      <c r="E18" s="9" t="s">
        <v>14</v>
      </c>
      <c r="F18" s="9" t="s">
        <v>23</v>
      </c>
      <c r="G18" s="9" t="s">
        <v>16</v>
      </c>
      <c r="K18" s="10">
        <v>2.0</v>
      </c>
      <c r="L18" s="11">
        <f t="shared" si="1"/>
        <v>0.2</v>
      </c>
      <c r="M18" s="12">
        <v>300000.0</v>
      </c>
      <c r="N18" s="12">
        <f t="shared" si="2"/>
        <v>60000</v>
      </c>
      <c r="O18" s="13">
        <f t="shared" si="3"/>
        <v>0.3934693403</v>
      </c>
      <c r="P18" s="12">
        <f t="shared" si="4"/>
        <v>600000</v>
      </c>
      <c r="Q18" s="14">
        <f t="shared" si="5"/>
        <v>236081.6042</v>
      </c>
      <c r="R18" s="15">
        <f t="shared" si="6"/>
        <v>0.6065306597</v>
      </c>
    </row>
    <row r="19">
      <c r="B19" s="8" t="s">
        <v>71</v>
      </c>
      <c r="C19" s="9" t="s">
        <v>0</v>
      </c>
      <c r="D19" s="16" t="s">
        <v>72</v>
      </c>
      <c r="E19" s="9" t="s">
        <v>14</v>
      </c>
      <c r="F19" s="9" t="s">
        <v>23</v>
      </c>
      <c r="G19" s="9" t="s">
        <v>16</v>
      </c>
      <c r="K19" s="10">
        <v>10.0</v>
      </c>
      <c r="L19" s="11">
        <f t="shared" si="1"/>
        <v>1</v>
      </c>
      <c r="M19" s="12">
        <v>250000.0</v>
      </c>
      <c r="N19" s="12">
        <f t="shared" si="2"/>
        <v>250000</v>
      </c>
      <c r="O19" s="13">
        <f t="shared" si="3"/>
        <v>0.9179150014</v>
      </c>
      <c r="P19" s="12">
        <f t="shared" si="4"/>
        <v>2500000</v>
      </c>
      <c r="Q19" s="14">
        <f t="shared" si="5"/>
        <v>2294787.503</v>
      </c>
      <c r="R19" s="15">
        <f t="shared" si="6"/>
        <v>0.08208499862</v>
      </c>
    </row>
    <row r="20">
      <c r="B20" s="8" t="s">
        <v>73</v>
      </c>
      <c r="C20" s="9" t="s">
        <v>0</v>
      </c>
      <c r="D20" s="16" t="s">
        <v>74</v>
      </c>
      <c r="E20" s="9" t="s">
        <v>14</v>
      </c>
      <c r="F20" s="9" t="s">
        <v>21</v>
      </c>
      <c r="G20" s="9" t="s">
        <v>18</v>
      </c>
      <c r="K20" s="10">
        <v>1.0</v>
      </c>
      <c r="L20" s="11">
        <f t="shared" si="1"/>
        <v>0.1</v>
      </c>
      <c r="M20" s="12">
        <v>200000.0</v>
      </c>
      <c r="N20" s="12">
        <f t="shared" si="2"/>
        <v>20000</v>
      </c>
      <c r="O20" s="13">
        <f t="shared" si="3"/>
        <v>0.2211992169</v>
      </c>
      <c r="P20" s="12">
        <f t="shared" si="4"/>
        <v>200000</v>
      </c>
      <c r="Q20" s="14">
        <f t="shared" si="5"/>
        <v>44239.84339</v>
      </c>
      <c r="R20" s="15">
        <f t="shared" si="6"/>
        <v>0.7788007831</v>
      </c>
    </row>
    <row r="21">
      <c r="B21" s="8" t="s">
        <v>75</v>
      </c>
      <c r="C21" s="9" t="s">
        <v>0</v>
      </c>
      <c r="D21" s="16" t="s">
        <v>76</v>
      </c>
      <c r="E21" s="9" t="s">
        <v>18</v>
      </c>
      <c r="F21" s="9" t="s">
        <v>15</v>
      </c>
      <c r="G21" s="9" t="s">
        <v>7</v>
      </c>
      <c r="K21" s="10">
        <v>20.0</v>
      </c>
      <c r="L21" s="11">
        <f t="shared" si="1"/>
        <v>1</v>
      </c>
      <c r="M21" s="12">
        <v>100000.0</v>
      </c>
      <c r="N21" s="12">
        <f t="shared" si="2"/>
        <v>100000</v>
      </c>
      <c r="O21" s="13">
        <f t="shared" si="3"/>
        <v>0.993262053</v>
      </c>
      <c r="P21" s="12">
        <f t="shared" si="4"/>
        <v>2000000</v>
      </c>
      <c r="Q21" s="14">
        <f t="shared" si="5"/>
        <v>1986524.106</v>
      </c>
      <c r="R21" s="15">
        <f t="shared" si="6"/>
        <v>0.006737946999</v>
      </c>
    </row>
    <row r="22">
      <c r="B22" s="8" t="s">
        <v>77</v>
      </c>
      <c r="C22" s="9" t="s">
        <v>0</v>
      </c>
      <c r="D22" s="16" t="s">
        <v>78</v>
      </c>
      <c r="E22" s="9" t="s">
        <v>18</v>
      </c>
      <c r="F22" s="9" t="s">
        <v>6</v>
      </c>
      <c r="G22" s="9" t="s">
        <v>18</v>
      </c>
      <c r="K22" s="10">
        <v>10.0</v>
      </c>
      <c r="L22" s="11">
        <f t="shared" si="1"/>
        <v>1</v>
      </c>
      <c r="M22" s="12">
        <v>150000.0</v>
      </c>
      <c r="N22" s="12">
        <f t="shared" si="2"/>
        <v>150000</v>
      </c>
      <c r="O22" s="13">
        <f t="shared" si="3"/>
        <v>0.9179150014</v>
      </c>
      <c r="P22" s="12">
        <f t="shared" si="4"/>
        <v>1500000</v>
      </c>
      <c r="Q22" s="14">
        <f t="shared" si="5"/>
        <v>1376872.502</v>
      </c>
      <c r="R22" s="15">
        <f t="shared" si="6"/>
        <v>0.08208499862</v>
      </c>
    </row>
    <row r="23">
      <c r="B23" s="8" t="s">
        <v>79</v>
      </c>
      <c r="C23" s="9" t="s">
        <v>0</v>
      </c>
      <c r="D23" s="16" t="s">
        <v>80</v>
      </c>
      <c r="E23" s="9" t="s">
        <v>18</v>
      </c>
      <c r="F23" s="9" t="s">
        <v>23</v>
      </c>
      <c r="G23" s="9" t="s">
        <v>7</v>
      </c>
      <c r="K23" s="10">
        <v>5.0</v>
      </c>
      <c r="L23" s="11">
        <f t="shared" si="1"/>
        <v>0.5</v>
      </c>
      <c r="M23" s="12">
        <v>350000.0</v>
      </c>
      <c r="N23" s="12">
        <f t="shared" si="2"/>
        <v>175000</v>
      </c>
      <c r="O23" s="13">
        <f t="shared" si="3"/>
        <v>0.7134952031</v>
      </c>
      <c r="P23" s="12">
        <f t="shared" si="4"/>
        <v>1750000</v>
      </c>
      <c r="Q23" s="14">
        <f t="shared" si="5"/>
        <v>1248616.605</v>
      </c>
      <c r="R23" s="15">
        <f t="shared" si="6"/>
        <v>0.2865047969</v>
      </c>
    </row>
    <row r="24">
      <c r="B24" s="8" t="s">
        <v>81</v>
      </c>
      <c r="C24" s="9" t="s">
        <v>0</v>
      </c>
      <c r="D24" s="16" t="s">
        <v>82</v>
      </c>
      <c r="E24" s="9" t="s">
        <v>14</v>
      </c>
      <c r="F24" s="9" t="s">
        <v>23</v>
      </c>
      <c r="G24" s="9" t="s">
        <v>7</v>
      </c>
      <c r="K24" s="10">
        <v>2.0</v>
      </c>
      <c r="L24" s="11">
        <f t="shared" si="1"/>
        <v>0.2</v>
      </c>
      <c r="M24" s="12">
        <v>500000.0</v>
      </c>
      <c r="N24" s="12">
        <f t="shared" si="2"/>
        <v>100000</v>
      </c>
      <c r="O24" s="13">
        <f t="shared" si="3"/>
        <v>0.3934693403</v>
      </c>
      <c r="P24" s="12">
        <f t="shared" si="4"/>
        <v>1000000</v>
      </c>
      <c r="Q24" s="14">
        <f t="shared" si="5"/>
        <v>393469.3403</v>
      </c>
      <c r="R24" s="15">
        <f t="shared" si="6"/>
        <v>0.6065306597</v>
      </c>
    </row>
    <row r="25">
      <c r="B25" s="8" t="s">
        <v>83</v>
      </c>
      <c r="C25" s="9" t="s">
        <v>0</v>
      </c>
      <c r="D25" s="16" t="s">
        <v>84</v>
      </c>
      <c r="E25" s="9" t="s">
        <v>14</v>
      </c>
      <c r="F25" s="9" t="s">
        <v>21</v>
      </c>
      <c r="G25" s="9" t="s">
        <v>7</v>
      </c>
      <c r="K25" s="10">
        <v>10.0</v>
      </c>
      <c r="L25" s="11">
        <f t="shared" si="1"/>
        <v>1</v>
      </c>
      <c r="M25" s="12">
        <v>400000.0</v>
      </c>
      <c r="N25" s="12">
        <f t="shared" si="2"/>
        <v>400000</v>
      </c>
      <c r="O25" s="13">
        <f t="shared" si="3"/>
        <v>0.9179150014</v>
      </c>
      <c r="P25" s="12">
        <f t="shared" si="4"/>
        <v>4000000</v>
      </c>
      <c r="Q25" s="14">
        <f t="shared" si="5"/>
        <v>3671660.006</v>
      </c>
      <c r="R25" s="15">
        <f t="shared" si="6"/>
        <v>0.08208499862</v>
      </c>
    </row>
    <row r="26">
      <c r="B26" s="8" t="s">
        <v>85</v>
      </c>
      <c r="C26" s="9" t="s">
        <v>0</v>
      </c>
      <c r="D26" s="16" t="s">
        <v>86</v>
      </c>
      <c r="E26" s="9" t="s">
        <v>14</v>
      </c>
      <c r="F26" s="9" t="s">
        <v>23</v>
      </c>
      <c r="G26" s="9" t="s">
        <v>7</v>
      </c>
      <c r="K26" s="10">
        <v>1.0</v>
      </c>
      <c r="L26" s="11">
        <f t="shared" si="1"/>
        <v>0.1</v>
      </c>
      <c r="M26" s="12">
        <v>250000.0</v>
      </c>
      <c r="N26" s="12">
        <f t="shared" si="2"/>
        <v>25000</v>
      </c>
      <c r="O26" s="13">
        <f t="shared" si="3"/>
        <v>0.2211992169</v>
      </c>
      <c r="P26" s="12">
        <f t="shared" si="4"/>
        <v>250000</v>
      </c>
      <c r="Q26" s="14">
        <f t="shared" si="5"/>
        <v>55299.80423</v>
      </c>
      <c r="R26" s="15">
        <f t="shared" si="6"/>
        <v>0.7788007831</v>
      </c>
    </row>
    <row r="27">
      <c r="B27" s="8" t="s">
        <v>87</v>
      </c>
      <c r="C27" s="9" t="s">
        <v>0</v>
      </c>
      <c r="D27" s="16" t="s">
        <v>88</v>
      </c>
      <c r="E27" s="9" t="s">
        <v>14</v>
      </c>
      <c r="F27" s="9" t="s">
        <v>6</v>
      </c>
      <c r="G27" s="9" t="s">
        <v>11</v>
      </c>
      <c r="K27" s="10">
        <v>5.0</v>
      </c>
      <c r="L27" s="11">
        <f t="shared" si="1"/>
        <v>0.5</v>
      </c>
      <c r="M27" s="12">
        <v>200000.0</v>
      </c>
      <c r="N27" s="12">
        <f t="shared" si="2"/>
        <v>100000</v>
      </c>
      <c r="O27" s="13">
        <f t="shared" si="3"/>
        <v>0.7134952031</v>
      </c>
      <c r="P27" s="12">
        <f t="shared" si="4"/>
        <v>1000000</v>
      </c>
      <c r="Q27" s="14">
        <f t="shared" si="5"/>
        <v>713495.2031</v>
      </c>
      <c r="R27" s="15">
        <f t="shared" si="6"/>
        <v>0.2865047969</v>
      </c>
    </row>
    <row r="28">
      <c r="B28" s="8" t="s">
        <v>89</v>
      </c>
      <c r="C28" s="9" t="s">
        <v>0</v>
      </c>
      <c r="D28" s="16" t="s">
        <v>90</v>
      </c>
      <c r="E28" s="9" t="s">
        <v>14</v>
      </c>
      <c r="F28" s="9" t="s">
        <v>6</v>
      </c>
      <c r="G28" s="9" t="s">
        <v>11</v>
      </c>
      <c r="K28" s="10">
        <v>5.0</v>
      </c>
      <c r="L28" s="11">
        <f t="shared" si="1"/>
        <v>0.5</v>
      </c>
      <c r="M28" s="12">
        <v>500000.0</v>
      </c>
      <c r="N28" s="12">
        <f t="shared" si="2"/>
        <v>250000</v>
      </c>
      <c r="O28" s="13">
        <f t="shared" si="3"/>
        <v>0.7134952031</v>
      </c>
      <c r="P28" s="12">
        <f t="shared" si="4"/>
        <v>2500000</v>
      </c>
      <c r="Q28" s="14">
        <f t="shared" si="5"/>
        <v>1783738.008</v>
      </c>
      <c r="R28" s="15">
        <f t="shared" si="6"/>
        <v>0.2865047969</v>
      </c>
    </row>
    <row r="29">
      <c r="B29" s="8" t="s">
        <v>91</v>
      </c>
      <c r="C29" s="9" t="s">
        <v>0</v>
      </c>
      <c r="D29" s="16" t="s">
        <v>92</v>
      </c>
      <c r="E29" s="9" t="s">
        <v>14</v>
      </c>
      <c r="F29" s="9" t="s">
        <v>6</v>
      </c>
      <c r="G29" s="9" t="s">
        <v>11</v>
      </c>
      <c r="K29" s="10">
        <v>5.0</v>
      </c>
      <c r="L29" s="11">
        <f t="shared" si="1"/>
        <v>0.5</v>
      </c>
      <c r="M29" s="12">
        <v>600000.0</v>
      </c>
      <c r="N29" s="12">
        <f t="shared" si="2"/>
        <v>300000</v>
      </c>
      <c r="O29" s="13">
        <f t="shared" si="3"/>
        <v>0.7134952031</v>
      </c>
      <c r="P29" s="12">
        <f t="shared" si="4"/>
        <v>3000000</v>
      </c>
      <c r="Q29" s="14">
        <f t="shared" si="5"/>
        <v>2140485.609</v>
      </c>
      <c r="R29" s="15">
        <f t="shared" si="6"/>
        <v>0.2865047969</v>
      </c>
    </row>
    <row r="30">
      <c r="B30" s="8" t="s">
        <v>93</v>
      </c>
      <c r="C30" s="9" t="s">
        <v>0</v>
      </c>
      <c r="D30" s="16" t="s">
        <v>94</v>
      </c>
      <c r="E30" s="9" t="s">
        <v>18</v>
      </c>
      <c r="F30" s="9" t="s">
        <v>19</v>
      </c>
      <c r="G30" s="9" t="s">
        <v>3</v>
      </c>
      <c r="K30" s="10">
        <v>30.0</v>
      </c>
      <c r="L30" s="11">
        <f t="shared" si="1"/>
        <v>1</v>
      </c>
      <c r="M30" s="12">
        <v>150000.0</v>
      </c>
      <c r="N30" s="12">
        <f t="shared" si="2"/>
        <v>150000</v>
      </c>
      <c r="O30" s="13">
        <f t="shared" si="3"/>
        <v>0.9994469156</v>
      </c>
      <c r="P30" s="12">
        <f t="shared" si="4"/>
        <v>4500000</v>
      </c>
      <c r="Q30" s="14">
        <f t="shared" si="5"/>
        <v>4497511.12</v>
      </c>
      <c r="R30" s="15">
        <f t="shared" si="6"/>
        <v>0.0005530843701</v>
      </c>
    </row>
    <row r="31">
      <c r="B31" s="8" t="s">
        <v>95</v>
      </c>
      <c r="C31" s="9" t="s">
        <v>0</v>
      </c>
      <c r="D31" s="16" t="s">
        <v>96</v>
      </c>
      <c r="E31" s="9" t="s">
        <v>18</v>
      </c>
      <c r="F31" s="9" t="s">
        <v>23</v>
      </c>
      <c r="G31" s="9" t="s">
        <v>16</v>
      </c>
      <c r="K31" s="17">
        <v>10.0</v>
      </c>
      <c r="L31" s="11">
        <f t="shared" si="1"/>
        <v>1</v>
      </c>
      <c r="M31" s="12">
        <v>350000.0</v>
      </c>
      <c r="N31" s="12">
        <f t="shared" si="2"/>
        <v>350000</v>
      </c>
      <c r="O31" s="13">
        <f t="shared" si="3"/>
        <v>0.9179150014</v>
      </c>
      <c r="P31" s="12">
        <f t="shared" si="4"/>
        <v>3500000</v>
      </c>
      <c r="Q31" s="14">
        <f t="shared" si="5"/>
        <v>3212702.505</v>
      </c>
      <c r="R31" s="15">
        <f t="shared" si="6"/>
        <v>0.08208499862</v>
      </c>
    </row>
    <row r="32">
      <c r="B32" s="8" t="s">
        <v>97</v>
      </c>
      <c r="C32" s="9" t="s">
        <v>0</v>
      </c>
      <c r="D32" s="16" t="s">
        <v>98</v>
      </c>
      <c r="E32" s="9" t="s">
        <v>18</v>
      </c>
      <c r="F32" s="9" t="s">
        <v>23</v>
      </c>
      <c r="G32" s="9" t="s">
        <v>16</v>
      </c>
      <c r="I32" s="18" t="s">
        <v>99</v>
      </c>
      <c r="J32" s="18">
        <f>SUM(K3:K32)</f>
        <v>452</v>
      </c>
      <c r="K32" s="17">
        <v>10.0</v>
      </c>
      <c r="L32" s="19">
        <f t="shared" si="1"/>
        <v>1</v>
      </c>
      <c r="M32" s="12">
        <v>400000.0</v>
      </c>
      <c r="N32" s="12">
        <f t="shared" si="2"/>
        <v>400000</v>
      </c>
      <c r="O32" s="13">
        <f t="shared" si="3"/>
        <v>0.9179150014</v>
      </c>
      <c r="P32" s="12">
        <f t="shared" si="4"/>
        <v>4000000</v>
      </c>
      <c r="Q32" s="14">
        <f t="shared" si="5"/>
        <v>3671660.006</v>
      </c>
      <c r="R32" s="15">
        <f t="shared" si="6"/>
        <v>0.08208499862</v>
      </c>
    </row>
    <row r="33">
      <c r="L33" s="20"/>
      <c r="M33" s="21"/>
      <c r="N33" s="21"/>
      <c r="O33" s="22"/>
      <c r="R33" s="23"/>
    </row>
  </sheetData>
  <dataValidations>
    <dataValidation type="custom" allowBlank="1" showDropDown="1" sqref="L3:L32 O3:O32 R3:R32">
      <formula1>AND(ISNUMBER(L3),(NOT(OR(NOT(ISERROR(DATEVALUE(L3))), AND(ISNUMBER(L3), LEFT(CELL("format", L3))="D")))))</formula1>
    </dataValidation>
    <dataValidation type="list" allowBlank="1" sqref="C3:C32 E3:G32">
      <formula1>#REF!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7.63"/>
    <col customWidth="1" min="3" max="3" width="8.38"/>
    <col customWidth="1" min="4" max="4" width="14.88"/>
    <col customWidth="1" min="5" max="5" width="8.38"/>
    <col customWidth="1" min="6" max="6" width="7.13"/>
    <col customWidth="1" min="7" max="7" width="12.13"/>
    <col customWidth="1" min="8" max="8" width="8.0"/>
    <col customWidth="1" min="9" max="9" width="16.25"/>
    <col customWidth="1" min="10" max="10" width="9.0"/>
    <col customWidth="1" min="11" max="11" width="10.88"/>
    <col customWidth="1" min="12" max="12" width="19.75"/>
    <col customWidth="1" min="13" max="13" width="11.38"/>
    <col customWidth="1" min="14" max="14" width="5.75"/>
    <col customWidth="1" min="15" max="15" width="10.13"/>
    <col customWidth="1" min="16" max="16" width="7.63"/>
    <col customWidth="1" min="17" max="17" width="9.5"/>
  </cols>
  <sheetData>
    <row r="2">
      <c r="A2" s="2"/>
      <c r="B2" s="24" t="s">
        <v>100</v>
      </c>
      <c r="C2" s="25"/>
      <c r="D2" s="25"/>
      <c r="F2" s="26" t="s">
        <v>101</v>
      </c>
      <c r="G2" s="27" t="s">
        <v>100</v>
      </c>
      <c r="H2" s="27" t="s">
        <v>102</v>
      </c>
      <c r="I2" s="27" t="s">
        <v>103</v>
      </c>
      <c r="J2" s="27" t="s">
        <v>104</v>
      </c>
      <c r="L2" s="28" t="s">
        <v>105</v>
      </c>
      <c r="M2" s="29"/>
      <c r="N2" s="30" t="s">
        <v>106</v>
      </c>
    </row>
    <row r="3">
      <c r="A3" s="31" t="s">
        <v>102</v>
      </c>
      <c r="B3" s="32" t="s">
        <v>107</v>
      </c>
      <c r="C3" s="32" t="s">
        <v>108</v>
      </c>
      <c r="D3" s="32" t="s">
        <v>109</v>
      </c>
      <c r="F3" s="33" t="s">
        <v>39</v>
      </c>
      <c r="G3" s="34">
        <v>1.0</v>
      </c>
      <c r="H3" s="34">
        <v>3.0</v>
      </c>
      <c r="I3" s="34">
        <f t="shared" ref="I3:I12" si="1">G3*H3</f>
        <v>3</v>
      </c>
      <c r="J3" s="25" t="str">
        <f t="shared" ref="J3:J12" si="2">IFS(I3=3, "Bajo", I3=6, "Medio", I3=9, "Alto")</f>
        <v>Bajo</v>
      </c>
      <c r="L3" s="28" t="s">
        <v>110</v>
      </c>
      <c r="M3" s="29"/>
      <c r="N3" s="35"/>
      <c r="R3" s="2"/>
    </row>
    <row r="4">
      <c r="A4" s="36" t="s">
        <v>109</v>
      </c>
      <c r="B4" s="37" t="s">
        <v>111</v>
      </c>
      <c r="C4" s="38"/>
      <c r="D4" s="39" t="s">
        <v>112</v>
      </c>
      <c r="F4" s="33" t="s">
        <v>41</v>
      </c>
      <c r="G4" s="34">
        <v>3.0</v>
      </c>
      <c r="H4" s="34">
        <v>3.0</v>
      </c>
      <c r="I4" s="40">
        <f t="shared" si="1"/>
        <v>9</v>
      </c>
      <c r="J4" s="25" t="str">
        <f t="shared" si="2"/>
        <v>Alto</v>
      </c>
      <c r="L4" s="28" t="s">
        <v>113</v>
      </c>
      <c r="M4" s="29"/>
      <c r="N4" s="41"/>
      <c r="R4" s="2"/>
    </row>
    <row r="5">
      <c r="A5" s="36" t="s">
        <v>108</v>
      </c>
      <c r="B5" s="25"/>
      <c r="C5" s="42"/>
      <c r="D5" s="43"/>
      <c r="F5" s="33" t="s">
        <v>43</v>
      </c>
      <c r="G5" s="34">
        <v>3.0</v>
      </c>
      <c r="H5" s="34">
        <v>1.0</v>
      </c>
      <c r="I5" s="40">
        <f t="shared" si="1"/>
        <v>3</v>
      </c>
      <c r="J5" s="25" t="str">
        <f t="shared" si="2"/>
        <v>Bajo</v>
      </c>
      <c r="L5" s="28" t="s">
        <v>114</v>
      </c>
      <c r="M5" s="29"/>
      <c r="N5" s="44"/>
      <c r="R5" s="2"/>
    </row>
    <row r="6">
      <c r="A6" s="36" t="s">
        <v>107</v>
      </c>
      <c r="B6" s="25"/>
      <c r="C6" s="45"/>
      <c r="D6" s="46" t="s">
        <v>39</v>
      </c>
      <c r="F6" s="33" t="s">
        <v>45</v>
      </c>
      <c r="G6" s="34">
        <v>3.0</v>
      </c>
      <c r="H6" s="34">
        <v>1.0</v>
      </c>
      <c r="I6" s="40">
        <f t="shared" si="1"/>
        <v>3</v>
      </c>
      <c r="J6" s="25" t="str">
        <f t="shared" si="2"/>
        <v>Bajo</v>
      </c>
      <c r="L6" s="2"/>
      <c r="M6" s="2"/>
      <c r="N6" s="2"/>
      <c r="R6" s="2"/>
    </row>
    <row r="7">
      <c r="F7" s="33" t="s">
        <v>47</v>
      </c>
      <c r="G7" s="34">
        <v>3.0</v>
      </c>
      <c r="H7" s="34">
        <v>3.0</v>
      </c>
      <c r="I7" s="40">
        <f t="shared" si="1"/>
        <v>9</v>
      </c>
      <c r="J7" s="25" t="str">
        <f t="shared" si="2"/>
        <v>Alto</v>
      </c>
      <c r="L7" s="2"/>
      <c r="M7" s="2"/>
      <c r="N7" s="2"/>
      <c r="R7" s="2"/>
    </row>
    <row r="8">
      <c r="F8" s="33" t="s">
        <v>49</v>
      </c>
      <c r="G8" s="34">
        <v>3.0</v>
      </c>
      <c r="H8" s="34">
        <v>1.0</v>
      </c>
      <c r="I8" s="40">
        <f t="shared" si="1"/>
        <v>3</v>
      </c>
      <c r="J8" s="25" t="str">
        <f t="shared" si="2"/>
        <v>Bajo</v>
      </c>
      <c r="L8" s="2"/>
      <c r="M8" s="2"/>
      <c r="N8" s="2"/>
      <c r="R8" s="2"/>
    </row>
    <row r="9">
      <c r="F9" s="33" t="s">
        <v>51</v>
      </c>
      <c r="G9" s="34">
        <v>3.0</v>
      </c>
      <c r="H9" s="34">
        <v>3.0</v>
      </c>
      <c r="I9" s="40">
        <f t="shared" si="1"/>
        <v>9</v>
      </c>
      <c r="J9" s="25" t="str">
        <f t="shared" si="2"/>
        <v>Alto</v>
      </c>
      <c r="L9" s="2"/>
      <c r="M9" s="2"/>
      <c r="N9" s="2"/>
      <c r="R9" s="2"/>
    </row>
    <row r="10">
      <c r="F10" s="33" t="s">
        <v>53</v>
      </c>
      <c r="G10" s="34">
        <v>3.0</v>
      </c>
      <c r="H10" s="34">
        <v>1.0</v>
      </c>
      <c r="I10" s="40">
        <f t="shared" si="1"/>
        <v>3</v>
      </c>
      <c r="J10" s="25" t="str">
        <f t="shared" si="2"/>
        <v>Bajo</v>
      </c>
      <c r="L10" s="2"/>
      <c r="M10" s="2"/>
      <c r="N10" s="2"/>
      <c r="R10" s="2"/>
    </row>
    <row r="11">
      <c r="F11" s="33" t="s">
        <v>55</v>
      </c>
      <c r="G11" s="34">
        <v>3.0</v>
      </c>
      <c r="H11" s="34">
        <v>1.0</v>
      </c>
      <c r="I11" s="40">
        <f t="shared" si="1"/>
        <v>3</v>
      </c>
      <c r="J11" s="25" t="str">
        <f t="shared" si="2"/>
        <v>Bajo</v>
      </c>
      <c r="L11" s="47" t="s">
        <v>115</v>
      </c>
      <c r="M11" s="48"/>
      <c r="N11" s="29"/>
      <c r="R11" s="2"/>
    </row>
    <row r="12">
      <c r="F12" s="33" t="s">
        <v>57</v>
      </c>
      <c r="G12" s="34">
        <v>3.0</v>
      </c>
      <c r="H12" s="34">
        <v>3.0</v>
      </c>
      <c r="I12" s="40">
        <f t="shared" si="1"/>
        <v>9</v>
      </c>
      <c r="J12" s="25" t="str">
        <f t="shared" si="2"/>
        <v>Alto</v>
      </c>
      <c r="L12" s="49">
        <v>1.0</v>
      </c>
      <c r="M12" s="50" t="s">
        <v>116</v>
      </c>
      <c r="N12" s="29"/>
      <c r="R12" s="2"/>
    </row>
    <row r="13">
      <c r="L13" s="47">
        <v>2.0</v>
      </c>
      <c r="M13" s="50" t="s">
        <v>117</v>
      </c>
      <c r="N13" s="29"/>
      <c r="R13" s="2"/>
    </row>
    <row r="14">
      <c r="J14" s="2"/>
      <c r="K14" s="2"/>
      <c r="L14" s="47">
        <v>3.0</v>
      </c>
      <c r="M14" s="50" t="s">
        <v>118</v>
      </c>
      <c r="N14" s="29"/>
      <c r="R14" s="2"/>
    </row>
    <row r="15">
      <c r="J15" s="2"/>
      <c r="K15" s="2"/>
      <c r="L15" s="2"/>
      <c r="M15" s="2"/>
      <c r="N15" s="2"/>
      <c r="R15" s="2"/>
    </row>
    <row r="16">
      <c r="J16" s="2"/>
      <c r="K16" s="2"/>
      <c r="L16" s="47" t="s">
        <v>119</v>
      </c>
      <c r="M16" s="29"/>
      <c r="N16" s="2"/>
      <c r="R16" s="2"/>
    </row>
    <row r="17">
      <c r="J17" s="2"/>
      <c r="K17" s="2"/>
      <c r="L17" s="24">
        <v>1.0</v>
      </c>
      <c r="M17" s="51" t="s">
        <v>120</v>
      </c>
      <c r="N17" s="2"/>
      <c r="R17" s="2"/>
    </row>
    <row r="18">
      <c r="J18" s="2"/>
      <c r="K18" s="2"/>
      <c r="L18" s="24">
        <v>2.0</v>
      </c>
      <c r="M18" s="30" t="s">
        <v>121</v>
      </c>
      <c r="N18" s="2"/>
      <c r="R18" s="2"/>
    </row>
    <row r="19">
      <c r="J19" s="2"/>
      <c r="K19" s="2"/>
      <c r="L19" s="24">
        <v>3.0</v>
      </c>
      <c r="M19" s="30" t="s">
        <v>122</v>
      </c>
      <c r="N19" s="2"/>
      <c r="R19" s="2"/>
    </row>
    <row r="20">
      <c r="R20" s="2"/>
    </row>
    <row r="21">
      <c r="R21" s="2"/>
    </row>
    <row r="22">
      <c r="R22" s="2"/>
    </row>
    <row r="23">
      <c r="B23" s="2"/>
      <c r="C23" s="2"/>
      <c r="D23" s="52"/>
      <c r="E23" s="52"/>
      <c r="F23" s="52"/>
      <c r="L23" s="2"/>
      <c r="M23" s="2"/>
      <c r="N23" s="52"/>
      <c r="O23" s="2"/>
      <c r="P23" s="2"/>
      <c r="Q23" s="2"/>
      <c r="R23" s="2"/>
    </row>
    <row r="24">
      <c r="B24" s="2"/>
      <c r="C24" s="52"/>
      <c r="D24" s="52"/>
      <c r="E24" s="52"/>
      <c r="F24" s="52"/>
      <c r="G24" s="5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B25" s="2"/>
      <c r="C25" s="52"/>
      <c r="D25" s="52"/>
      <c r="E25" s="52"/>
      <c r="F25" s="52"/>
      <c r="G25" s="5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B26" s="2"/>
      <c r="C26" s="52"/>
      <c r="D26" s="52"/>
      <c r="E26" s="52"/>
      <c r="F26" s="52"/>
      <c r="G26" s="5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B27" s="2"/>
      <c r="C27" s="2"/>
      <c r="D27" s="52"/>
      <c r="E27" s="52"/>
      <c r="F27" s="52"/>
      <c r="G27" s="52"/>
      <c r="H27" s="2"/>
      <c r="I27" s="2"/>
      <c r="J27" s="2"/>
      <c r="K27" s="2"/>
      <c r="L27" s="2"/>
      <c r="M27" s="2"/>
      <c r="N27" s="2"/>
      <c r="O27" s="2"/>
      <c r="P27" s="2"/>
      <c r="Q27" s="2"/>
    </row>
  </sheetData>
  <mergeCells count="9">
    <mergeCell ref="M14:N14"/>
    <mergeCell ref="L16:M16"/>
    <mergeCell ref="L2:M2"/>
    <mergeCell ref="L3:M3"/>
    <mergeCell ref="L4:M4"/>
    <mergeCell ref="L5:M5"/>
    <mergeCell ref="L11:N11"/>
    <mergeCell ref="M12:N12"/>
    <mergeCell ref="M13:N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3" max="3" width="19.0"/>
    <col customWidth="1" min="4" max="4" width="28.13"/>
  </cols>
  <sheetData>
    <row r="3">
      <c r="A3" s="5" t="s">
        <v>28</v>
      </c>
      <c r="B3" s="6" t="s">
        <v>123</v>
      </c>
      <c r="C3" s="6" t="s">
        <v>124</v>
      </c>
      <c r="D3" s="7" t="s">
        <v>125</v>
      </c>
    </row>
    <row r="4">
      <c r="A4" s="53" t="s">
        <v>1</v>
      </c>
      <c r="B4" s="54">
        <f>COUNTIF('Análisis Cuantitativo'!$E$3:$E$32,A4)</f>
        <v>1</v>
      </c>
      <c r="C4" s="55">
        <f t="shared" ref="C4:C8" si="1">B4/$B$9</f>
        <v>0.03333333333</v>
      </c>
      <c r="D4" s="56">
        <f>C4</f>
        <v>0.03333333333</v>
      </c>
    </row>
    <row r="5">
      <c r="A5" s="57" t="s">
        <v>5</v>
      </c>
      <c r="B5" s="58">
        <f>COUNTIF('Análisis Cuantitativo'!$E$3:$E$32,A5)</f>
        <v>1</v>
      </c>
      <c r="C5" s="59">
        <f t="shared" si="1"/>
        <v>0.03333333333</v>
      </c>
      <c r="D5" s="60">
        <f t="shared" ref="D5:D8" si="2">C5+D4</f>
        <v>0.06666666667</v>
      </c>
    </row>
    <row r="6">
      <c r="A6" s="53" t="s">
        <v>9</v>
      </c>
      <c r="B6" s="54">
        <f>COUNTIF('Análisis Cuantitativo'!$E$3:$E$32,A6)</f>
        <v>6</v>
      </c>
      <c r="C6" s="55">
        <f t="shared" si="1"/>
        <v>0.2</v>
      </c>
      <c r="D6" s="56">
        <f t="shared" si="2"/>
        <v>0.2666666667</v>
      </c>
    </row>
    <row r="7">
      <c r="A7" s="57" t="s">
        <v>14</v>
      </c>
      <c r="B7" s="58">
        <f>COUNTIF('Análisis Cuantitativo'!$E$3:$E$32,A7)</f>
        <v>15</v>
      </c>
      <c r="C7" s="59">
        <f t="shared" si="1"/>
        <v>0.5</v>
      </c>
      <c r="D7" s="60">
        <f t="shared" si="2"/>
        <v>0.7666666667</v>
      </c>
    </row>
    <row r="8">
      <c r="A8" s="53" t="s">
        <v>18</v>
      </c>
      <c r="B8" s="54">
        <f>COUNTIF('Análisis Cuantitativo'!$E$3:$E$32,A8)</f>
        <v>7</v>
      </c>
      <c r="C8" s="55">
        <f t="shared" si="1"/>
        <v>0.2333333333</v>
      </c>
      <c r="D8" s="56">
        <f t="shared" si="2"/>
        <v>1</v>
      </c>
    </row>
    <row r="9">
      <c r="A9" s="61" t="s">
        <v>126</v>
      </c>
      <c r="B9" s="62">
        <f>SUM(B4:B8)</f>
        <v>30</v>
      </c>
      <c r="C9" s="63"/>
      <c r="D9" s="64"/>
    </row>
    <row r="13">
      <c r="A13" s="5" t="s">
        <v>26</v>
      </c>
      <c r="B13" s="7" t="s">
        <v>123</v>
      </c>
    </row>
    <row r="14">
      <c r="A14" s="53" t="s">
        <v>0</v>
      </c>
      <c r="B14" s="65">
        <f>COUNTIF('Análisis Cuantitativo'!$C$3:$C$32,A14)</f>
        <v>26</v>
      </c>
    </row>
    <row r="15">
      <c r="A15" s="57" t="s">
        <v>4</v>
      </c>
      <c r="B15" s="66">
        <f>COUNTIF('Análisis Cuantitativo'!$C$3:$C$32,A15)</f>
        <v>1</v>
      </c>
    </row>
    <row r="16">
      <c r="A16" s="53" t="s">
        <v>8</v>
      </c>
      <c r="B16" s="65">
        <f>COUNTIF('Análisis Cuantitativo'!$C$3:$C$32,A16)</f>
        <v>0</v>
      </c>
    </row>
    <row r="17">
      <c r="A17" s="57" t="s">
        <v>13</v>
      </c>
      <c r="B17" s="66">
        <f>COUNTIF('Análisis Cuantitativo'!$C$3:$C$32,A17)</f>
        <v>2</v>
      </c>
    </row>
    <row r="18">
      <c r="A18" s="53" t="s">
        <v>17</v>
      </c>
      <c r="B18" s="65">
        <f>COUNTIF('Análisis Cuantitativo'!$C$3:$C$32,A18)</f>
        <v>1</v>
      </c>
    </row>
    <row r="19">
      <c r="A19" s="57" t="s">
        <v>20</v>
      </c>
      <c r="B19" s="66">
        <f>COUNTIF('Análisis Cuantitativo'!$C$3:$C$32,A19)</f>
        <v>0</v>
      </c>
    </row>
    <row r="20">
      <c r="A20" s="67" t="s">
        <v>22</v>
      </c>
      <c r="B20" s="68">
        <f>COUNTIF('Análisis Cuantitativo'!$C$3:$C$32,A20)</f>
        <v>0</v>
      </c>
    </row>
  </sheetData>
  <dataValidations>
    <dataValidation type="custom" allowBlank="1" showDropDown="1" sqref="C4:D9">
      <formula1>AND(ISNUMBER(C4),(NOT(OR(NOT(ISERROR(DATEVALUE(C4))), AND(ISNUMBER(C4), LEFT(CELL("format", C4))="D")))))</formula1>
    </dataValidation>
  </dataValidations>
  <drawing r:id="rId1"/>
  <tableParts count="2">
    <tablePart r:id="rId4"/>
    <tablePart r:id="rId5"/>
  </tableParts>
</worksheet>
</file>