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ocument\"/>
    </mc:Choice>
  </mc:AlternateContent>
  <bookViews>
    <workbookView xWindow="0" yWindow="0" windowWidth="20490" windowHeight="7635"/>
  </bookViews>
  <sheets>
    <sheet name="Data" sheetId="1" r:id="rId1"/>
    <sheet name="Lists" sheetId="2" r:id="rId2"/>
    <sheet name="Invoice_templete" sheetId="3" r:id="rId3"/>
  </sheets>
  <definedNames>
    <definedName name="Clients">Table2[Client_Name]</definedName>
    <definedName name="Services">Table2[Service_Type]</definedName>
    <definedName name="Status">Table2[Payment_Status]</definedName>
  </definedNames>
  <calcPr calcId="152511"/>
</workbook>
</file>

<file path=xl/calcChain.xml><?xml version="1.0" encoding="utf-8"?>
<calcChain xmlns="http://schemas.openxmlformats.org/spreadsheetml/2006/main">
  <c r="B10" i="3" l="1"/>
  <c r="B25" i="3"/>
  <c r="B21" i="3"/>
  <c r="B19" i="3"/>
  <c r="B18" i="3"/>
  <c r="B17" i="3"/>
  <c r="F5" i="3"/>
  <c r="B8" i="3"/>
  <c r="B7" i="3"/>
  <c r="C2" i="2"/>
  <c r="C3" i="2"/>
  <c r="C4" i="2"/>
  <c r="C5" i="2"/>
  <c r="C6" i="2"/>
  <c r="C7" i="2"/>
  <c r="C8" i="2"/>
  <c r="C9" i="2"/>
  <c r="C10" i="2"/>
  <c r="C11" i="2"/>
  <c r="B2" i="2"/>
  <c r="B3" i="2"/>
  <c r="B4" i="2"/>
  <c r="B5" i="2"/>
  <c r="B6" i="2"/>
  <c r="B7" i="2"/>
  <c r="B8" i="2"/>
  <c r="B9" i="2"/>
  <c r="B10" i="2"/>
  <c r="B1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L9" i="1"/>
  <c r="L17" i="1"/>
  <c r="L25"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I2" i="1"/>
  <c r="J2" i="1" s="1"/>
  <c r="L2" i="1" s="1"/>
  <c r="I3" i="1"/>
  <c r="J3" i="1" s="1"/>
  <c r="L3" i="1" s="1"/>
  <c r="I4" i="1"/>
  <c r="J4" i="1" s="1"/>
  <c r="L4" i="1" s="1"/>
  <c r="I5" i="1"/>
  <c r="J5" i="1" s="1"/>
  <c r="L5" i="1" s="1"/>
  <c r="I6" i="1"/>
  <c r="J6" i="1" s="1"/>
  <c r="L6" i="1" s="1"/>
  <c r="I7" i="1"/>
  <c r="J7" i="1" s="1"/>
  <c r="L7" i="1" s="1"/>
  <c r="I8" i="1"/>
  <c r="J8" i="1" s="1"/>
  <c r="L8" i="1" s="1"/>
  <c r="I9" i="1"/>
  <c r="J9" i="1" s="1"/>
  <c r="I10" i="1"/>
  <c r="J10" i="1" s="1"/>
  <c r="L10" i="1" s="1"/>
  <c r="I11" i="1"/>
  <c r="J11" i="1" s="1"/>
  <c r="L11" i="1" s="1"/>
  <c r="I12" i="1"/>
  <c r="J12" i="1" s="1"/>
  <c r="L12" i="1" s="1"/>
  <c r="I13" i="1"/>
  <c r="J13" i="1" s="1"/>
  <c r="L13" i="1" s="1"/>
  <c r="I14" i="1"/>
  <c r="J14" i="1" s="1"/>
  <c r="L14" i="1" s="1"/>
  <c r="I15" i="1"/>
  <c r="J15" i="1" s="1"/>
  <c r="L15" i="1" s="1"/>
  <c r="I16" i="1"/>
  <c r="J16" i="1" s="1"/>
  <c r="L16" i="1" s="1"/>
  <c r="I17" i="1"/>
  <c r="J17" i="1" s="1"/>
  <c r="I18" i="1"/>
  <c r="J18" i="1" s="1"/>
  <c r="L18" i="1" s="1"/>
  <c r="I19" i="1"/>
  <c r="J19" i="1" s="1"/>
  <c r="L19" i="1" s="1"/>
  <c r="I20" i="1"/>
  <c r="J20" i="1" s="1"/>
  <c r="L20" i="1" s="1"/>
  <c r="I21" i="1"/>
  <c r="J21" i="1" s="1"/>
  <c r="L21" i="1" s="1"/>
  <c r="I22" i="1"/>
  <c r="J22" i="1" s="1"/>
  <c r="L22" i="1" s="1"/>
  <c r="I23" i="1"/>
  <c r="J23" i="1" s="1"/>
  <c r="L23" i="1" s="1"/>
  <c r="I24" i="1"/>
  <c r="J24" i="1" s="1"/>
  <c r="L24" i="1" s="1"/>
  <c r="I25" i="1"/>
  <c r="J25" i="1" s="1"/>
  <c r="I26" i="1"/>
  <c r="J26" i="1" s="1"/>
  <c r="L26" i="1" s="1"/>
  <c r="I27" i="1"/>
  <c r="J27" i="1" s="1"/>
  <c r="L27" i="1" s="1"/>
  <c r="I28" i="1"/>
  <c r="J28" i="1" s="1"/>
  <c r="L28" i="1" s="1"/>
  <c r="I29" i="1"/>
  <c r="J29" i="1" s="1"/>
  <c r="L29" i="1" s="1"/>
  <c r="I30" i="1"/>
  <c r="J30" i="1" s="1"/>
  <c r="L30" i="1" s="1"/>
  <c r="I31" i="1"/>
  <c r="J31" i="1" s="1"/>
  <c r="L31" i="1" s="1"/>
  <c r="I32" i="1"/>
  <c r="J32" i="1" s="1"/>
  <c r="L32" i="1" s="1"/>
  <c r="I33" i="1"/>
  <c r="J33" i="1" s="1"/>
  <c r="L33" i="1" s="1"/>
  <c r="I34" i="1"/>
  <c r="J34" i="1" s="1"/>
  <c r="L34" i="1" s="1"/>
  <c r="I35" i="1"/>
  <c r="J35" i="1" s="1"/>
  <c r="L35" i="1" s="1"/>
  <c r="I36" i="1"/>
  <c r="J36" i="1" s="1"/>
  <c r="L36" i="1" s="1"/>
  <c r="I37" i="1"/>
  <c r="J37" i="1" s="1"/>
  <c r="L37" i="1" s="1"/>
  <c r="I38" i="1"/>
  <c r="J38" i="1" s="1"/>
  <c r="L38" i="1" s="1"/>
  <c r="I39" i="1"/>
  <c r="J39" i="1" s="1"/>
  <c r="L39" i="1" s="1"/>
  <c r="I40" i="1"/>
  <c r="J40" i="1" s="1"/>
  <c r="L40" i="1" s="1"/>
  <c r="I41" i="1"/>
  <c r="J41" i="1" s="1"/>
  <c r="L41" i="1" s="1"/>
  <c r="I42" i="1"/>
  <c r="J42" i="1" s="1"/>
  <c r="L42" i="1" s="1"/>
  <c r="I43" i="1"/>
  <c r="J43" i="1" s="1"/>
  <c r="L43" i="1" s="1"/>
  <c r="I44" i="1"/>
  <c r="J44" i="1" s="1"/>
  <c r="L44" i="1" s="1"/>
  <c r="I45" i="1"/>
  <c r="J45" i="1" s="1"/>
  <c r="L45" i="1" s="1"/>
  <c r="I46" i="1"/>
  <c r="J46" i="1" s="1"/>
  <c r="L46" i="1" s="1"/>
  <c r="I47" i="1"/>
  <c r="J47" i="1" s="1"/>
  <c r="L47" i="1" s="1"/>
  <c r="I48" i="1"/>
  <c r="J48" i="1" s="1"/>
  <c r="L48" i="1" s="1"/>
  <c r="I49" i="1"/>
  <c r="J49" i="1" s="1"/>
  <c r="L49" i="1" s="1"/>
  <c r="I50" i="1"/>
  <c r="J50" i="1" s="1"/>
  <c r="L50" i="1" s="1"/>
  <c r="I51" i="1"/>
  <c r="J51" i="1" s="1"/>
  <c r="L51" i="1" s="1"/>
</calcChain>
</file>

<file path=xl/sharedStrings.xml><?xml version="1.0" encoding="utf-8"?>
<sst xmlns="http://schemas.openxmlformats.org/spreadsheetml/2006/main" count="389" uniqueCount="144">
  <si>
    <t>Invoice_No</t>
  </si>
  <si>
    <t>Client_Name</t>
  </si>
  <si>
    <t>Service_Type</t>
  </si>
  <si>
    <t>Invoice_Date</t>
  </si>
  <si>
    <t>Amount</t>
  </si>
  <si>
    <t>GST%</t>
  </si>
  <si>
    <t>TDS%</t>
  </si>
  <si>
    <t>Payment_Status</t>
  </si>
  <si>
    <t>INV001</t>
  </si>
  <si>
    <t>INV002</t>
  </si>
  <si>
    <t>INV003</t>
  </si>
  <si>
    <t>INV004</t>
  </si>
  <si>
    <t>INV005</t>
  </si>
  <si>
    <t>INV006</t>
  </si>
  <si>
    <t>INV007</t>
  </si>
  <si>
    <t>INV008</t>
  </si>
  <si>
    <t>INV009</t>
  </si>
  <si>
    <t>INV010</t>
  </si>
  <si>
    <t>INV011</t>
  </si>
  <si>
    <t>INV012</t>
  </si>
  <si>
    <t>INV013</t>
  </si>
  <si>
    <t>INV014</t>
  </si>
  <si>
    <t>INV015</t>
  </si>
  <si>
    <t>INV016</t>
  </si>
  <si>
    <t>INV017</t>
  </si>
  <si>
    <t>INV018</t>
  </si>
  <si>
    <t>INV019</t>
  </si>
  <si>
    <t>INV020</t>
  </si>
  <si>
    <t>INV021</t>
  </si>
  <si>
    <t>INV022</t>
  </si>
  <si>
    <t>INV023</t>
  </si>
  <si>
    <t>INV024</t>
  </si>
  <si>
    <t>INV025</t>
  </si>
  <si>
    <t>INV026</t>
  </si>
  <si>
    <t>INV027</t>
  </si>
  <si>
    <t>INV028</t>
  </si>
  <si>
    <t>INV029</t>
  </si>
  <si>
    <t>INV030</t>
  </si>
  <si>
    <t>INV031</t>
  </si>
  <si>
    <t>INV032</t>
  </si>
  <si>
    <t>INV033</t>
  </si>
  <si>
    <t>INV034</t>
  </si>
  <si>
    <t>INV035</t>
  </si>
  <si>
    <t>INV036</t>
  </si>
  <si>
    <t>INV037</t>
  </si>
  <si>
    <t>INV038</t>
  </si>
  <si>
    <t>INV039</t>
  </si>
  <si>
    <t>INV040</t>
  </si>
  <si>
    <t>INV041</t>
  </si>
  <si>
    <t>INV042</t>
  </si>
  <si>
    <t>INV043</t>
  </si>
  <si>
    <t>INV044</t>
  </si>
  <si>
    <t>INV045</t>
  </si>
  <si>
    <t>INV046</t>
  </si>
  <si>
    <t>INV047</t>
  </si>
  <si>
    <t>INV048</t>
  </si>
  <si>
    <t>INV049</t>
  </si>
  <si>
    <t>INV050</t>
  </si>
  <si>
    <t>BrightPath</t>
  </si>
  <si>
    <t>CodeCrafters</t>
  </si>
  <si>
    <t>DataWorks</t>
  </si>
  <si>
    <t>TechNova</t>
  </si>
  <si>
    <t>GreenLeaf</t>
  </si>
  <si>
    <t>BlueSky</t>
  </si>
  <si>
    <t>DesignHub</t>
  </si>
  <si>
    <t>PixelPoint</t>
  </si>
  <si>
    <t>ABC Corp</t>
  </si>
  <si>
    <t>App Development</t>
  </si>
  <si>
    <t>Data Analysis</t>
  </si>
  <si>
    <t>Social Media Marketing</t>
  </si>
  <si>
    <t>SEO Optimization</t>
  </si>
  <si>
    <t>UI/UX Design</t>
  </si>
  <si>
    <t>Web Design</t>
  </si>
  <si>
    <t>Brand Strategy</t>
  </si>
  <si>
    <t>Content Writing</t>
  </si>
  <si>
    <t>10-05-2025</t>
  </si>
  <si>
    <t>07-03-2025</t>
  </si>
  <si>
    <t>27-03-2025</t>
  </si>
  <si>
    <t>09-08-2025</t>
  </si>
  <si>
    <t>17-04-2025</t>
  </si>
  <si>
    <t>13-06-2025</t>
  </si>
  <si>
    <t>19-06-2025</t>
  </si>
  <si>
    <t>28-02-2025</t>
  </si>
  <si>
    <t>09-02-2025</t>
  </si>
  <si>
    <t>11-04-2025</t>
  </si>
  <si>
    <t>25-03-2025</t>
  </si>
  <si>
    <t>09-01-2025</t>
  </si>
  <si>
    <t>19-07-2025</t>
  </si>
  <si>
    <t>18-02-2025</t>
  </si>
  <si>
    <t>04-02-2025</t>
  </si>
  <si>
    <t>22-04-2025</t>
  </si>
  <si>
    <t>26-07-2025</t>
  </si>
  <si>
    <t>17-02-2025</t>
  </si>
  <si>
    <t>20-04-2025</t>
  </si>
  <si>
    <t>29-07-2025</t>
  </si>
  <si>
    <t>20-06-2025</t>
  </si>
  <si>
    <t>16-05-2025</t>
  </si>
  <si>
    <t>07-07-2025</t>
  </si>
  <si>
    <t>15-01-2025</t>
  </si>
  <si>
    <t>22-01-2025</t>
  </si>
  <si>
    <t>16-02-2025</t>
  </si>
  <si>
    <t>09-05-2025</t>
  </si>
  <si>
    <t>20-02-2025</t>
  </si>
  <si>
    <t>17-06-2025</t>
  </si>
  <si>
    <t>10-04-2025</t>
  </si>
  <si>
    <t>24-03-2025</t>
  </si>
  <si>
    <t>28-06-2025</t>
  </si>
  <si>
    <t>27-07-2025</t>
  </si>
  <si>
    <t>11-02-2025</t>
  </si>
  <si>
    <t>29-03-2025</t>
  </si>
  <si>
    <t>10-06-2025</t>
  </si>
  <si>
    <t>02-05-2025</t>
  </si>
  <si>
    <t>27-05-2025</t>
  </si>
  <si>
    <t>24-01-2025</t>
  </si>
  <si>
    <t>12-03-2025</t>
  </si>
  <si>
    <t>20-03-2025</t>
  </si>
  <si>
    <t>20-05-2025</t>
  </si>
  <si>
    <t>06-03-2025</t>
  </si>
  <si>
    <t>12-01-2025</t>
  </si>
  <si>
    <t>09-03-2025</t>
  </si>
  <si>
    <t>25-07-2025</t>
  </si>
  <si>
    <t>5%</t>
  </si>
  <si>
    <t>18%</t>
  </si>
  <si>
    <t>12%</t>
  </si>
  <si>
    <t>10%</t>
  </si>
  <si>
    <t>Paid</t>
  </si>
  <si>
    <t>Unpaid</t>
  </si>
  <si>
    <t>GST Amount</t>
  </si>
  <si>
    <t>Total with GST</t>
  </si>
  <si>
    <t>TDS Amount</t>
  </si>
  <si>
    <t>Net Receivable</t>
  </si>
  <si>
    <t>Overdue Flag</t>
  </si>
  <si>
    <t>InsightHive</t>
  </si>
  <si>
    <t>Invoice</t>
  </si>
  <si>
    <t>Invoice No:</t>
  </si>
  <si>
    <t>Date:</t>
  </si>
  <si>
    <t>Bill To:</t>
  </si>
  <si>
    <t xml:space="preserve">Service Type: </t>
  </si>
  <si>
    <t>Amount:</t>
  </si>
  <si>
    <t>GST Amount:</t>
  </si>
  <si>
    <t>Total with GST:</t>
  </si>
  <si>
    <t>Net Receivable:</t>
  </si>
  <si>
    <t>TDS Deduction Amount:</t>
  </si>
  <si>
    <t>Description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</si>
</sst>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d\-mmm\-yy;@"/>
    <numFmt numFmtId="165" formatCode="&quot;$&quot;#,##0.00"/>
  </numFmts>
  <fonts count="5" x14ac:knownFonts="1">
    <font>
      <sz val="11"/>
      <color theme="1"/>
      <name val="Calibri"/>
      <family val="2"/>
      <scheme val="minor"/>
    </font>
    <font>
      <b/>
      <sz val="11"/>
      <color theme="1"/>
      <name val="Calibri"/>
      <family val="2"/>
      <scheme val="minor"/>
    </font>
    <font>
      <sz val="16"/>
      <color theme="1"/>
      <name val="Arial Black"/>
      <family val="2"/>
    </font>
    <font>
      <sz val="20"/>
      <color rgb="FF0070C0"/>
      <name val="Arial Black"/>
      <family val="2"/>
    </font>
    <font>
      <b/>
      <sz val="11"/>
      <color rgb="FF0070C0"/>
      <name val="Arial Black"/>
      <family val="2"/>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4">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right/>
      <top/>
      <bottom style="thin">
        <color auto="1"/>
      </bottom>
      <diagonal/>
    </border>
  </borders>
  <cellStyleXfs count="1">
    <xf numFmtId="0" fontId="0" fillId="0" borderId="0"/>
  </cellStyleXfs>
  <cellXfs count="19">
    <xf numFmtId="0" fontId="0" fillId="0" borderId="0" xfId="0"/>
    <xf numFmtId="10" fontId="0" fillId="0" borderId="0" xfId="0" applyNumberFormat="1"/>
    <xf numFmtId="14" fontId="0" fillId="0" borderId="0" xfId="0" applyNumberFormat="1"/>
    <xf numFmtId="0" fontId="1" fillId="0" borderId="1" xfId="0" applyFont="1" applyBorder="1" applyAlignment="1">
      <alignment horizontal="center" vertical="top"/>
    </xf>
    <xf numFmtId="10" fontId="1" fillId="0" borderId="1" xfId="0" applyNumberFormat="1" applyFont="1" applyBorder="1" applyAlignment="1">
      <alignment horizontal="center" vertical="top"/>
    </xf>
    <xf numFmtId="0" fontId="0" fillId="2" borderId="2" xfId="0" applyFont="1" applyFill="1" applyBorder="1"/>
    <xf numFmtId="0" fontId="0" fillId="3" borderId="2" xfId="0" applyFont="1" applyFill="1" applyBorder="1"/>
    <xf numFmtId="0" fontId="0" fillId="0" borderId="3" xfId="0" applyBorder="1"/>
    <xf numFmtId="0"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0" fillId="0" borderId="0" xfId="0" applyFont="1"/>
    <xf numFmtId="165" fontId="0" fillId="0" borderId="0" xfId="0" applyNumberFormat="1" applyAlignment="1">
      <alignment horizontal="left"/>
    </xf>
    <xf numFmtId="0" fontId="0" fillId="0" borderId="0" xfId="0" applyAlignment="1">
      <alignment horizontal="left"/>
    </xf>
    <xf numFmtId="0" fontId="4" fillId="0" borderId="0" xfId="0" applyFont="1"/>
    <xf numFmtId="165" fontId="0" fillId="0" borderId="0" xfId="0" applyNumberFormat="1" applyAlignment="1">
      <alignment horizontal="left" vertical="top"/>
    </xf>
    <xf numFmtId="0" fontId="3" fillId="0" borderId="0" xfId="0" applyFont="1" applyAlignment="1">
      <alignment horizontal="center"/>
    </xf>
    <xf numFmtId="0" fontId="2" fillId="0" borderId="0" xfId="0" applyFont="1" applyAlignment="1">
      <alignment horizontal="center"/>
    </xf>
    <xf numFmtId="0" fontId="0" fillId="0" borderId="0" xfId="0" applyAlignment="1">
      <alignment vertical="top" wrapText="1"/>
    </xf>
  </cellXfs>
  <cellStyles count="1">
    <cellStyle name="Normal" xfId="0" builtinId="0"/>
  </cellStyles>
  <dxfs count="13">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164" formatCode="[$-409]dd\-mmm\-yy;@"/>
    </dxf>
    <dxf>
      <border outline="0">
        <top style="thin">
          <color auto="1"/>
        </top>
      </border>
    </dxf>
    <dxf>
      <border outline="0">
        <bottom style="thin">
          <color auto="1"/>
        </bottom>
      </border>
    </dxf>
    <dxf>
      <fill>
        <patternFill>
          <bgColor rgb="FFFF0000"/>
        </patternFill>
      </fill>
    </dxf>
    <dxf>
      <fill>
        <patternFill>
          <bgColor rgb="FFFF6600"/>
        </patternFill>
      </fill>
    </dxf>
  </dxfs>
  <tableStyles count="0" defaultTableStyle="TableStyleMedium9" defaultPivotStyle="PivotStyleLight16"/>
  <colors>
    <mruColors>
      <color rgb="FFFF6600"/>
      <color rgb="FFFF00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Invoice" displayName="Invoice" ref="A1:M51" totalsRowShown="0" headerRowBorderDxfId="10" tableBorderDxfId="9">
  <autoFilter ref="A1:M51"/>
  <tableColumns count="13">
    <tableColumn id="1" name="Invoice_No"/>
    <tableColumn id="2" name="Client_Name"/>
    <tableColumn id="3" name="Service_Type"/>
    <tableColumn id="4" name="Invoice_Date" dataDxfId="8"/>
    <tableColumn id="5" name="Amount"/>
    <tableColumn id="6" name="GST%" dataDxfId="7"/>
    <tableColumn id="7" name="TDS%" dataDxfId="6"/>
    <tableColumn id="8" name="Payment_Status"/>
    <tableColumn id="9" name="GST Amount" dataDxfId="5">
      <calculatedColumnFormula>Invoice[[#This Row],[Amount]] * VALUE(SUBSTITUTE(Invoice[[#This Row],[GST%]],"%","")) / 100</calculatedColumnFormula>
    </tableColumn>
    <tableColumn id="10" name="Total with GST" dataDxfId="4">
      <calculatedColumnFormula>Invoice[[#This Row],[Amount]] + Invoice[[#This Row],[GST Amount]]</calculatedColumnFormula>
    </tableColumn>
    <tableColumn id="11" name="TDS Amount" dataDxfId="3">
      <calculatedColumnFormula>Invoice[[#This Row],[Amount]] * VALUE(SUBSTITUTE(Invoice[[#This Row],[TDS%]],"%","")) / 100</calculatedColumnFormula>
    </tableColumn>
    <tableColumn id="12" name="Net Receivable" dataDxfId="2">
      <calculatedColumnFormula>Invoice[[#This Row],[Total with GST]] - Invoice[[#This Row],[TDS Amount]]</calculatedColumnFormula>
    </tableColumn>
    <tableColumn id="13" name="Overdue Flag" dataDxfId="1">
      <calculatedColumnFormula>IF(AND(Invoice[[#This Row],[Payment_Status]]="Unpaid", TODAY()-DATE(MID(Invoice[[#This Row],[Invoice_Date]],7,4),MID(Invoice[[#This Row],[Invoice_Date]],4,2),LEFT(Invoice[[#This Row],[Invoice_Date]],2))&gt;30),"Overdue","On Time")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11" totalsRowShown="0">
  <autoFilter ref="A1:C11"/>
  <tableColumns count="3">
    <tableColumn id="1" name="Client_Name" dataDxfId="0"/>
    <tableColumn id="2" name="Service_Type">
      <calculatedColumnFormula>VLOOKUP(A2, Data!B2:B51:'Data'!C2:C51, 2, FALSE)</calculatedColumnFormula>
    </tableColumn>
    <tableColumn id="3" name="Payment_Status">
      <calculatedColumnFormula>VLOOKUP(A2, Invoice[Client_Name]:Invoice[Payment_Status], 7, FALSE)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abSelected="1" workbookViewId="0">
      <selection activeCell="O10" sqref="O10"/>
    </sheetView>
  </sheetViews>
  <sheetFormatPr defaultRowHeight="15" x14ac:dyDescent="0.25"/>
  <cols>
    <col min="1" max="1" width="15.5703125" customWidth="1"/>
    <col min="2" max="2" width="17.140625" customWidth="1"/>
    <col min="3" max="3" width="17.28515625" customWidth="1"/>
    <col min="4" max="4" width="17.140625" style="10" customWidth="1"/>
    <col min="5" max="5" width="12.7109375" customWidth="1"/>
    <col min="6" max="6" width="10.5703125" style="1" customWidth="1"/>
    <col min="7" max="7" width="10.42578125" style="1" customWidth="1"/>
    <col min="8" max="8" width="20" customWidth="1"/>
  </cols>
  <sheetData>
    <row r="1" spans="1:13" x14ac:dyDescent="0.25">
      <c r="A1" s="3" t="s">
        <v>0</v>
      </c>
      <c r="B1" s="3" t="s">
        <v>1</v>
      </c>
      <c r="C1" s="3" t="s">
        <v>2</v>
      </c>
      <c r="D1" s="9" t="s">
        <v>3</v>
      </c>
      <c r="E1" s="3" t="s">
        <v>4</v>
      </c>
      <c r="F1" s="4" t="s">
        <v>5</v>
      </c>
      <c r="G1" s="4" t="s">
        <v>6</v>
      </c>
      <c r="H1" s="3" t="s">
        <v>7</v>
      </c>
      <c r="I1" s="7" t="s">
        <v>127</v>
      </c>
      <c r="J1" s="7" t="s">
        <v>128</v>
      </c>
      <c r="K1" s="7" t="s">
        <v>129</v>
      </c>
      <c r="L1" s="7" t="s">
        <v>130</v>
      </c>
      <c r="M1" s="7" t="s">
        <v>131</v>
      </c>
    </row>
    <row r="2" spans="1:13" x14ac:dyDescent="0.25">
      <c r="A2" t="s">
        <v>8</v>
      </c>
      <c r="B2" t="s">
        <v>58</v>
      </c>
      <c r="C2" t="s">
        <v>67</v>
      </c>
      <c r="D2" s="2" t="s">
        <v>75</v>
      </c>
      <c r="E2">
        <v>8826</v>
      </c>
      <c r="F2" s="1" t="s">
        <v>121</v>
      </c>
      <c r="G2" s="1" t="s">
        <v>121</v>
      </c>
      <c r="H2" t="s">
        <v>125</v>
      </c>
      <c r="I2">
        <f>Invoice[[#This Row],[Amount]] * VALUE(SUBSTITUTE(Invoice[[#This Row],[GST%]],"%","")) / 100</f>
        <v>441.3</v>
      </c>
      <c r="J2">
        <f>Invoice[[#This Row],[Amount]] + Invoice[[#This Row],[GST Amount]]</f>
        <v>9267.2999999999993</v>
      </c>
      <c r="K2">
        <f>Invoice[[#This Row],[Amount]] * VALUE(SUBSTITUTE(Invoice[[#This Row],[TDS%]],"%","")) / 100</f>
        <v>441.3</v>
      </c>
      <c r="L2" s="8">
        <f>Invoice[[#This Row],[Total with GST]] - Invoice[[#This Row],[TDS Amount]]</f>
        <v>8826</v>
      </c>
      <c r="M2" s="8" t="str">
        <f ca="1">IF(AND(Invoice[[#This Row],[Payment_Status]]="Unpaid", TODAY()-DATE(MID(Invoice[[#This Row],[Invoice_Date]],7,4),MID(Invoice[[#This Row],[Invoice_Date]],4,2),LEFT(Invoice[[#This Row],[Invoice_Date]],2))&gt;30),"Overdue","On Time")</f>
        <v>On Time</v>
      </c>
    </row>
    <row r="3" spans="1:13" x14ac:dyDescent="0.25">
      <c r="A3" t="s">
        <v>9</v>
      </c>
      <c r="B3" t="s">
        <v>59</v>
      </c>
      <c r="C3" t="s">
        <v>68</v>
      </c>
      <c r="D3" s="10" t="s">
        <v>76</v>
      </c>
      <c r="E3">
        <v>45148</v>
      </c>
      <c r="F3" s="1" t="s">
        <v>122</v>
      </c>
      <c r="G3" s="1" t="s">
        <v>121</v>
      </c>
      <c r="H3" t="s">
        <v>125</v>
      </c>
      <c r="I3">
        <f>Invoice[[#This Row],[Amount]] * VALUE(SUBSTITUTE(Invoice[[#This Row],[GST%]],"%","")) / 100</f>
        <v>8126.64</v>
      </c>
      <c r="J3">
        <f>Invoice[[#This Row],[Amount]] + Invoice[[#This Row],[GST Amount]]</f>
        <v>53274.64</v>
      </c>
      <c r="K3">
        <f>Invoice[[#This Row],[Amount]] * VALUE(SUBSTITUTE(Invoice[[#This Row],[TDS%]],"%","")) / 100</f>
        <v>2257.4</v>
      </c>
      <c r="L3" s="8">
        <f>Invoice[[#This Row],[Total with GST]] - Invoice[[#This Row],[TDS Amount]]</f>
        <v>51017.24</v>
      </c>
      <c r="M3" s="8" t="str">
        <f ca="1">IF(AND(Invoice[[#This Row],[Payment_Status]]="Unpaid", TODAY()-DATE(MID(Invoice[[#This Row],[Invoice_Date]],7,4),MID(Invoice[[#This Row],[Invoice_Date]],4,2),LEFT(Invoice[[#This Row],[Invoice_Date]],2))&gt;30),"Overdue","On Time")</f>
        <v>On Time</v>
      </c>
    </row>
    <row r="4" spans="1:13" x14ac:dyDescent="0.25">
      <c r="A4" t="s">
        <v>10</v>
      </c>
      <c r="B4" t="s">
        <v>60</v>
      </c>
      <c r="C4" t="s">
        <v>68</v>
      </c>
      <c r="D4" s="10" t="s">
        <v>77</v>
      </c>
      <c r="E4">
        <v>38701</v>
      </c>
      <c r="F4" s="1" t="s">
        <v>122</v>
      </c>
      <c r="G4" s="1" t="s">
        <v>124</v>
      </c>
      <c r="H4" t="s">
        <v>125</v>
      </c>
      <c r="I4">
        <f>Invoice[[#This Row],[Amount]] * VALUE(SUBSTITUTE(Invoice[[#This Row],[GST%]],"%","")) / 100</f>
        <v>6966.18</v>
      </c>
      <c r="J4">
        <f>Invoice[[#This Row],[Amount]] + Invoice[[#This Row],[GST Amount]]</f>
        <v>45667.18</v>
      </c>
      <c r="K4">
        <f>Invoice[[#This Row],[Amount]] * VALUE(SUBSTITUTE(Invoice[[#This Row],[TDS%]],"%","")) / 100</f>
        <v>3870.1</v>
      </c>
      <c r="L4" s="8">
        <f>Invoice[[#This Row],[Total with GST]] - Invoice[[#This Row],[TDS Amount]]</f>
        <v>41797.08</v>
      </c>
      <c r="M4" s="8" t="str">
        <f ca="1">IF(AND(Invoice[[#This Row],[Payment_Status]]="Unpaid", TODAY()-DATE(MID(Invoice[[#This Row],[Invoice_Date]],7,4),MID(Invoice[[#This Row],[Invoice_Date]],4,2),LEFT(Invoice[[#This Row],[Invoice_Date]],2))&gt;30),"Overdue","On Time")</f>
        <v>On Time</v>
      </c>
    </row>
    <row r="5" spans="1:13" x14ac:dyDescent="0.25">
      <c r="A5" t="s">
        <v>11</v>
      </c>
      <c r="B5" t="s">
        <v>60</v>
      </c>
      <c r="C5" t="s">
        <v>69</v>
      </c>
      <c r="D5" s="10" t="s">
        <v>78</v>
      </c>
      <c r="E5">
        <v>16306</v>
      </c>
      <c r="F5" s="1" t="s">
        <v>122</v>
      </c>
      <c r="G5" s="1" t="s">
        <v>124</v>
      </c>
      <c r="H5" t="s">
        <v>125</v>
      </c>
      <c r="I5">
        <f>Invoice[[#This Row],[Amount]] * VALUE(SUBSTITUTE(Invoice[[#This Row],[GST%]],"%","")) / 100</f>
        <v>2935.08</v>
      </c>
      <c r="J5">
        <f>Invoice[[#This Row],[Amount]] + Invoice[[#This Row],[GST Amount]]</f>
        <v>19241.080000000002</v>
      </c>
      <c r="K5">
        <f>Invoice[[#This Row],[Amount]] * VALUE(SUBSTITUTE(Invoice[[#This Row],[TDS%]],"%","")) / 100</f>
        <v>1630.6</v>
      </c>
      <c r="L5" s="8">
        <f>Invoice[[#This Row],[Total with GST]] - Invoice[[#This Row],[TDS Amount]]</f>
        <v>17610.480000000003</v>
      </c>
      <c r="M5" s="8" t="str">
        <f ca="1">IF(AND(Invoice[[#This Row],[Payment_Status]]="Unpaid", TODAY()-DATE(MID(Invoice[[#This Row],[Invoice_Date]],7,4),MID(Invoice[[#This Row],[Invoice_Date]],4,2),LEFT(Invoice[[#This Row],[Invoice_Date]],2))&gt;30),"Overdue","On Time")</f>
        <v>On Time</v>
      </c>
    </row>
    <row r="6" spans="1:13" x14ac:dyDescent="0.25">
      <c r="A6" t="s">
        <v>12</v>
      </c>
      <c r="B6" t="s">
        <v>61</v>
      </c>
      <c r="C6" t="s">
        <v>70</v>
      </c>
      <c r="D6" s="10" t="s">
        <v>79</v>
      </c>
      <c r="E6">
        <v>13981</v>
      </c>
      <c r="F6" s="1" t="s">
        <v>121</v>
      </c>
      <c r="G6" s="1" t="s">
        <v>124</v>
      </c>
      <c r="H6" t="s">
        <v>126</v>
      </c>
      <c r="I6">
        <f>Invoice[[#This Row],[Amount]] * VALUE(SUBSTITUTE(Invoice[[#This Row],[GST%]],"%","")) / 100</f>
        <v>699.05</v>
      </c>
      <c r="J6">
        <f>Invoice[[#This Row],[Amount]] + Invoice[[#This Row],[GST Amount]]</f>
        <v>14680.05</v>
      </c>
      <c r="K6">
        <f>Invoice[[#This Row],[Amount]] * VALUE(SUBSTITUTE(Invoice[[#This Row],[TDS%]],"%","")) / 100</f>
        <v>1398.1</v>
      </c>
      <c r="L6" s="8">
        <f>Invoice[[#This Row],[Total with GST]] - Invoice[[#This Row],[TDS Amount]]</f>
        <v>13281.949999999999</v>
      </c>
      <c r="M6" s="8" t="str">
        <f ca="1">IF(AND(Invoice[[#This Row],[Payment_Status]]="Unpaid", TODAY()-DATE(MID(Invoice[[#This Row],[Invoice_Date]],7,4),MID(Invoice[[#This Row],[Invoice_Date]],4,2),LEFT(Invoice[[#This Row],[Invoice_Date]],2))&gt;30),"Overdue","On Time")</f>
        <v>Overdue</v>
      </c>
    </row>
    <row r="7" spans="1:13" x14ac:dyDescent="0.25">
      <c r="A7" t="s">
        <v>13</v>
      </c>
      <c r="B7" t="s">
        <v>61</v>
      </c>
      <c r="C7" t="s">
        <v>68</v>
      </c>
      <c r="D7" s="10" t="s">
        <v>80</v>
      </c>
      <c r="E7">
        <v>49172</v>
      </c>
      <c r="F7" s="1" t="s">
        <v>122</v>
      </c>
      <c r="G7" s="1" t="s">
        <v>121</v>
      </c>
      <c r="H7" t="s">
        <v>126</v>
      </c>
      <c r="I7">
        <f>Invoice[[#This Row],[Amount]] * VALUE(SUBSTITUTE(Invoice[[#This Row],[GST%]],"%","")) / 100</f>
        <v>8850.9599999999991</v>
      </c>
      <c r="J7">
        <f>Invoice[[#This Row],[Amount]] + Invoice[[#This Row],[GST Amount]]</f>
        <v>58022.96</v>
      </c>
      <c r="K7">
        <f>Invoice[[#This Row],[Amount]] * VALUE(SUBSTITUTE(Invoice[[#This Row],[TDS%]],"%","")) / 100</f>
        <v>2458.6</v>
      </c>
      <c r="L7" s="8">
        <f>Invoice[[#This Row],[Total with GST]] - Invoice[[#This Row],[TDS Amount]]</f>
        <v>55564.36</v>
      </c>
      <c r="M7" s="8" t="str">
        <f ca="1">IF(AND(Invoice[[#This Row],[Payment_Status]]="Unpaid", TODAY()-DATE(MID(Invoice[[#This Row],[Invoice_Date]],7,4),MID(Invoice[[#This Row],[Invoice_Date]],4,2),LEFT(Invoice[[#This Row],[Invoice_Date]],2))&gt;30),"Overdue","On Time")</f>
        <v>Overdue</v>
      </c>
    </row>
    <row r="8" spans="1:13" x14ac:dyDescent="0.25">
      <c r="A8" t="s">
        <v>14</v>
      </c>
      <c r="B8" t="s">
        <v>62</v>
      </c>
      <c r="C8" t="s">
        <v>68</v>
      </c>
      <c r="D8" s="10" t="s">
        <v>81</v>
      </c>
      <c r="E8">
        <v>9962</v>
      </c>
      <c r="F8" s="1" t="s">
        <v>123</v>
      </c>
      <c r="G8" s="1" t="s">
        <v>121</v>
      </c>
      <c r="H8" t="s">
        <v>125</v>
      </c>
      <c r="I8">
        <f>Invoice[[#This Row],[Amount]] * VALUE(SUBSTITUTE(Invoice[[#This Row],[GST%]],"%","")) / 100</f>
        <v>1195.44</v>
      </c>
      <c r="J8">
        <f>Invoice[[#This Row],[Amount]] + Invoice[[#This Row],[GST Amount]]</f>
        <v>11157.44</v>
      </c>
      <c r="K8">
        <f>Invoice[[#This Row],[Amount]] * VALUE(SUBSTITUTE(Invoice[[#This Row],[TDS%]],"%","")) / 100</f>
        <v>498.1</v>
      </c>
      <c r="L8" s="8">
        <f>Invoice[[#This Row],[Total with GST]] - Invoice[[#This Row],[TDS Amount]]</f>
        <v>10659.34</v>
      </c>
      <c r="M8" s="8" t="str">
        <f ca="1">IF(AND(Invoice[[#This Row],[Payment_Status]]="Unpaid", TODAY()-DATE(MID(Invoice[[#This Row],[Invoice_Date]],7,4),MID(Invoice[[#This Row],[Invoice_Date]],4,2),LEFT(Invoice[[#This Row],[Invoice_Date]],2))&gt;30),"Overdue","On Time")</f>
        <v>On Time</v>
      </c>
    </row>
    <row r="9" spans="1:13" x14ac:dyDescent="0.25">
      <c r="A9" t="s">
        <v>15</v>
      </c>
      <c r="B9" t="s">
        <v>63</v>
      </c>
      <c r="C9" t="s">
        <v>71</v>
      </c>
      <c r="D9" s="10" t="s">
        <v>82</v>
      </c>
      <c r="E9">
        <v>14597</v>
      </c>
      <c r="F9" s="1" t="s">
        <v>123</v>
      </c>
      <c r="G9" s="1" t="s">
        <v>124</v>
      </c>
      <c r="H9" t="s">
        <v>126</v>
      </c>
      <c r="I9">
        <f>Invoice[[#This Row],[Amount]] * VALUE(SUBSTITUTE(Invoice[[#This Row],[GST%]],"%","")) / 100</f>
        <v>1751.64</v>
      </c>
      <c r="J9">
        <f>Invoice[[#This Row],[Amount]] + Invoice[[#This Row],[GST Amount]]</f>
        <v>16348.64</v>
      </c>
      <c r="K9">
        <f>Invoice[[#This Row],[Amount]] * VALUE(SUBSTITUTE(Invoice[[#This Row],[TDS%]],"%","")) / 100</f>
        <v>1459.7</v>
      </c>
      <c r="L9" s="8">
        <f>Invoice[[#This Row],[Total with GST]] - Invoice[[#This Row],[TDS Amount]]</f>
        <v>14888.939999999999</v>
      </c>
      <c r="M9" s="8" t="str">
        <f ca="1">IF(AND(Invoice[[#This Row],[Payment_Status]]="Unpaid", TODAY()-DATE(MID(Invoice[[#This Row],[Invoice_Date]],7,4),MID(Invoice[[#This Row],[Invoice_Date]],4,2),LEFT(Invoice[[#This Row],[Invoice_Date]],2))&gt;30),"Overdue","On Time")</f>
        <v>Overdue</v>
      </c>
    </row>
    <row r="10" spans="1:13" x14ac:dyDescent="0.25">
      <c r="A10" t="s">
        <v>16</v>
      </c>
      <c r="B10" t="s">
        <v>58</v>
      </c>
      <c r="C10" t="s">
        <v>69</v>
      </c>
      <c r="D10" s="10" t="s">
        <v>83</v>
      </c>
      <c r="E10">
        <v>19774</v>
      </c>
      <c r="F10" s="1" t="s">
        <v>122</v>
      </c>
      <c r="G10" s="1" t="s">
        <v>121</v>
      </c>
      <c r="H10" t="s">
        <v>125</v>
      </c>
      <c r="I10">
        <f>Invoice[[#This Row],[Amount]] * VALUE(SUBSTITUTE(Invoice[[#This Row],[GST%]],"%","")) / 100</f>
        <v>3559.32</v>
      </c>
      <c r="J10">
        <f>Invoice[[#This Row],[Amount]] + Invoice[[#This Row],[GST Amount]]</f>
        <v>23333.32</v>
      </c>
      <c r="K10">
        <f>Invoice[[#This Row],[Amount]] * VALUE(SUBSTITUTE(Invoice[[#This Row],[TDS%]],"%","")) / 100</f>
        <v>988.7</v>
      </c>
      <c r="L10" s="8">
        <f>Invoice[[#This Row],[Total with GST]] - Invoice[[#This Row],[TDS Amount]]</f>
        <v>22344.62</v>
      </c>
      <c r="M10" s="8" t="str">
        <f ca="1">IF(AND(Invoice[[#This Row],[Payment_Status]]="Unpaid", TODAY()-DATE(MID(Invoice[[#This Row],[Invoice_Date]],7,4),MID(Invoice[[#This Row],[Invoice_Date]],4,2),LEFT(Invoice[[#This Row],[Invoice_Date]],2))&gt;30),"Overdue","On Time")</f>
        <v>On Time</v>
      </c>
    </row>
    <row r="11" spans="1:13" x14ac:dyDescent="0.25">
      <c r="A11" t="s">
        <v>17</v>
      </c>
      <c r="B11" t="s">
        <v>64</v>
      </c>
      <c r="C11" t="s">
        <v>70</v>
      </c>
      <c r="D11" s="10" t="s">
        <v>84</v>
      </c>
      <c r="E11">
        <v>40076</v>
      </c>
      <c r="F11" s="1" t="s">
        <v>123</v>
      </c>
      <c r="G11" s="1" t="s">
        <v>121</v>
      </c>
      <c r="H11" t="s">
        <v>126</v>
      </c>
      <c r="I11">
        <f>Invoice[[#This Row],[Amount]] * VALUE(SUBSTITUTE(Invoice[[#This Row],[GST%]],"%","")) / 100</f>
        <v>4809.12</v>
      </c>
      <c r="J11">
        <f>Invoice[[#This Row],[Amount]] + Invoice[[#This Row],[GST Amount]]</f>
        <v>44885.120000000003</v>
      </c>
      <c r="K11">
        <f>Invoice[[#This Row],[Amount]] * VALUE(SUBSTITUTE(Invoice[[#This Row],[TDS%]],"%","")) / 100</f>
        <v>2003.8</v>
      </c>
      <c r="L11" s="8">
        <f>Invoice[[#This Row],[Total with GST]] - Invoice[[#This Row],[TDS Amount]]</f>
        <v>42881.32</v>
      </c>
      <c r="M11" s="8" t="str">
        <f ca="1">IF(AND(Invoice[[#This Row],[Payment_Status]]="Unpaid", TODAY()-DATE(MID(Invoice[[#This Row],[Invoice_Date]],7,4),MID(Invoice[[#This Row],[Invoice_Date]],4,2),LEFT(Invoice[[#This Row],[Invoice_Date]],2))&gt;30),"Overdue","On Time")</f>
        <v>Overdue</v>
      </c>
    </row>
    <row r="12" spans="1:13" x14ac:dyDescent="0.25">
      <c r="A12" t="s">
        <v>18</v>
      </c>
      <c r="B12" t="s">
        <v>60</v>
      </c>
      <c r="C12" t="s">
        <v>72</v>
      </c>
      <c r="D12" s="10" t="s">
        <v>85</v>
      </c>
      <c r="E12">
        <v>33467</v>
      </c>
      <c r="F12" s="1" t="s">
        <v>123</v>
      </c>
      <c r="G12" s="1" t="s">
        <v>124</v>
      </c>
      <c r="H12" t="s">
        <v>126</v>
      </c>
      <c r="I12">
        <f>Invoice[[#This Row],[Amount]] * VALUE(SUBSTITUTE(Invoice[[#This Row],[GST%]],"%","")) / 100</f>
        <v>4016.04</v>
      </c>
      <c r="J12">
        <f>Invoice[[#This Row],[Amount]] + Invoice[[#This Row],[GST Amount]]</f>
        <v>37483.040000000001</v>
      </c>
      <c r="K12">
        <f>Invoice[[#This Row],[Amount]] * VALUE(SUBSTITUTE(Invoice[[#This Row],[TDS%]],"%","")) / 100</f>
        <v>3346.7</v>
      </c>
      <c r="L12" s="8">
        <f>Invoice[[#This Row],[Total with GST]] - Invoice[[#This Row],[TDS Amount]]</f>
        <v>34136.340000000004</v>
      </c>
      <c r="M12" s="8" t="str">
        <f ca="1">IF(AND(Invoice[[#This Row],[Payment_Status]]="Unpaid", TODAY()-DATE(MID(Invoice[[#This Row],[Invoice_Date]],7,4),MID(Invoice[[#This Row],[Invoice_Date]],4,2),LEFT(Invoice[[#This Row],[Invoice_Date]],2))&gt;30),"Overdue","On Time")</f>
        <v>Overdue</v>
      </c>
    </row>
    <row r="13" spans="1:13" x14ac:dyDescent="0.25">
      <c r="A13" t="s">
        <v>19</v>
      </c>
      <c r="B13" t="s">
        <v>58</v>
      </c>
      <c r="C13" t="s">
        <v>68</v>
      </c>
      <c r="D13" s="10" t="s">
        <v>86</v>
      </c>
      <c r="E13">
        <v>15693</v>
      </c>
      <c r="F13" s="1" t="s">
        <v>121</v>
      </c>
      <c r="G13" s="1" t="s">
        <v>124</v>
      </c>
      <c r="H13" t="s">
        <v>125</v>
      </c>
      <c r="I13">
        <f>Invoice[[#This Row],[Amount]] * VALUE(SUBSTITUTE(Invoice[[#This Row],[GST%]],"%","")) / 100</f>
        <v>784.65</v>
      </c>
      <c r="J13">
        <f>Invoice[[#This Row],[Amount]] + Invoice[[#This Row],[GST Amount]]</f>
        <v>16477.650000000001</v>
      </c>
      <c r="K13">
        <f>Invoice[[#This Row],[Amount]] * VALUE(SUBSTITUTE(Invoice[[#This Row],[TDS%]],"%","")) / 100</f>
        <v>1569.3</v>
      </c>
      <c r="L13" s="8">
        <f>Invoice[[#This Row],[Total with GST]] - Invoice[[#This Row],[TDS Amount]]</f>
        <v>14908.350000000002</v>
      </c>
      <c r="M13" s="8" t="str">
        <f ca="1">IF(AND(Invoice[[#This Row],[Payment_Status]]="Unpaid", TODAY()-DATE(MID(Invoice[[#This Row],[Invoice_Date]],7,4),MID(Invoice[[#This Row],[Invoice_Date]],4,2),LEFT(Invoice[[#This Row],[Invoice_Date]],2))&gt;30),"Overdue","On Time")</f>
        <v>On Time</v>
      </c>
    </row>
    <row r="14" spans="1:13" x14ac:dyDescent="0.25">
      <c r="A14" t="s">
        <v>20</v>
      </c>
      <c r="B14" t="s">
        <v>63</v>
      </c>
      <c r="C14" t="s">
        <v>72</v>
      </c>
      <c r="D14" s="10" t="s">
        <v>87</v>
      </c>
      <c r="E14">
        <v>23411</v>
      </c>
      <c r="F14" s="1" t="s">
        <v>123</v>
      </c>
      <c r="G14" s="1" t="s">
        <v>121</v>
      </c>
      <c r="H14" t="s">
        <v>125</v>
      </c>
      <c r="I14">
        <f>Invoice[[#This Row],[Amount]] * VALUE(SUBSTITUTE(Invoice[[#This Row],[GST%]],"%","")) / 100</f>
        <v>2809.32</v>
      </c>
      <c r="J14">
        <f>Invoice[[#This Row],[Amount]] + Invoice[[#This Row],[GST Amount]]</f>
        <v>26220.32</v>
      </c>
      <c r="K14">
        <f>Invoice[[#This Row],[Amount]] * VALUE(SUBSTITUTE(Invoice[[#This Row],[TDS%]],"%","")) / 100</f>
        <v>1170.55</v>
      </c>
      <c r="L14" s="8">
        <f>Invoice[[#This Row],[Total with GST]] - Invoice[[#This Row],[TDS Amount]]</f>
        <v>25049.77</v>
      </c>
      <c r="M14" s="8" t="str">
        <f ca="1">IF(AND(Invoice[[#This Row],[Payment_Status]]="Unpaid", TODAY()-DATE(MID(Invoice[[#This Row],[Invoice_Date]],7,4),MID(Invoice[[#This Row],[Invoice_Date]],4,2),LEFT(Invoice[[#This Row],[Invoice_Date]],2))&gt;30),"Overdue","On Time")</f>
        <v>On Time</v>
      </c>
    </row>
    <row r="15" spans="1:13" x14ac:dyDescent="0.25">
      <c r="A15" t="s">
        <v>21</v>
      </c>
      <c r="B15" t="s">
        <v>60</v>
      </c>
      <c r="C15" t="s">
        <v>72</v>
      </c>
      <c r="D15" s="10" t="s">
        <v>88</v>
      </c>
      <c r="E15">
        <v>16315</v>
      </c>
      <c r="F15" s="1" t="s">
        <v>121</v>
      </c>
      <c r="G15" s="1" t="s">
        <v>124</v>
      </c>
      <c r="H15" t="s">
        <v>125</v>
      </c>
      <c r="I15">
        <f>Invoice[[#This Row],[Amount]] * VALUE(SUBSTITUTE(Invoice[[#This Row],[GST%]],"%","")) / 100</f>
        <v>815.75</v>
      </c>
      <c r="J15">
        <f>Invoice[[#This Row],[Amount]] + Invoice[[#This Row],[GST Amount]]</f>
        <v>17130.75</v>
      </c>
      <c r="K15">
        <f>Invoice[[#This Row],[Amount]] * VALUE(SUBSTITUTE(Invoice[[#This Row],[TDS%]],"%","")) / 100</f>
        <v>1631.5</v>
      </c>
      <c r="L15" s="8">
        <f>Invoice[[#This Row],[Total with GST]] - Invoice[[#This Row],[TDS Amount]]</f>
        <v>15499.25</v>
      </c>
      <c r="M15" s="8" t="str">
        <f ca="1">IF(AND(Invoice[[#This Row],[Payment_Status]]="Unpaid", TODAY()-DATE(MID(Invoice[[#This Row],[Invoice_Date]],7,4),MID(Invoice[[#This Row],[Invoice_Date]],4,2),LEFT(Invoice[[#This Row],[Invoice_Date]],2))&gt;30),"Overdue","On Time")</f>
        <v>On Time</v>
      </c>
    </row>
    <row r="16" spans="1:13" x14ac:dyDescent="0.25">
      <c r="A16" t="s">
        <v>22</v>
      </c>
      <c r="B16" t="s">
        <v>64</v>
      </c>
      <c r="C16" t="s">
        <v>73</v>
      </c>
      <c r="D16" s="10" t="s">
        <v>89</v>
      </c>
      <c r="E16">
        <v>35426</v>
      </c>
      <c r="F16" s="1" t="s">
        <v>122</v>
      </c>
      <c r="G16" s="1" t="s">
        <v>124</v>
      </c>
      <c r="H16" t="s">
        <v>125</v>
      </c>
      <c r="I16">
        <f>Invoice[[#This Row],[Amount]] * VALUE(SUBSTITUTE(Invoice[[#This Row],[GST%]],"%","")) / 100</f>
        <v>6376.68</v>
      </c>
      <c r="J16">
        <f>Invoice[[#This Row],[Amount]] + Invoice[[#This Row],[GST Amount]]</f>
        <v>41802.68</v>
      </c>
      <c r="K16">
        <f>Invoice[[#This Row],[Amount]] * VALUE(SUBSTITUTE(Invoice[[#This Row],[TDS%]],"%","")) / 100</f>
        <v>3542.6</v>
      </c>
      <c r="L16" s="8">
        <f>Invoice[[#This Row],[Total with GST]] - Invoice[[#This Row],[TDS Amount]]</f>
        <v>38260.080000000002</v>
      </c>
      <c r="M16" s="8" t="str">
        <f ca="1">IF(AND(Invoice[[#This Row],[Payment_Status]]="Unpaid", TODAY()-DATE(MID(Invoice[[#This Row],[Invoice_Date]],7,4),MID(Invoice[[#This Row],[Invoice_Date]],4,2),LEFT(Invoice[[#This Row],[Invoice_Date]],2))&gt;30),"Overdue","On Time")</f>
        <v>On Time</v>
      </c>
    </row>
    <row r="17" spans="1:13" x14ac:dyDescent="0.25">
      <c r="A17" t="s">
        <v>23</v>
      </c>
      <c r="B17" t="s">
        <v>65</v>
      </c>
      <c r="C17" t="s">
        <v>71</v>
      </c>
      <c r="D17" s="10" t="s">
        <v>90</v>
      </c>
      <c r="E17">
        <v>8346</v>
      </c>
      <c r="F17" s="1" t="s">
        <v>122</v>
      </c>
      <c r="G17" s="1" t="s">
        <v>124</v>
      </c>
      <c r="H17" t="s">
        <v>125</v>
      </c>
      <c r="I17">
        <f>Invoice[[#This Row],[Amount]] * VALUE(SUBSTITUTE(Invoice[[#This Row],[GST%]],"%","")) / 100</f>
        <v>1502.28</v>
      </c>
      <c r="J17">
        <f>Invoice[[#This Row],[Amount]] + Invoice[[#This Row],[GST Amount]]</f>
        <v>9848.2800000000007</v>
      </c>
      <c r="K17">
        <f>Invoice[[#This Row],[Amount]] * VALUE(SUBSTITUTE(Invoice[[#This Row],[TDS%]],"%","")) / 100</f>
        <v>834.6</v>
      </c>
      <c r="L17" s="8">
        <f>Invoice[[#This Row],[Total with GST]] - Invoice[[#This Row],[TDS Amount]]</f>
        <v>9013.68</v>
      </c>
      <c r="M17" s="8" t="str">
        <f ca="1">IF(AND(Invoice[[#This Row],[Payment_Status]]="Unpaid", TODAY()-DATE(MID(Invoice[[#This Row],[Invoice_Date]],7,4),MID(Invoice[[#This Row],[Invoice_Date]],4,2),LEFT(Invoice[[#This Row],[Invoice_Date]],2))&gt;30),"Overdue","On Time")</f>
        <v>On Time</v>
      </c>
    </row>
    <row r="18" spans="1:13" x14ac:dyDescent="0.25">
      <c r="A18" t="s">
        <v>24</v>
      </c>
      <c r="B18" t="s">
        <v>64</v>
      </c>
      <c r="C18" t="s">
        <v>71</v>
      </c>
      <c r="D18" s="10" t="s">
        <v>91</v>
      </c>
      <c r="E18">
        <v>37323</v>
      </c>
      <c r="F18" s="1" t="s">
        <v>122</v>
      </c>
      <c r="G18" s="1" t="s">
        <v>124</v>
      </c>
      <c r="H18" t="s">
        <v>125</v>
      </c>
      <c r="I18">
        <f>Invoice[[#This Row],[Amount]] * VALUE(SUBSTITUTE(Invoice[[#This Row],[GST%]],"%","")) / 100</f>
        <v>6718.14</v>
      </c>
      <c r="J18">
        <f>Invoice[[#This Row],[Amount]] + Invoice[[#This Row],[GST Amount]]</f>
        <v>44041.14</v>
      </c>
      <c r="K18">
        <f>Invoice[[#This Row],[Amount]] * VALUE(SUBSTITUTE(Invoice[[#This Row],[TDS%]],"%","")) / 100</f>
        <v>3732.3</v>
      </c>
      <c r="L18" s="8">
        <f>Invoice[[#This Row],[Total with GST]] - Invoice[[#This Row],[TDS Amount]]</f>
        <v>40308.839999999997</v>
      </c>
      <c r="M18" s="8" t="str">
        <f ca="1">IF(AND(Invoice[[#This Row],[Payment_Status]]="Unpaid", TODAY()-DATE(MID(Invoice[[#This Row],[Invoice_Date]],7,4),MID(Invoice[[#This Row],[Invoice_Date]],4,2),LEFT(Invoice[[#This Row],[Invoice_Date]],2))&gt;30),"Overdue","On Time")</f>
        <v>On Time</v>
      </c>
    </row>
    <row r="19" spans="1:13" x14ac:dyDescent="0.25">
      <c r="A19" t="s">
        <v>25</v>
      </c>
      <c r="B19" t="s">
        <v>58</v>
      </c>
      <c r="C19" t="s">
        <v>67</v>
      </c>
      <c r="D19" s="10" t="s">
        <v>92</v>
      </c>
      <c r="E19">
        <v>48123</v>
      </c>
      <c r="F19" s="1" t="s">
        <v>121</v>
      </c>
      <c r="G19" s="1" t="s">
        <v>124</v>
      </c>
      <c r="H19" t="s">
        <v>125</v>
      </c>
      <c r="I19">
        <f>Invoice[[#This Row],[Amount]] * VALUE(SUBSTITUTE(Invoice[[#This Row],[GST%]],"%","")) / 100</f>
        <v>2406.15</v>
      </c>
      <c r="J19">
        <f>Invoice[[#This Row],[Amount]] + Invoice[[#This Row],[GST Amount]]</f>
        <v>50529.15</v>
      </c>
      <c r="K19">
        <f>Invoice[[#This Row],[Amount]] * VALUE(SUBSTITUTE(Invoice[[#This Row],[TDS%]],"%","")) / 100</f>
        <v>4812.3</v>
      </c>
      <c r="L19" s="8">
        <f>Invoice[[#This Row],[Total with GST]] - Invoice[[#This Row],[TDS Amount]]</f>
        <v>45716.85</v>
      </c>
      <c r="M19" s="8" t="str">
        <f ca="1">IF(AND(Invoice[[#This Row],[Payment_Status]]="Unpaid", TODAY()-DATE(MID(Invoice[[#This Row],[Invoice_Date]],7,4),MID(Invoice[[#This Row],[Invoice_Date]],4,2),LEFT(Invoice[[#This Row],[Invoice_Date]],2))&gt;30),"Overdue","On Time")</f>
        <v>On Time</v>
      </c>
    </row>
    <row r="20" spans="1:13" x14ac:dyDescent="0.25">
      <c r="A20" t="s">
        <v>26</v>
      </c>
      <c r="B20" t="s">
        <v>63</v>
      </c>
      <c r="C20" t="s">
        <v>70</v>
      </c>
      <c r="D20" s="10" t="s">
        <v>93</v>
      </c>
      <c r="E20">
        <v>38908</v>
      </c>
      <c r="F20" s="1" t="s">
        <v>121</v>
      </c>
      <c r="G20" s="1" t="s">
        <v>124</v>
      </c>
      <c r="H20" t="s">
        <v>125</v>
      </c>
      <c r="I20">
        <f>Invoice[[#This Row],[Amount]] * VALUE(SUBSTITUTE(Invoice[[#This Row],[GST%]],"%","")) / 100</f>
        <v>1945.4</v>
      </c>
      <c r="J20">
        <f>Invoice[[#This Row],[Amount]] + Invoice[[#This Row],[GST Amount]]</f>
        <v>40853.4</v>
      </c>
      <c r="K20">
        <f>Invoice[[#This Row],[Amount]] * VALUE(SUBSTITUTE(Invoice[[#This Row],[TDS%]],"%","")) / 100</f>
        <v>3890.8</v>
      </c>
      <c r="L20" s="8">
        <f>Invoice[[#This Row],[Total with GST]] - Invoice[[#This Row],[TDS Amount]]</f>
        <v>36962.6</v>
      </c>
      <c r="M20" s="8" t="str">
        <f ca="1">IF(AND(Invoice[[#This Row],[Payment_Status]]="Unpaid", TODAY()-DATE(MID(Invoice[[#This Row],[Invoice_Date]],7,4),MID(Invoice[[#This Row],[Invoice_Date]],4,2),LEFT(Invoice[[#This Row],[Invoice_Date]],2))&gt;30),"Overdue","On Time")</f>
        <v>On Time</v>
      </c>
    </row>
    <row r="21" spans="1:13" x14ac:dyDescent="0.25">
      <c r="A21" t="s">
        <v>27</v>
      </c>
      <c r="B21" t="s">
        <v>58</v>
      </c>
      <c r="C21" t="s">
        <v>74</v>
      </c>
      <c r="D21" s="10" t="s">
        <v>94</v>
      </c>
      <c r="E21">
        <v>5111</v>
      </c>
      <c r="F21" s="1" t="s">
        <v>122</v>
      </c>
      <c r="G21" s="1" t="s">
        <v>124</v>
      </c>
      <c r="H21" t="s">
        <v>125</v>
      </c>
      <c r="I21">
        <f>Invoice[[#This Row],[Amount]] * VALUE(SUBSTITUTE(Invoice[[#This Row],[GST%]],"%","")) / 100</f>
        <v>919.98</v>
      </c>
      <c r="J21">
        <f>Invoice[[#This Row],[Amount]] + Invoice[[#This Row],[GST Amount]]</f>
        <v>6030.98</v>
      </c>
      <c r="K21">
        <f>Invoice[[#This Row],[Amount]] * VALUE(SUBSTITUTE(Invoice[[#This Row],[TDS%]],"%","")) / 100</f>
        <v>511.1</v>
      </c>
      <c r="L21" s="8">
        <f>Invoice[[#This Row],[Total with GST]] - Invoice[[#This Row],[TDS Amount]]</f>
        <v>5519.8799999999992</v>
      </c>
      <c r="M21" s="8" t="str">
        <f ca="1">IF(AND(Invoice[[#This Row],[Payment_Status]]="Unpaid", TODAY()-DATE(MID(Invoice[[#This Row],[Invoice_Date]],7,4),MID(Invoice[[#This Row],[Invoice_Date]],4,2),LEFT(Invoice[[#This Row],[Invoice_Date]],2))&gt;30),"Overdue","On Time")</f>
        <v>On Time</v>
      </c>
    </row>
    <row r="22" spans="1:13" x14ac:dyDescent="0.25">
      <c r="A22" t="s">
        <v>28</v>
      </c>
      <c r="B22" t="s">
        <v>58</v>
      </c>
      <c r="C22" t="s">
        <v>67</v>
      </c>
      <c r="D22" s="10" t="s">
        <v>95</v>
      </c>
      <c r="E22">
        <v>45741</v>
      </c>
      <c r="F22" s="1" t="s">
        <v>121</v>
      </c>
      <c r="G22" s="1" t="s">
        <v>121</v>
      </c>
      <c r="H22" t="s">
        <v>125</v>
      </c>
      <c r="I22">
        <f>Invoice[[#This Row],[Amount]] * VALUE(SUBSTITUTE(Invoice[[#This Row],[GST%]],"%","")) / 100</f>
        <v>2287.0500000000002</v>
      </c>
      <c r="J22">
        <f>Invoice[[#This Row],[Amount]] + Invoice[[#This Row],[GST Amount]]</f>
        <v>48028.05</v>
      </c>
      <c r="K22">
        <f>Invoice[[#This Row],[Amount]] * VALUE(SUBSTITUTE(Invoice[[#This Row],[TDS%]],"%","")) / 100</f>
        <v>2287.0500000000002</v>
      </c>
      <c r="L22" s="8">
        <f>Invoice[[#This Row],[Total with GST]] - Invoice[[#This Row],[TDS Amount]]</f>
        <v>45741</v>
      </c>
      <c r="M22" s="8" t="str">
        <f ca="1">IF(AND(Invoice[[#This Row],[Payment_Status]]="Unpaid", TODAY()-DATE(MID(Invoice[[#This Row],[Invoice_Date]],7,4),MID(Invoice[[#This Row],[Invoice_Date]],4,2),LEFT(Invoice[[#This Row],[Invoice_Date]],2))&gt;30),"Overdue","On Time")</f>
        <v>On Time</v>
      </c>
    </row>
    <row r="23" spans="1:13" x14ac:dyDescent="0.25">
      <c r="A23" t="s">
        <v>29</v>
      </c>
      <c r="B23" t="s">
        <v>65</v>
      </c>
      <c r="C23" t="s">
        <v>71</v>
      </c>
      <c r="D23" s="10" t="s">
        <v>96</v>
      </c>
      <c r="E23">
        <v>47931</v>
      </c>
      <c r="F23" s="1" t="s">
        <v>121</v>
      </c>
      <c r="G23" s="1" t="s">
        <v>121</v>
      </c>
      <c r="H23" t="s">
        <v>126</v>
      </c>
      <c r="I23">
        <f>Invoice[[#This Row],[Amount]] * VALUE(SUBSTITUTE(Invoice[[#This Row],[GST%]],"%","")) / 100</f>
        <v>2396.5500000000002</v>
      </c>
      <c r="J23">
        <f>Invoice[[#This Row],[Amount]] + Invoice[[#This Row],[GST Amount]]</f>
        <v>50327.55</v>
      </c>
      <c r="K23">
        <f>Invoice[[#This Row],[Amount]] * VALUE(SUBSTITUTE(Invoice[[#This Row],[TDS%]],"%","")) / 100</f>
        <v>2396.5500000000002</v>
      </c>
      <c r="L23" s="8">
        <f>Invoice[[#This Row],[Total with GST]] - Invoice[[#This Row],[TDS Amount]]</f>
        <v>47931</v>
      </c>
      <c r="M23" s="8" t="str">
        <f ca="1">IF(AND(Invoice[[#This Row],[Payment_Status]]="Unpaid", TODAY()-DATE(MID(Invoice[[#This Row],[Invoice_Date]],7,4),MID(Invoice[[#This Row],[Invoice_Date]],4,2),LEFT(Invoice[[#This Row],[Invoice_Date]],2))&gt;30),"Overdue","On Time")</f>
        <v>Overdue</v>
      </c>
    </row>
    <row r="24" spans="1:13" x14ac:dyDescent="0.25">
      <c r="A24" t="s">
        <v>30</v>
      </c>
      <c r="B24" t="s">
        <v>65</v>
      </c>
      <c r="C24" t="s">
        <v>67</v>
      </c>
      <c r="D24" s="10" t="s">
        <v>97</v>
      </c>
      <c r="E24">
        <v>42522</v>
      </c>
      <c r="F24" s="1" t="s">
        <v>122</v>
      </c>
      <c r="G24" s="1" t="s">
        <v>121</v>
      </c>
      <c r="H24" t="s">
        <v>125</v>
      </c>
      <c r="I24">
        <f>Invoice[[#This Row],[Amount]] * VALUE(SUBSTITUTE(Invoice[[#This Row],[GST%]],"%","")) / 100</f>
        <v>7653.96</v>
      </c>
      <c r="J24">
        <f>Invoice[[#This Row],[Amount]] + Invoice[[#This Row],[GST Amount]]</f>
        <v>50175.96</v>
      </c>
      <c r="K24">
        <f>Invoice[[#This Row],[Amount]] * VALUE(SUBSTITUTE(Invoice[[#This Row],[TDS%]],"%","")) / 100</f>
        <v>2126.1</v>
      </c>
      <c r="L24" s="8">
        <f>Invoice[[#This Row],[Total with GST]] - Invoice[[#This Row],[TDS Amount]]</f>
        <v>48049.86</v>
      </c>
      <c r="M24" s="8" t="str">
        <f ca="1">IF(AND(Invoice[[#This Row],[Payment_Status]]="Unpaid", TODAY()-DATE(MID(Invoice[[#This Row],[Invoice_Date]],7,4),MID(Invoice[[#This Row],[Invoice_Date]],4,2),LEFT(Invoice[[#This Row],[Invoice_Date]],2))&gt;30),"Overdue","On Time")</f>
        <v>On Time</v>
      </c>
    </row>
    <row r="25" spans="1:13" x14ac:dyDescent="0.25">
      <c r="A25" t="s">
        <v>31</v>
      </c>
      <c r="B25" t="s">
        <v>61</v>
      </c>
      <c r="C25" t="s">
        <v>69</v>
      </c>
      <c r="D25" s="10" t="s">
        <v>98</v>
      </c>
      <c r="E25">
        <v>44700</v>
      </c>
      <c r="F25" s="1" t="s">
        <v>122</v>
      </c>
      <c r="G25" s="1" t="s">
        <v>124</v>
      </c>
      <c r="H25" t="s">
        <v>126</v>
      </c>
      <c r="I25">
        <f>Invoice[[#This Row],[Amount]] * VALUE(SUBSTITUTE(Invoice[[#This Row],[GST%]],"%","")) / 100</f>
        <v>8046</v>
      </c>
      <c r="J25">
        <f>Invoice[[#This Row],[Amount]] + Invoice[[#This Row],[GST Amount]]</f>
        <v>52746</v>
      </c>
      <c r="K25">
        <f>Invoice[[#This Row],[Amount]] * VALUE(SUBSTITUTE(Invoice[[#This Row],[TDS%]],"%","")) / 100</f>
        <v>4470</v>
      </c>
      <c r="L25" s="8">
        <f>Invoice[[#This Row],[Total with GST]] - Invoice[[#This Row],[TDS Amount]]</f>
        <v>48276</v>
      </c>
      <c r="M25" s="8" t="str">
        <f ca="1">IF(AND(Invoice[[#This Row],[Payment_Status]]="Unpaid", TODAY()-DATE(MID(Invoice[[#This Row],[Invoice_Date]],7,4),MID(Invoice[[#This Row],[Invoice_Date]],4,2),LEFT(Invoice[[#This Row],[Invoice_Date]],2))&gt;30),"Overdue","On Time")</f>
        <v>Overdue</v>
      </c>
    </row>
    <row r="26" spans="1:13" x14ac:dyDescent="0.25">
      <c r="A26" t="s">
        <v>32</v>
      </c>
      <c r="B26" t="s">
        <v>59</v>
      </c>
      <c r="C26" t="s">
        <v>68</v>
      </c>
      <c r="D26" s="10" t="s">
        <v>99</v>
      </c>
      <c r="E26">
        <v>39058</v>
      </c>
      <c r="F26" s="1" t="s">
        <v>123</v>
      </c>
      <c r="G26" s="1" t="s">
        <v>124</v>
      </c>
      <c r="H26" t="s">
        <v>126</v>
      </c>
      <c r="I26">
        <f>Invoice[[#This Row],[Amount]] * VALUE(SUBSTITUTE(Invoice[[#This Row],[GST%]],"%","")) / 100</f>
        <v>4686.96</v>
      </c>
      <c r="J26">
        <f>Invoice[[#This Row],[Amount]] + Invoice[[#This Row],[GST Amount]]</f>
        <v>43744.959999999999</v>
      </c>
      <c r="K26">
        <f>Invoice[[#This Row],[Amount]] * VALUE(SUBSTITUTE(Invoice[[#This Row],[TDS%]],"%","")) / 100</f>
        <v>3905.8</v>
      </c>
      <c r="L26" s="8">
        <f>Invoice[[#This Row],[Total with GST]] - Invoice[[#This Row],[TDS Amount]]</f>
        <v>39839.159999999996</v>
      </c>
      <c r="M26" s="8" t="str">
        <f ca="1">IF(AND(Invoice[[#This Row],[Payment_Status]]="Unpaid", TODAY()-DATE(MID(Invoice[[#This Row],[Invoice_Date]],7,4),MID(Invoice[[#This Row],[Invoice_Date]],4,2),LEFT(Invoice[[#This Row],[Invoice_Date]],2))&gt;30),"Overdue","On Time")</f>
        <v>Overdue</v>
      </c>
    </row>
    <row r="27" spans="1:13" x14ac:dyDescent="0.25">
      <c r="A27" t="s">
        <v>33</v>
      </c>
      <c r="B27" t="s">
        <v>63</v>
      </c>
      <c r="C27" t="s">
        <v>73</v>
      </c>
      <c r="D27" s="10" t="s">
        <v>100</v>
      </c>
      <c r="E27">
        <v>17286</v>
      </c>
      <c r="F27" s="1" t="s">
        <v>122</v>
      </c>
      <c r="G27" s="1" t="s">
        <v>121</v>
      </c>
      <c r="H27" t="s">
        <v>125</v>
      </c>
      <c r="I27">
        <f>Invoice[[#This Row],[Amount]] * VALUE(SUBSTITUTE(Invoice[[#This Row],[GST%]],"%","")) / 100</f>
        <v>3111.48</v>
      </c>
      <c r="J27">
        <f>Invoice[[#This Row],[Amount]] + Invoice[[#This Row],[GST Amount]]</f>
        <v>20397.48</v>
      </c>
      <c r="K27">
        <f>Invoice[[#This Row],[Amount]] * VALUE(SUBSTITUTE(Invoice[[#This Row],[TDS%]],"%","")) / 100</f>
        <v>864.3</v>
      </c>
      <c r="L27" s="8">
        <f>Invoice[[#This Row],[Total with GST]] - Invoice[[#This Row],[TDS Amount]]</f>
        <v>19533.18</v>
      </c>
      <c r="M27" s="8" t="str">
        <f ca="1">IF(AND(Invoice[[#This Row],[Payment_Status]]="Unpaid", TODAY()-DATE(MID(Invoice[[#This Row],[Invoice_Date]],7,4),MID(Invoice[[#This Row],[Invoice_Date]],4,2),LEFT(Invoice[[#This Row],[Invoice_Date]],2))&gt;30),"Overdue","On Time")</f>
        <v>On Time</v>
      </c>
    </row>
    <row r="28" spans="1:13" x14ac:dyDescent="0.25">
      <c r="A28" t="s">
        <v>34</v>
      </c>
      <c r="B28" t="s">
        <v>59</v>
      </c>
      <c r="C28" t="s">
        <v>73</v>
      </c>
      <c r="D28" s="10" t="s">
        <v>101</v>
      </c>
      <c r="E28">
        <v>28536</v>
      </c>
      <c r="F28" s="1" t="s">
        <v>123</v>
      </c>
      <c r="G28" s="1" t="s">
        <v>124</v>
      </c>
      <c r="H28" t="s">
        <v>126</v>
      </c>
      <c r="I28">
        <f>Invoice[[#This Row],[Amount]] * VALUE(SUBSTITUTE(Invoice[[#This Row],[GST%]],"%","")) / 100</f>
        <v>3424.32</v>
      </c>
      <c r="J28">
        <f>Invoice[[#This Row],[Amount]] + Invoice[[#This Row],[GST Amount]]</f>
        <v>31960.32</v>
      </c>
      <c r="K28">
        <f>Invoice[[#This Row],[Amount]] * VALUE(SUBSTITUTE(Invoice[[#This Row],[TDS%]],"%","")) / 100</f>
        <v>2853.6</v>
      </c>
      <c r="L28" s="8">
        <f>Invoice[[#This Row],[Total with GST]] - Invoice[[#This Row],[TDS Amount]]</f>
        <v>29106.720000000001</v>
      </c>
      <c r="M28" s="8" t="str">
        <f ca="1">IF(AND(Invoice[[#This Row],[Payment_Status]]="Unpaid", TODAY()-DATE(MID(Invoice[[#This Row],[Invoice_Date]],7,4),MID(Invoice[[#This Row],[Invoice_Date]],4,2),LEFT(Invoice[[#This Row],[Invoice_Date]],2))&gt;30),"Overdue","On Time")</f>
        <v>Overdue</v>
      </c>
    </row>
    <row r="29" spans="1:13" x14ac:dyDescent="0.25">
      <c r="A29" t="s">
        <v>35</v>
      </c>
      <c r="B29" t="s">
        <v>66</v>
      </c>
      <c r="C29" t="s">
        <v>71</v>
      </c>
      <c r="D29" s="10" t="s">
        <v>102</v>
      </c>
      <c r="E29">
        <v>39414</v>
      </c>
      <c r="F29" s="1" t="s">
        <v>123</v>
      </c>
      <c r="G29" s="1" t="s">
        <v>124</v>
      </c>
      <c r="H29" t="s">
        <v>125</v>
      </c>
      <c r="I29">
        <f>Invoice[[#This Row],[Amount]] * VALUE(SUBSTITUTE(Invoice[[#This Row],[GST%]],"%","")) / 100</f>
        <v>4729.68</v>
      </c>
      <c r="J29">
        <f>Invoice[[#This Row],[Amount]] + Invoice[[#This Row],[GST Amount]]</f>
        <v>44143.68</v>
      </c>
      <c r="K29">
        <f>Invoice[[#This Row],[Amount]] * VALUE(SUBSTITUTE(Invoice[[#This Row],[TDS%]],"%","")) / 100</f>
        <v>3941.4</v>
      </c>
      <c r="L29" s="8">
        <f>Invoice[[#This Row],[Total with GST]] - Invoice[[#This Row],[TDS Amount]]</f>
        <v>40202.28</v>
      </c>
      <c r="M29" s="8" t="str">
        <f ca="1">IF(AND(Invoice[[#This Row],[Payment_Status]]="Unpaid", TODAY()-DATE(MID(Invoice[[#This Row],[Invoice_Date]],7,4),MID(Invoice[[#This Row],[Invoice_Date]],4,2),LEFT(Invoice[[#This Row],[Invoice_Date]],2))&gt;30),"Overdue","On Time")</f>
        <v>On Time</v>
      </c>
    </row>
    <row r="30" spans="1:13" x14ac:dyDescent="0.25">
      <c r="A30" t="s">
        <v>36</v>
      </c>
      <c r="B30" t="s">
        <v>62</v>
      </c>
      <c r="C30" t="s">
        <v>70</v>
      </c>
      <c r="D30" s="10" t="s">
        <v>103</v>
      </c>
      <c r="E30">
        <v>40582</v>
      </c>
      <c r="F30" s="1" t="s">
        <v>122</v>
      </c>
      <c r="G30" s="1" t="s">
        <v>121</v>
      </c>
      <c r="H30" t="s">
        <v>126</v>
      </c>
      <c r="I30">
        <f>Invoice[[#This Row],[Amount]] * VALUE(SUBSTITUTE(Invoice[[#This Row],[GST%]],"%","")) / 100</f>
        <v>7304.76</v>
      </c>
      <c r="J30">
        <f>Invoice[[#This Row],[Amount]] + Invoice[[#This Row],[GST Amount]]</f>
        <v>47886.76</v>
      </c>
      <c r="K30">
        <f>Invoice[[#This Row],[Amount]] * VALUE(SUBSTITUTE(Invoice[[#This Row],[TDS%]],"%","")) / 100</f>
        <v>2029.1</v>
      </c>
      <c r="L30" s="8">
        <f>Invoice[[#This Row],[Total with GST]] - Invoice[[#This Row],[TDS Amount]]</f>
        <v>45857.66</v>
      </c>
      <c r="M30" s="8" t="str">
        <f ca="1">IF(AND(Invoice[[#This Row],[Payment_Status]]="Unpaid", TODAY()-DATE(MID(Invoice[[#This Row],[Invoice_Date]],7,4),MID(Invoice[[#This Row],[Invoice_Date]],4,2),LEFT(Invoice[[#This Row],[Invoice_Date]],2))&gt;30),"Overdue","On Time")</f>
        <v>Overdue</v>
      </c>
    </row>
    <row r="31" spans="1:13" x14ac:dyDescent="0.25">
      <c r="A31" t="s">
        <v>37</v>
      </c>
      <c r="B31" t="s">
        <v>66</v>
      </c>
      <c r="C31" t="s">
        <v>70</v>
      </c>
      <c r="D31" s="10" t="s">
        <v>104</v>
      </c>
      <c r="E31">
        <v>17527</v>
      </c>
      <c r="F31" s="1" t="s">
        <v>121</v>
      </c>
      <c r="G31" s="1" t="s">
        <v>121</v>
      </c>
      <c r="H31" t="s">
        <v>126</v>
      </c>
      <c r="I31">
        <f>Invoice[[#This Row],[Amount]] * VALUE(SUBSTITUTE(Invoice[[#This Row],[GST%]],"%","")) / 100</f>
        <v>876.35</v>
      </c>
      <c r="J31">
        <f>Invoice[[#This Row],[Amount]] + Invoice[[#This Row],[GST Amount]]</f>
        <v>18403.349999999999</v>
      </c>
      <c r="K31">
        <f>Invoice[[#This Row],[Amount]] * VALUE(SUBSTITUTE(Invoice[[#This Row],[TDS%]],"%","")) / 100</f>
        <v>876.35</v>
      </c>
      <c r="L31" s="8">
        <f>Invoice[[#This Row],[Total with GST]] - Invoice[[#This Row],[TDS Amount]]</f>
        <v>17527</v>
      </c>
      <c r="M31" s="8" t="str">
        <f ca="1">IF(AND(Invoice[[#This Row],[Payment_Status]]="Unpaid", TODAY()-DATE(MID(Invoice[[#This Row],[Invoice_Date]],7,4),MID(Invoice[[#This Row],[Invoice_Date]],4,2),LEFT(Invoice[[#This Row],[Invoice_Date]],2))&gt;30),"Overdue","On Time")</f>
        <v>Overdue</v>
      </c>
    </row>
    <row r="32" spans="1:13" x14ac:dyDescent="0.25">
      <c r="A32" t="s">
        <v>38</v>
      </c>
      <c r="B32" t="s">
        <v>59</v>
      </c>
      <c r="C32" t="s">
        <v>68</v>
      </c>
      <c r="D32" s="10" t="s">
        <v>105</v>
      </c>
      <c r="E32">
        <v>26808</v>
      </c>
      <c r="F32" s="1" t="s">
        <v>123</v>
      </c>
      <c r="G32" s="1" t="s">
        <v>124</v>
      </c>
      <c r="H32" t="s">
        <v>125</v>
      </c>
      <c r="I32">
        <f>Invoice[[#This Row],[Amount]] * VALUE(SUBSTITUTE(Invoice[[#This Row],[GST%]],"%","")) / 100</f>
        <v>3216.96</v>
      </c>
      <c r="J32">
        <f>Invoice[[#This Row],[Amount]] + Invoice[[#This Row],[GST Amount]]</f>
        <v>30024.959999999999</v>
      </c>
      <c r="K32">
        <f>Invoice[[#This Row],[Amount]] * VALUE(SUBSTITUTE(Invoice[[#This Row],[TDS%]],"%","")) / 100</f>
        <v>2680.8</v>
      </c>
      <c r="L32" s="8">
        <f>Invoice[[#This Row],[Total with GST]] - Invoice[[#This Row],[TDS Amount]]</f>
        <v>27344.16</v>
      </c>
      <c r="M32" s="8" t="str">
        <f ca="1">IF(AND(Invoice[[#This Row],[Payment_Status]]="Unpaid", TODAY()-DATE(MID(Invoice[[#This Row],[Invoice_Date]],7,4),MID(Invoice[[#This Row],[Invoice_Date]],4,2),LEFT(Invoice[[#This Row],[Invoice_Date]],2))&gt;30),"Overdue","On Time")</f>
        <v>On Time</v>
      </c>
    </row>
    <row r="33" spans="1:13" x14ac:dyDescent="0.25">
      <c r="A33" t="s">
        <v>39</v>
      </c>
      <c r="B33" t="s">
        <v>58</v>
      </c>
      <c r="C33" t="s">
        <v>71</v>
      </c>
      <c r="D33" s="10" t="s">
        <v>106</v>
      </c>
      <c r="E33">
        <v>27715</v>
      </c>
      <c r="F33" s="1" t="s">
        <v>121</v>
      </c>
      <c r="G33" s="1" t="s">
        <v>124</v>
      </c>
      <c r="H33" t="s">
        <v>126</v>
      </c>
      <c r="I33">
        <f>Invoice[[#This Row],[Amount]] * VALUE(SUBSTITUTE(Invoice[[#This Row],[GST%]],"%","")) / 100</f>
        <v>1385.75</v>
      </c>
      <c r="J33">
        <f>Invoice[[#This Row],[Amount]] + Invoice[[#This Row],[GST Amount]]</f>
        <v>29100.75</v>
      </c>
      <c r="K33">
        <f>Invoice[[#This Row],[Amount]] * VALUE(SUBSTITUTE(Invoice[[#This Row],[TDS%]],"%","")) / 100</f>
        <v>2771.5</v>
      </c>
      <c r="L33" s="8">
        <f>Invoice[[#This Row],[Total with GST]] - Invoice[[#This Row],[TDS Amount]]</f>
        <v>26329.25</v>
      </c>
      <c r="M33" s="8" t="str">
        <f ca="1">IF(AND(Invoice[[#This Row],[Payment_Status]]="Unpaid", TODAY()-DATE(MID(Invoice[[#This Row],[Invoice_Date]],7,4),MID(Invoice[[#This Row],[Invoice_Date]],4,2),LEFT(Invoice[[#This Row],[Invoice_Date]],2))&gt;30),"Overdue","On Time")</f>
        <v>Overdue</v>
      </c>
    </row>
    <row r="34" spans="1:13" x14ac:dyDescent="0.25">
      <c r="A34" t="s">
        <v>40</v>
      </c>
      <c r="B34" t="s">
        <v>62</v>
      </c>
      <c r="C34" t="s">
        <v>68</v>
      </c>
      <c r="D34" s="10" t="s">
        <v>107</v>
      </c>
      <c r="E34">
        <v>13596</v>
      </c>
      <c r="F34" s="1" t="s">
        <v>122</v>
      </c>
      <c r="G34" s="1" t="s">
        <v>121</v>
      </c>
      <c r="H34" t="s">
        <v>126</v>
      </c>
      <c r="I34">
        <f>Invoice[[#This Row],[Amount]] * VALUE(SUBSTITUTE(Invoice[[#This Row],[GST%]],"%","")) / 100</f>
        <v>2447.2800000000002</v>
      </c>
      <c r="J34">
        <f>Invoice[[#This Row],[Amount]] + Invoice[[#This Row],[GST Amount]]</f>
        <v>16043.28</v>
      </c>
      <c r="K34">
        <f>Invoice[[#This Row],[Amount]] * VALUE(SUBSTITUTE(Invoice[[#This Row],[TDS%]],"%","")) / 100</f>
        <v>679.8</v>
      </c>
      <c r="L34" s="8">
        <f>Invoice[[#This Row],[Total with GST]] - Invoice[[#This Row],[TDS Amount]]</f>
        <v>15363.480000000001</v>
      </c>
      <c r="M34" s="8" t="str">
        <f ca="1">IF(AND(Invoice[[#This Row],[Payment_Status]]="Unpaid", TODAY()-DATE(MID(Invoice[[#This Row],[Invoice_Date]],7,4),MID(Invoice[[#This Row],[Invoice_Date]],4,2),LEFT(Invoice[[#This Row],[Invoice_Date]],2))&gt;30),"Overdue","On Time")</f>
        <v>On Time</v>
      </c>
    </row>
    <row r="35" spans="1:13" x14ac:dyDescent="0.25">
      <c r="A35" t="s">
        <v>41</v>
      </c>
      <c r="B35" t="s">
        <v>64</v>
      </c>
      <c r="C35" t="s">
        <v>68</v>
      </c>
      <c r="D35" s="10" t="s">
        <v>108</v>
      </c>
      <c r="E35">
        <v>6751</v>
      </c>
      <c r="F35" s="1" t="s">
        <v>121</v>
      </c>
      <c r="G35" s="1" t="s">
        <v>121</v>
      </c>
      <c r="H35" t="s">
        <v>125</v>
      </c>
      <c r="I35">
        <f>Invoice[[#This Row],[Amount]] * VALUE(SUBSTITUTE(Invoice[[#This Row],[GST%]],"%","")) / 100</f>
        <v>337.55</v>
      </c>
      <c r="J35">
        <f>Invoice[[#This Row],[Amount]] + Invoice[[#This Row],[GST Amount]]</f>
        <v>7088.55</v>
      </c>
      <c r="K35">
        <f>Invoice[[#This Row],[Amount]] * VALUE(SUBSTITUTE(Invoice[[#This Row],[TDS%]],"%","")) / 100</f>
        <v>337.55</v>
      </c>
      <c r="L35" s="8">
        <f>Invoice[[#This Row],[Total with GST]] - Invoice[[#This Row],[TDS Amount]]</f>
        <v>6751</v>
      </c>
      <c r="M35" s="8" t="str">
        <f ca="1">IF(AND(Invoice[[#This Row],[Payment_Status]]="Unpaid", TODAY()-DATE(MID(Invoice[[#This Row],[Invoice_Date]],7,4),MID(Invoice[[#This Row],[Invoice_Date]],4,2),LEFT(Invoice[[#This Row],[Invoice_Date]],2))&gt;30),"Overdue","On Time")</f>
        <v>On Time</v>
      </c>
    </row>
    <row r="36" spans="1:13" x14ac:dyDescent="0.25">
      <c r="A36" t="s">
        <v>42</v>
      </c>
      <c r="B36" t="s">
        <v>66</v>
      </c>
      <c r="C36" t="s">
        <v>71</v>
      </c>
      <c r="D36" s="10" t="s">
        <v>109</v>
      </c>
      <c r="E36">
        <v>47122</v>
      </c>
      <c r="F36" s="1" t="s">
        <v>122</v>
      </c>
      <c r="G36" s="1" t="s">
        <v>124</v>
      </c>
      <c r="H36" t="s">
        <v>125</v>
      </c>
      <c r="I36">
        <f>Invoice[[#This Row],[Amount]] * VALUE(SUBSTITUTE(Invoice[[#This Row],[GST%]],"%","")) / 100</f>
        <v>8481.9599999999991</v>
      </c>
      <c r="J36">
        <f>Invoice[[#This Row],[Amount]] + Invoice[[#This Row],[GST Amount]]</f>
        <v>55603.96</v>
      </c>
      <c r="K36">
        <f>Invoice[[#This Row],[Amount]] * VALUE(SUBSTITUTE(Invoice[[#This Row],[TDS%]],"%","")) / 100</f>
        <v>4712.2</v>
      </c>
      <c r="L36" s="8">
        <f>Invoice[[#This Row],[Total with GST]] - Invoice[[#This Row],[TDS Amount]]</f>
        <v>50891.76</v>
      </c>
      <c r="M36" s="8" t="str">
        <f ca="1">IF(AND(Invoice[[#This Row],[Payment_Status]]="Unpaid", TODAY()-DATE(MID(Invoice[[#This Row],[Invoice_Date]],7,4),MID(Invoice[[#This Row],[Invoice_Date]],4,2),LEFT(Invoice[[#This Row],[Invoice_Date]],2))&gt;30),"Overdue","On Time")</f>
        <v>On Time</v>
      </c>
    </row>
    <row r="37" spans="1:13" x14ac:dyDescent="0.25">
      <c r="A37" t="s">
        <v>43</v>
      </c>
      <c r="B37" t="s">
        <v>58</v>
      </c>
      <c r="C37" t="s">
        <v>72</v>
      </c>
      <c r="D37" s="10" t="s">
        <v>110</v>
      </c>
      <c r="E37">
        <v>8428</v>
      </c>
      <c r="F37" s="1" t="s">
        <v>123</v>
      </c>
      <c r="G37" s="1" t="s">
        <v>124</v>
      </c>
      <c r="H37" t="s">
        <v>126</v>
      </c>
      <c r="I37">
        <f>Invoice[[#This Row],[Amount]] * VALUE(SUBSTITUTE(Invoice[[#This Row],[GST%]],"%","")) / 100</f>
        <v>1011.36</v>
      </c>
      <c r="J37">
        <f>Invoice[[#This Row],[Amount]] + Invoice[[#This Row],[GST Amount]]</f>
        <v>9439.36</v>
      </c>
      <c r="K37">
        <f>Invoice[[#This Row],[Amount]] * VALUE(SUBSTITUTE(Invoice[[#This Row],[TDS%]],"%","")) / 100</f>
        <v>842.8</v>
      </c>
      <c r="L37" s="8">
        <f>Invoice[[#This Row],[Total with GST]] - Invoice[[#This Row],[TDS Amount]]</f>
        <v>8596.5600000000013</v>
      </c>
      <c r="M37" s="8" t="str">
        <f ca="1">IF(AND(Invoice[[#This Row],[Payment_Status]]="Unpaid", TODAY()-DATE(MID(Invoice[[#This Row],[Invoice_Date]],7,4),MID(Invoice[[#This Row],[Invoice_Date]],4,2),LEFT(Invoice[[#This Row],[Invoice_Date]],2))&gt;30),"Overdue","On Time")</f>
        <v>Overdue</v>
      </c>
    </row>
    <row r="38" spans="1:13" x14ac:dyDescent="0.25">
      <c r="A38" t="s">
        <v>44</v>
      </c>
      <c r="B38" t="s">
        <v>59</v>
      </c>
      <c r="C38" t="s">
        <v>74</v>
      </c>
      <c r="D38" s="10" t="s">
        <v>83</v>
      </c>
      <c r="E38">
        <v>43557</v>
      </c>
      <c r="F38" s="1" t="s">
        <v>121</v>
      </c>
      <c r="G38" s="1" t="s">
        <v>121</v>
      </c>
      <c r="H38" t="s">
        <v>125</v>
      </c>
      <c r="I38">
        <f>Invoice[[#This Row],[Amount]] * VALUE(SUBSTITUTE(Invoice[[#This Row],[GST%]],"%","")) / 100</f>
        <v>2177.85</v>
      </c>
      <c r="J38">
        <f>Invoice[[#This Row],[Amount]] + Invoice[[#This Row],[GST Amount]]</f>
        <v>45734.85</v>
      </c>
      <c r="K38">
        <f>Invoice[[#This Row],[Amount]] * VALUE(SUBSTITUTE(Invoice[[#This Row],[TDS%]],"%","")) / 100</f>
        <v>2177.85</v>
      </c>
      <c r="L38" s="8">
        <f>Invoice[[#This Row],[Total with GST]] - Invoice[[#This Row],[TDS Amount]]</f>
        <v>43557</v>
      </c>
      <c r="M38" s="8" t="str">
        <f ca="1">IF(AND(Invoice[[#This Row],[Payment_Status]]="Unpaid", TODAY()-DATE(MID(Invoice[[#This Row],[Invoice_Date]],7,4),MID(Invoice[[#This Row],[Invoice_Date]],4,2),LEFT(Invoice[[#This Row],[Invoice_Date]],2))&gt;30),"Overdue","On Time")</f>
        <v>On Time</v>
      </c>
    </row>
    <row r="39" spans="1:13" x14ac:dyDescent="0.25">
      <c r="A39" t="s">
        <v>45</v>
      </c>
      <c r="B39" t="s">
        <v>61</v>
      </c>
      <c r="C39" t="s">
        <v>67</v>
      </c>
      <c r="D39" s="10" t="s">
        <v>111</v>
      </c>
      <c r="E39">
        <v>49673</v>
      </c>
      <c r="F39" s="1" t="s">
        <v>122</v>
      </c>
      <c r="G39" s="1" t="s">
        <v>124</v>
      </c>
      <c r="H39" t="s">
        <v>125</v>
      </c>
      <c r="I39">
        <f>Invoice[[#This Row],[Amount]] * VALUE(SUBSTITUTE(Invoice[[#This Row],[GST%]],"%","")) / 100</f>
        <v>8941.14</v>
      </c>
      <c r="J39">
        <f>Invoice[[#This Row],[Amount]] + Invoice[[#This Row],[GST Amount]]</f>
        <v>58614.14</v>
      </c>
      <c r="K39">
        <f>Invoice[[#This Row],[Amount]] * VALUE(SUBSTITUTE(Invoice[[#This Row],[TDS%]],"%","")) / 100</f>
        <v>4967.3</v>
      </c>
      <c r="L39" s="8">
        <f>Invoice[[#This Row],[Total with GST]] - Invoice[[#This Row],[TDS Amount]]</f>
        <v>53646.84</v>
      </c>
      <c r="M39" s="8" t="str">
        <f ca="1">IF(AND(Invoice[[#This Row],[Payment_Status]]="Unpaid", TODAY()-DATE(MID(Invoice[[#This Row],[Invoice_Date]],7,4),MID(Invoice[[#This Row],[Invoice_Date]],4,2),LEFT(Invoice[[#This Row],[Invoice_Date]],2))&gt;30),"Overdue","On Time")</f>
        <v>On Time</v>
      </c>
    </row>
    <row r="40" spans="1:13" x14ac:dyDescent="0.25">
      <c r="A40" t="s">
        <v>46</v>
      </c>
      <c r="B40" t="s">
        <v>58</v>
      </c>
      <c r="C40" t="s">
        <v>74</v>
      </c>
      <c r="D40" s="10" t="s">
        <v>112</v>
      </c>
      <c r="E40">
        <v>38875</v>
      </c>
      <c r="F40" s="1" t="s">
        <v>123</v>
      </c>
      <c r="G40" s="1" t="s">
        <v>124</v>
      </c>
      <c r="H40" t="s">
        <v>126</v>
      </c>
      <c r="I40">
        <f>Invoice[[#This Row],[Amount]] * VALUE(SUBSTITUTE(Invoice[[#This Row],[GST%]],"%","")) / 100</f>
        <v>4665</v>
      </c>
      <c r="J40">
        <f>Invoice[[#This Row],[Amount]] + Invoice[[#This Row],[GST Amount]]</f>
        <v>43540</v>
      </c>
      <c r="K40">
        <f>Invoice[[#This Row],[Amount]] * VALUE(SUBSTITUTE(Invoice[[#This Row],[TDS%]],"%","")) / 100</f>
        <v>3887.5</v>
      </c>
      <c r="L40" s="8">
        <f>Invoice[[#This Row],[Total with GST]] - Invoice[[#This Row],[TDS Amount]]</f>
        <v>39652.5</v>
      </c>
      <c r="M40" s="8" t="str">
        <f ca="1">IF(AND(Invoice[[#This Row],[Payment_Status]]="Unpaid", TODAY()-DATE(MID(Invoice[[#This Row],[Invoice_Date]],7,4),MID(Invoice[[#This Row],[Invoice_Date]],4,2),LEFT(Invoice[[#This Row],[Invoice_Date]],2))&gt;30),"Overdue","On Time")</f>
        <v>Overdue</v>
      </c>
    </row>
    <row r="41" spans="1:13" x14ac:dyDescent="0.25">
      <c r="A41" t="s">
        <v>47</v>
      </c>
      <c r="B41" t="s">
        <v>64</v>
      </c>
      <c r="C41" t="s">
        <v>67</v>
      </c>
      <c r="D41" s="10" t="s">
        <v>113</v>
      </c>
      <c r="E41">
        <v>16041</v>
      </c>
      <c r="F41" s="1" t="s">
        <v>121</v>
      </c>
      <c r="G41" s="1" t="s">
        <v>121</v>
      </c>
      <c r="H41" t="s">
        <v>126</v>
      </c>
      <c r="I41">
        <f>Invoice[[#This Row],[Amount]] * VALUE(SUBSTITUTE(Invoice[[#This Row],[GST%]],"%","")) / 100</f>
        <v>802.05</v>
      </c>
      <c r="J41">
        <f>Invoice[[#This Row],[Amount]] + Invoice[[#This Row],[GST Amount]]</f>
        <v>16843.05</v>
      </c>
      <c r="K41">
        <f>Invoice[[#This Row],[Amount]] * VALUE(SUBSTITUTE(Invoice[[#This Row],[TDS%]],"%","")) / 100</f>
        <v>802.05</v>
      </c>
      <c r="L41" s="8">
        <f>Invoice[[#This Row],[Total with GST]] - Invoice[[#This Row],[TDS Amount]]</f>
        <v>16041</v>
      </c>
      <c r="M41" s="8" t="str">
        <f ca="1">IF(AND(Invoice[[#This Row],[Payment_Status]]="Unpaid", TODAY()-DATE(MID(Invoice[[#This Row],[Invoice_Date]],7,4),MID(Invoice[[#This Row],[Invoice_Date]],4,2),LEFT(Invoice[[#This Row],[Invoice_Date]],2))&gt;30),"Overdue","On Time")</f>
        <v>Overdue</v>
      </c>
    </row>
    <row r="42" spans="1:13" x14ac:dyDescent="0.25">
      <c r="A42" t="s">
        <v>48</v>
      </c>
      <c r="B42" t="s">
        <v>58</v>
      </c>
      <c r="C42" t="s">
        <v>71</v>
      </c>
      <c r="D42" s="10" t="s">
        <v>114</v>
      </c>
      <c r="E42">
        <v>9505</v>
      </c>
      <c r="F42" s="1" t="s">
        <v>123</v>
      </c>
      <c r="G42" s="1" t="s">
        <v>121</v>
      </c>
      <c r="H42" t="s">
        <v>126</v>
      </c>
      <c r="I42">
        <f>Invoice[[#This Row],[Amount]] * VALUE(SUBSTITUTE(Invoice[[#This Row],[GST%]],"%","")) / 100</f>
        <v>1140.5999999999999</v>
      </c>
      <c r="J42">
        <f>Invoice[[#This Row],[Amount]] + Invoice[[#This Row],[GST Amount]]</f>
        <v>10645.6</v>
      </c>
      <c r="K42">
        <f>Invoice[[#This Row],[Amount]] * VALUE(SUBSTITUTE(Invoice[[#This Row],[TDS%]],"%","")) / 100</f>
        <v>475.25</v>
      </c>
      <c r="L42" s="8">
        <f>Invoice[[#This Row],[Total with GST]] - Invoice[[#This Row],[TDS Amount]]</f>
        <v>10170.35</v>
      </c>
      <c r="M42" s="8" t="str">
        <f ca="1">IF(AND(Invoice[[#This Row],[Payment_Status]]="Unpaid", TODAY()-DATE(MID(Invoice[[#This Row],[Invoice_Date]],7,4),MID(Invoice[[#This Row],[Invoice_Date]],4,2),LEFT(Invoice[[#This Row],[Invoice_Date]],2))&gt;30),"Overdue","On Time")</f>
        <v>Overdue</v>
      </c>
    </row>
    <row r="43" spans="1:13" x14ac:dyDescent="0.25">
      <c r="A43" t="s">
        <v>49</v>
      </c>
      <c r="B43" t="s">
        <v>65</v>
      </c>
      <c r="C43" t="s">
        <v>69</v>
      </c>
      <c r="D43" s="10" t="s">
        <v>115</v>
      </c>
      <c r="E43">
        <v>15550</v>
      </c>
      <c r="F43" s="1" t="s">
        <v>122</v>
      </c>
      <c r="G43" s="1" t="s">
        <v>121</v>
      </c>
      <c r="H43" t="s">
        <v>125</v>
      </c>
      <c r="I43">
        <f>Invoice[[#This Row],[Amount]] * VALUE(SUBSTITUTE(Invoice[[#This Row],[GST%]],"%","")) / 100</f>
        <v>2799</v>
      </c>
      <c r="J43">
        <f>Invoice[[#This Row],[Amount]] + Invoice[[#This Row],[GST Amount]]</f>
        <v>18349</v>
      </c>
      <c r="K43">
        <f>Invoice[[#This Row],[Amount]] * VALUE(SUBSTITUTE(Invoice[[#This Row],[TDS%]],"%","")) / 100</f>
        <v>777.5</v>
      </c>
      <c r="L43" s="8">
        <f>Invoice[[#This Row],[Total with GST]] - Invoice[[#This Row],[TDS Amount]]</f>
        <v>17571.5</v>
      </c>
      <c r="M43" s="8" t="str">
        <f ca="1">IF(AND(Invoice[[#This Row],[Payment_Status]]="Unpaid", TODAY()-DATE(MID(Invoice[[#This Row],[Invoice_Date]],7,4),MID(Invoice[[#This Row],[Invoice_Date]],4,2),LEFT(Invoice[[#This Row],[Invoice_Date]],2))&gt;30),"Overdue","On Time")</f>
        <v>On Time</v>
      </c>
    </row>
    <row r="44" spans="1:13" x14ac:dyDescent="0.25">
      <c r="A44" t="s">
        <v>50</v>
      </c>
      <c r="B44" t="s">
        <v>64</v>
      </c>
      <c r="C44" t="s">
        <v>67</v>
      </c>
      <c r="D44" s="10" t="s">
        <v>116</v>
      </c>
      <c r="E44">
        <v>10685</v>
      </c>
      <c r="F44" s="1" t="s">
        <v>122</v>
      </c>
      <c r="G44" s="1" t="s">
        <v>124</v>
      </c>
      <c r="H44" t="s">
        <v>125</v>
      </c>
      <c r="I44">
        <f>Invoice[[#This Row],[Amount]] * VALUE(SUBSTITUTE(Invoice[[#This Row],[GST%]],"%","")) / 100</f>
        <v>1923.3</v>
      </c>
      <c r="J44">
        <f>Invoice[[#This Row],[Amount]] + Invoice[[#This Row],[GST Amount]]</f>
        <v>12608.3</v>
      </c>
      <c r="K44">
        <f>Invoice[[#This Row],[Amount]] * VALUE(SUBSTITUTE(Invoice[[#This Row],[TDS%]],"%","")) / 100</f>
        <v>1068.5</v>
      </c>
      <c r="L44" s="8">
        <f>Invoice[[#This Row],[Total with GST]] - Invoice[[#This Row],[TDS Amount]]</f>
        <v>11539.8</v>
      </c>
      <c r="M44" s="8" t="str">
        <f ca="1">IF(AND(Invoice[[#This Row],[Payment_Status]]="Unpaid", TODAY()-DATE(MID(Invoice[[#This Row],[Invoice_Date]],7,4),MID(Invoice[[#This Row],[Invoice_Date]],4,2),LEFT(Invoice[[#This Row],[Invoice_Date]],2))&gt;30),"Overdue","On Time")</f>
        <v>On Time</v>
      </c>
    </row>
    <row r="45" spans="1:13" x14ac:dyDescent="0.25">
      <c r="A45" t="s">
        <v>51</v>
      </c>
      <c r="B45" t="s">
        <v>60</v>
      </c>
      <c r="C45" t="s">
        <v>67</v>
      </c>
      <c r="D45" s="10" t="s">
        <v>101</v>
      </c>
      <c r="E45">
        <v>45548</v>
      </c>
      <c r="F45" s="1" t="s">
        <v>121</v>
      </c>
      <c r="G45" s="1" t="s">
        <v>121</v>
      </c>
      <c r="H45" t="s">
        <v>126</v>
      </c>
      <c r="I45">
        <f>Invoice[[#This Row],[Amount]] * VALUE(SUBSTITUTE(Invoice[[#This Row],[GST%]],"%","")) / 100</f>
        <v>2277.4</v>
      </c>
      <c r="J45">
        <f>Invoice[[#This Row],[Amount]] + Invoice[[#This Row],[GST Amount]]</f>
        <v>47825.4</v>
      </c>
      <c r="K45">
        <f>Invoice[[#This Row],[Amount]] * VALUE(SUBSTITUTE(Invoice[[#This Row],[TDS%]],"%","")) / 100</f>
        <v>2277.4</v>
      </c>
      <c r="L45" s="8">
        <f>Invoice[[#This Row],[Total with GST]] - Invoice[[#This Row],[TDS Amount]]</f>
        <v>45548</v>
      </c>
      <c r="M45" s="8" t="str">
        <f ca="1">IF(AND(Invoice[[#This Row],[Payment_Status]]="Unpaid", TODAY()-DATE(MID(Invoice[[#This Row],[Invoice_Date]],7,4),MID(Invoice[[#This Row],[Invoice_Date]],4,2),LEFT(Invoice[[#This Row],[Invoice_Date]],2))&gt;30),"Overdue","On Time")</f>
        <v>Overdue</v>
      </c>
    </row>
    <row r="46" spans="1:13" x14ac:dyDescent="0.25">
      <c r="A46" t="s">
        <v>52</v>
      </c>
      <c r="B46" t="s">
        <v>64</v>
      </c>
      <c r="C46" t="s">
        <v>68</v>
      </c>
      <c r="D46" s="10" t="s">
        <v>75</v>
      </c>
      <c r="E46">
        <v>14227</v>
      </c>
      <c r="F46" s="1" t="s">
        <v>121</v>
      </c>
      <c r="G46" s="1" t="s">
        <v>121</v>
      </c>
      <c r="H46" t="s">
        <v>125</v>
      </c>
      <c r="I46">
        <f>Invoice[[#This Row],[Amount]] * VALUE(SUBSTITUTE(Invoice[[#This Row],[GST%]],"%","")) / 100</f>
        <v>711.35</v>
      </c>
      <c r="J46">
        <f>Invoice[[#This Row],[Amount]] + Invoice[[#This Row],[GST Amount]]</f>
        <v>14938.35</v>
      </c>
      <c r="K46">
        <f>Invoice[[#This Row],[Amount]] * VALUE(SUBSTITUTE(Invoice[[#This Row],[TDS%]],"%","")) / 100</f>
        <v>711.35</v>
      </c>
      <c r="L46" s="8">
        <f>Invoice[[#This Row],[Total with GST]] - Invoice[[#This Row],[TDS Amount]]</f>
        <v>14227</v>
      </c>
      <c r="M46" s="8" t="str">
        <f ca="1">IF(AND(Invoice[[#This Row],[Payment_Status]]="Unpaid", TODAY()-DATE(MID(Invoice[[#This Row],[Invoice_Date]],7,4),MID(Invoice[[#This Row],[Invoice_Date]],4,2),LEFT(Invoice[[#This Row],[Invoice_Date]],2))&gt;30),"Overdue","On Time")</f>
        <v>On Time</v>
      </c>
    </row>
    <row r="47" spans="1:13" x14ac:dyDescent="0.25">
      <c r="A47" t="s">
        <v>53</v>
      </c>
      <c r="B47" t="s">
        <v>66</v>
      </c>
      <c r="C47" t="s">
        <v>70</v>
      </c>
      <c r="D47" s="10" t="s">
        <v>117</v>
      </c>
      <c r="E47">
        <v>26338</v>
      </c>
      <c r="F47" s="1" t="s">
        <v>123</v>
      </c>
      <c r="G47" s="1" t="s">
        <v>121</v>
      </c>
      <c r="H47" t="s">
        <v>126</v>
      </c>
      <c r="I47">
        <f>Invoice[[#This Row],[Amount]] * VALUE(SUBSTITUTE(Invoice[[#This Row],[GST%]],"%","")) / 100</f>
        <v>3160.56</v>
      </c>
      <c r="J47">
        <f>Invoice[[#This Row],[Amount]] + Invoice[[#This Row],[GST Amount]]</f>
        <v>29498.560000000001</v>
      </c>
      <c r="K47">
        <f>Invoice[[#This Row],[Amount]] * VALUE(SUBSTITUTE(Invoice[[#This Row],[TDS%]],"%","")) / 100</f>
        <v>1316.9</v>
      </c>
      <c r="L47" s="8">
        <f>Invoice[[#This Row],[Total with GST]] - Invoice[[#This Row],[TDS Amount]]</f>
        <v>28181.66</v>
      </c>
      <c r="M47" s="8" t="str">
        <f ca="1">IF(AND(Invoice[[#This Row],[Payment_Status]]="Unpaid", TODAY()-DATE(MID(Invoice[[#This Row],[Invoice_Date]],7,4),MID(Invoice[[#This Row],[Invoice_Date]],4,2),LEFT(Invoice[[#This Row],[Invoice_Date]],2))&gt;30),"Overdue","On Time")</f>
        <v>Overdue</v>
      </c>
    </row>
    <row r="48" spans="1:13" x14ac:dyDescent="0.25">
      <c r="A48" t="s">
        <v>54</v>
      </c>
      <c r="B48" t="s">
        <v>66</v>
      </c>
      <c r="C48" t="s">
        <v>68</v>
      </c>
      <c r="D48" s="10" t="s">
        <v>118</v>
      </c>
      <c r="E48">
        <v>23125</v>
      </c>
      <c r="F48" s="1" t="s">
        <v>121</v>
      </c>
      <c r="G48" s="1" t="s">
        <v>121</v>
      </c>
      <c r="H48" t="s">
        <v>125</v>
      </c>
      <c r="I48">
        <f>Invoice[[#This Row],[Amount]] * VALUE(SUBSTITUTE(Invoice[[#This Row],[GST%]],"%","")) / 100</f>
        <v>1156.25</v>
      </c>
      <c r="J48">
        <f>Invoice[[#This Row],[Amount]] + Invoice[[#This Row],[GST Amount]]</f>
        <v>24281.25</v>
      </c>
      <c r="K48">
        <f>Invoice[[#This Row],[Amount]] * VALUE(SUBSTITUTE(Invoice[[#This Row],[TDS%]],"%","")) / 100</f>
        <v>1156.25</v>
      </c>
      <c r="L48" s="8">
        <f>Invoice[[#This Row],[Total with GST]] - Invoice[[#This Row],[TDS Amount]]</f>
        <v>23125</v>
      </c>
      <c r="M48" s="8" t="str">
        <f ca="1">IF(AND(Invoice[[#This Row],[Payment_Status]]="Unpaid", TODAY()-DATE(MID(Invoice[[#This Row],[Invoice_Date]],7,4),MID(Invoice[[#This Row],[Invoice_Date]],4,2),LEFT(Invoice[[#This Row],[Invoice_Date]],2))&gt;30),"Overdue","On Time")</f>
        <v>On Time</v>
      </c>
    </row>
    <row r="49" spans="1:13" x14ac:dyDescent="0.25">
      <c r="A49" t="s">
        <v>55</v>
      </c>
      <c r="B49" t="s">
        <v>62</v>
      </c>
      <c r="C49" t="s">
        <v>74</v>
      </c>
      <c r="D49" s="10" t="s">
        <v>119</v>
      </c>
      <c r="E49">
        <v>11128</v>
      </c>
      <c r="F49" s="1" t="s">
        <v>122</v>
      </c>
      <c r="G49" s="1" t="s">
        <v>124</v>
      </c>
      <c r="H49" t="s">
        <v>125</v>
      </c>
      <c r="I49">
        <f>Invoice[[#This Row],[Amount]] * VALUE(SUBSTITUTE(Invoice[[#This Row],[GST%]],"%","")) / 100</f>
        <v>2003.04</v>
      </c>
      <c r="J49">
        <f>Invoice[[#This Row],[Amount]] + Invoice[[#This Row],[GST Amount]]</f>
        <v>13131.04</v>
      </c>
      <c r="K49">
        <f>Invoice[[#This Row],[Amount]] * VALUE(SUBSTITUTE(Invoice[[#This Row],[TDS%]],"%","")) / 100</f>
        <v>1112.8</v>
      </c>
      <c r="L49" s="8">
        <f>Invoice[[#This Row],[Total with GST]] - Invoice[[#This Row],[TDS Amount]]</f>
        <v>12018.240000000002</v>
      </c>
      <c r="M49" s="8" t="str">
        <f ca="1">IF(AND(Invoice[[#This Row],[Payment_Status]]="Unpaid", TODAY()-DATE(MID(Invoice[[#This Row],[Invoice_Date]],7,4),MID(Invoice[[#This Row],[Invoice_Date]],4,2),LEFT(Invoice[[#This Row],[Invoice_Date]],2))&gt;30),"Overdue","On Time")</f>
        <v>On Time</v>
      </c>
    </row>
    <row r="50" spans="1:13" x14ac:dyDescent="0.25">
      <c r="A50" t="s">
        <v>56</v>
      </c>
      <c r="B50" t="s">
        <v>60</v>
      </c>
      <c r="C50" t="s">
        <v>69</v>
      </c>
      <c r="D50" s="10" t="s">
        <v>104</v>
      </c>
      <c r="E50">
        <v>11332</v>
      </c>
      <c r="F50" s="1" t="s">
        <v>123</v>
      </c>
      <c r="G50" s="1" t="s">
        <v>124</v>
      </c>
      <c r="H50" t="s">
        <v>125</v>
      </c>
      <c r="I50">
        <f>Invoice[[#This Row],[Amount]] * VALUE(SUBSTITUTE(Invoice[[#This Row],[GST%]],"%","")) / 100</f>
        <v>1359.84</v>
      </c>
      <c r="J50">
        <f>Invoice[[#This Row],[Amount]] + Invoice[[#This Row],[GST Amount]]</f>
        <v>12691.84</v>
      </c>
      <c r="K50">
        <f>Invoice[[#This Row],[Amount]] * VALUE(SUBSTITUTE(Invoice[[#This Row],[TDS%]],"%","")) / 100</f>
        <v>1133.2</v>
      </c>
      <c r="L50" s="8">
        <f>Invoice[[#This Row],[Total with GST]] - Invoice[[#This Row],[TDS Amount]]</f>
        <v>11558.64</v>
      </c>
      <c r="M50" s="8" t="str">
        <f ca="1">IF(AND(Invoice[[#This Row],[Payment_Status]]="Unpaid", TODAY()-DATE(MID(Invoice[[#This Row],[Invoice_Date]],7,4),MID(Invoice[[#This Row],[Invoice_Date]],4,2),LEFT(Invoice[[#This Row],[Invoice_Date]],2))&gt;30),"Overdue","On Time")</f>
        <v>On Time</v>
      </c>
    </row>
    <row r="51" spans="1:13" x14ac:dyDescent="0.25">
      <c r="A51" t="s">
        <v>57</v>
      </c>
      <c r="B51" t="s">
        <v>61</v>
      </c>
      <c r="C51" t="s">
        <v>73</v>
      </c>
      <c r="D51" s="10" t="s">
        <v>120</v>
      </c>
      <c r="E51">
        <v>22610</v>
      </c>
      <c r="F51" s="1" t="s">
        <v>122</v>
      </c>
      <c r="G51" s="1" t="s">
        <v>124</v>
      </c>
      <c r="H51" t="s">
        <v>126</v>
      </c>
      <c r="I51">
        <f>Invoice[[#This Row],[Amount]] * VALUE(SUBSTITUTE(Invoice[[#This Row],[GST%]],"%","")) / 100</f>
        <v>4069.8</v>
      </c>
      <c r="J51">
        <f>Invoice[[#This Row],[Amount]] + Invoice[[#This Row],[GST Amount]]</f>
        <v>26679.8</v>
      </c>
      <c r="K51">
        <f>Invoice[[#This Row],[Amount]] * VALUE(SUBSTITUTE(Invoice[[#This Row],[TDS%]],"%","")) / 100</f>
        <v>2261</v>
      </c>
      <c r="L51" s="8">
        <f>Invoice[[#This Row],[Total with GST]] - Invoice[[#This Row],[TDS Amount]]</f>
        <v>24418.799999999999</v>
      </c>
      <c r="M51" s="8" t="str">
        <f ca="1">IF(AND(Invoice[[#This Row],[Payment_Status]]="Unpaid", TODAY()-DATE(MID(Invoice[[#This Row],[Invoice_Date]],7,4),MID(Invoice[[#This Row],[Invoice_Date]],4,2),LEFT(Invoice[[#This Row],[Invoice_Date]],2))&gt;30),"Overdue","On Time")</f>
        <v>On Time</v>
      </c>
    </row>
  </sheetData>
  <conditionalFormatting sqref="H1:H1048576">
    <cfRule type="expression" dxfId="12" priority="1">
      <formula>AND($H1="Unpaid",TODAY()-DATEVALUE($D1)&gt;30)</formula>
    </cfRule>
    <cfRule type="expression" dxfId="11" priority="2">
      <formula>$H1="Unpaid"</formula>
    </cfRule>
  </conditionalFormatting>
  <dataValidations count="3">
    <dataValidation type="list" allowBlank="1" showInputMessage="1" showErrorMessage="1" sqref="B2:B51">
      <formula1>Clients</formula1>
    </dataValidation>
    <dataValidation type="list" allowBlank="1" showDropDown="1" showInputMessage="1" showErrorMessage="1" sqref="C2:C51">
      <formula1>"Services"</formula1>
    </dataValidation>
    <dataValidation type="list" allowBlank="1" showInputMessage="1" showErrorMessage="1" sqref="H2:H51">
      <formula1>Status</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2" sqref="A2:A11"/>
    </sheetView>
  </sheetViews>
  <sheetFormatPr defaultRowHeight="15" x14ac:dyDescent="0.25"/>
  <cols>
    <col min="1" max="1" width="14.7109375" customWidth="1"/>
    <col min="2" max="2" width="14.85546875" customWidth="1"/>
    <col min="3" max="3" width="17.42578125" customWidth="1"/>
  </cols>
  <sheetData>
    <row r="1" spans="1:3" x14ac:dyDescent="0.25">
      <c r="A1" t="s">
        <v>1</v>
      </c>
      <c r="B1" t="s">
        <v>2</v>
      </c>
      <c r="C1" s="11" t="s">
        <v>7</v>
      </c>
    </row>
    <row r="2" spans="1:3" x14ac:dyDescent="0.25">
      <c r="A2" s="5" t="s">
        <v>58</v>
      </c>
      <c r="B2" t="str">
        <f>VLOOKUP(A2, Data!B2:B51:'Data'!C2:C51, 2, FALSE)</f>
        <v>App Development</v>
      </c>
      <c r="C2" t="str">
        <f>VLOOKUP(A2, Invoice[Client_Name]:Invoice[Payment_Status], 7, FALSE)</f>
        <v>Paid</v>
      </c>
    </row>
    <row r="3" spans="1:3" x14ac:dyDescent="0.25">
      <c r="A3" s="6" t="s">
        <v>59</v>
      </c>
      <c r="B3" t="str">
        <f>VLOOKUP(A3, Data!B3:B52:'Data'!C3:C52, 2, FALSE)</f>
        <v>Data Analysis</v>
      </c>
      <c r="C3" t="str">
        <f>VLOOKUP(A3, Invoice[Client_Name]:Invoice[Payment_Status], 7, FALSE)</f>
        <v>Paid</v>
      </c>
    </row>
    <row r="4" spans="1:3" x14ac:dyDescent="0.25">
      <c r="A4" s="5" t="s">
        <v>60</v>
      </c>
      <c r="B4" t="str">
        <f>VLOOKUP(A4, Data!B4:B53:'Data'!C4:C53, 2, FALSE)</f>
        <v>Data Analysis</v>
      </c>
      <c r="C4" t="str">
        <f>VLOOKUP(A4, Invoice[Client_Name]:Invoice[Payment_Status], 7, FALSE)</f>
        <v>Paid</v>
      </c>
    </row>
    <row r="5" spans="1:3" x14ac:dyDescent="0.25">
      <c r="A5" s="5" t="s">
        <v>60</v>
      </c>
      <c r="B5" t="str">
        <f>VLOOKUP(A5, Data!B5:B54:'Data'!C5:C54, 2, FALSE)</f>
        <v>Social Media Marketing</v>
      </c>
      <c r="C5" t="str">
        <f>VLOOKUP(A5, Invoice[Client_Name]:Invoice[Payment_Status], 7, FALSE)</f>
        <v>Paid</v>
      </c>
    </row>
    <row r="6" spans="1:3" x14ac:dyDescent="0.25">
      <c r="A6" s="6" t="s">
        <v>58</v>
      </c>
      <c r="B6" t="str">
        <f>VLOOKUP(A6, Data!B6:B55:'Data'!C6:C55, 2, FALSE)</f>
        <v>Social Media Marketing</v>
      </c>
      <c r="C6" t="str">
        <f>VLOOKUP(A6, Invoice[Client_Name]:Invoice[Payment_Status], 7, FALSE)</f>
        <v>Paid</v>
      </c>
    </row>
    <row r="7" spans="1:3" x14ac:dyDescent="0.25">
      <c r="A7" s="5" t="s">
        <v>63</v>
      </c>
      <c r="B7" t="str">
        <f>VLOOKUP(A7, Data!B7:B56:'Data'!C7:C56, 2, FALSE)</f>
        <v>UI/UX Design</v>
      </c>
      <c r="C7" t="str">
        <f>VLOOKUP(A7, Invoice[Client_Name]:Invoice[Payment_Status], 7, FALSE)</f>
        <v>Unpaid</v>
      </c>
    </row>
    <row r="8" spans="1:3" x14ac:dyDescent="0.25">
      <c r="A8" s="5" t="s">
        <v>59</v>
      </c>
      <c r="B8" t="str">
        <f>VLOOKUP(A8, Data!B8:B57:'Data'!C8:C57, 2, FALSE)</f>
        <v>Data Analysis</v>
      </c>
      <c r="C8" t="str">
        <f>VLOOKUP(A8, Invoice[Client_Name]:Invoice[Payment_Status], 7, FALSE)</f>
        <v>Paid</v>
      </c>
    </row>
    <row r="9" spans="1:3" x14ac:dyDescent="0.25">
      <c r="A9" s="5" t="s">
        <v>64</v>
      </c>
      <c r="B9" t="str">
        <f>VLOOKUP(A9, Data!B9:B58:'Data'!C9:C58, 2, FALSE)</f>
        <v>SEO Optimization</v>
      </c>
      <c r="C9" t="str">
        <f>VLOOKUP(A9, Invoice[Client_Name]:Invoice[Payment_Status], 7, FALSE)</f>
        <v>Unpaid</v>
      </c>
    </row>
    <row r="10" spans="1:3" x14ac:dyDescent="0.25">
      <c r="A10" s="6" t="s">
        <v>66</v>
      </c>
      <c r="B10" t="str">
        <f>VLOOKUP(A10, Data!B10:B59:'Data'!C10:C59, 2, FALSE)</f>
        <v>UI/UX Design</v>
      </c>
      <c r="C10" t="str">
        <f>VLOOKUP(A10, Invoice[Client_Name]:Invoice[Payment_Status], 7, FALSE)</f>
        <v>Paid</v>
      </c>
    </row>
    <row r="11" spans="1:3" x14ac:dyDescent="0.25">
      <c r="A11" s="5" t="s">
        <v>58</v>
      </c>
      <c r="B11" t="str">
        <f>VLOOKUP(A11, Data!B11:B60:'Data'!C11:C60, 2, FALSE)</f>
        <v>Data Analysis</v>
      </c>
      <c r="C11" t="str">
        <f>VLOOKUP(A11, Invoice[Client_Name]:Invoice[Payment_Status], 7, FALSE)</f>
        <v>Paid</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A5" workbookViewId="0">
      <selection activeCell="J17" sqref="J17"/>
    </sheetView>
  </sheetViews>
  <sheetFormatPr defaultRowHeight="15" x14ac:dyDescent="0.25"/>
  <cols>
    <col min="1" max="1" width="22.42578125" bestFit="1" customWidth="1"/>
    <col min="2" max="2" width="17.42578125" bestFit="1" customWidth="1"/>
    <col min="5" max="5" width="5.7109375" customWidth="1"/>
    <col min="6" max="6" width="10.42578125" bestFit="1" customWidth="1"/>
  </cols>
  <sheetData>
    <row r="1" spans="1:7" ht="36" customHeight="1" x14ac:dyDescent="0.6">
      <c r="A1" s="16" t="s">
        <v>132</v>
      </c>
      <c r="B1" s="17"/>
      <c r="C1" s="17"/>
      <c r="D1" s="17"/>
      <c r="E1" s="17"/>
    </row>
    <row r="3" spans="1:7" ht="18.75" x14ac:dyDescent="0.4">
      <c r="A3" s="14" t="s">
        <v>133</v>
      </c>
    </row>
    <row r="5" spans="1:7" x14ac:dyDescent="0.25">
      <c r="A5" t="s">
        <v>134</v>
      </c>
      <c r="B5" t="s">
        <v>8</v>
      </c>
      <c r="E5" t="s">
        <v>135</v>
      </c>
      <c r="F5" t="str">
        <f>VLOOKUP($B$5,Data!$A:$L,4,FALSE)</f>
        <v>10-05-2025</v>
      </c>
    </row>
    <row r="7" spans="1:7" x14ac:dyDescent="0.25">
      <c r="A7" t="s">
        <v>136</v>
      </c>
      <c r="B7" t="str">
        <f>VLOOKUP($B$5,Data!A:A:'Data'!B:B,2,FALSE)</f>
        <v>BrightPath</v>
      </c>
    </row>
    <row r="8" spans="1:7" x14ac:dyDescent="0.25">
      <c r="A8" t="s">
        <v>137</v>
      </c>
      <c r="B8" t="str">
        <f>VLOOKUP($B$5,Data!A:A:'Data'!C:C,3,FALSE)</f>
        <v>App Development</v>
      </c>
    </row>
    <row r="10" spans="1:7" ht="15" customHeight="1" x14ac:dyDescent="0.25">
      <c r="A10" t="s">
        <v>143</v>
      </c>
      <c r="B10" s="18" t="str">
        <f>"This invoice covers the professional " &amp; VLOOKUP($B$5,Data!$A:$L,3,FALSE) &amp; " services provided during the month of " &amp; TEXT(VLOOKUP($B$5,Data!$A:$L,4,FALSE),"mmmm yyyy") &amp; ", in line with the agreed project scope, deliverables, and timelines. All work has been completed and delivered, and the payment is now due as per the mutually agreed terms."</f>
        <v>This invoice covers the professional App Development services provided during the month of October 2025, in line with the agreed project scope, deliverables, and timelines. All work has been completed and delivered, and the payment is now due as per the mutually agreed terms.</v>
      </c>
      <c r="C10" s="18"/>
      <c r="D10" s="18"/>
      <c r="E10" s="18"/>
      <c r="F10" s="18"/>
      <c r="G10" s="18"/>
    </row>
    <row r="11" spans="1:7" x14ac:dyDescent="0.25">
      <c r="B11" s="18"/>
      <c r="C11" s="18"/>
      <c r="D11" s="18"/>
      <c r="E11" s="18"/>
      <c r="F11" s="18"/>
      <c r="G11" s="18"/>
    </row>
    <row r="12" spans="1:7" x14ac:dyDescent="0.25">
      <c r="B12" s="18"/>
      <c r="C12" s="18"/>
      <c r="D12" s="18"/>
      <c r="E12" s="18"/>
      <c r="F12" s="18"/>
      <c r="G12" s="18"/>
    </row>
    <row r="13" spans="1:7" x14ac:dyDescent="0.25">
      <c r="B13" s="18"/>
      <c r="C13" s="18"/>
      <c r="D13" s="18"/>
      <c r="E13" s="18"/>
      <c r="F13" s="18"/>
      <c r="G13" s="18"/>
    </row>
    <row r="14" spans="1:7" x14ac:dyDescent="0.25">
      <c r="B14" s="18"/>
      <c r="C14" s="18"/>
      <c r="D14" s="18"/>
      <c r="E14" s="18"/>
      <c r="F14" s="18"/>
      <c r="G14" s="18"/>
    </row>
    <row r="15" spans="1:7" x14ac:dyDescent="0.25">
      <c r="B15" s="18"/>
      <c r="C15" s="18"/>
      <c r="D15" s="18"/>
      <c r="E15" s="18"/>
      <c r="F15" s="18"/>
      <c r="G15" s="18"/>
    </row>
    <row r="17" spans="1:2" x14ac:dyDescent="0.25">
      <c r="A17" t="s">
        <v>138</v>
      </c>
      <c r="B17" s="12">
        <f>VLOOKUP($B$5,Data!$A:$L,5,FALSE)</f>
        <v>8826</v>
      </c>
    </row>
    <row r="18" spans="1:2" x14ac:dyDescent="0.25">
      <c r="A18" t="s">
        <v>139</v>
      </c>
      <c r="B18" s="12">
        <f>VLOOKUP($B$5,Data!$A:$L,9,FALSE)</f>
        <v>441.3</v>
      </c>
    </row>
    <row r="19" spans="1:2" x14ac:dyDescent="0.25">
      <c r="A19" t="s">
        <v>142</v>
      </c>
      <c r="B19" s="12">
        <f>VLOOKUP($B$5,Data!$A:$L,11,FALSE)</f>
        <v>441.3</v>
      </c>
    </row>
    <row r="20" spans="1:2" x14ac:dyDescent="0.25">
      <c r="B20" s="13"/>
    </row>
    <row r="21" spans="1:2" x14ac:dyDescent="0.25">
      <c r="A21" t="s">
        <v>140</v>
      </c>
      <c r="B21" s="12">
        <f>VLOOKUP($B$5,Data!$A:$L,10,FALSE)</f>
        <v>9267.2999999999993</v>
      </c>
    </row>
    <row r="25" spans="1:2" x14ac:dyDescent="0.25">
      <c r="A25" t="s">
        <v>141</v>
      </c>
      <c r="B25" s="15">
        <f>VLOOKUP($B$5,Data!$A:$L,12,FALSE)</f>
        <v>8826</v>
      </c>
    </row>
  </sheetData>
  <mergeCells count="2">
    <mergeCell ref="A1:E1"/>
    <mergeCell ref="B10:G15"/>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Data!$A:$A</xm:f>
          </x14:formula1>
          <xm:sqref>B5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vt:lpstr>
      <vt:lpstr>Lists</vt:lpstr>
      <vt:lpstr>Invoice_templete</vt:lpstr>
      <vt:lpstr>Clients</vt:lpstr>
      <vt:lpstr>Services</vt:lpstr>
      <vt:lpstr>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2025-08-08T09:59:02Z</cp:lastPrinted>
  <dcterms:created xsi:type="dcterms:W3CDTF">2025-08-08T05:21:55Z</dcterms:created>
  <dcterms:modified xsi:type="dcterms:W3CDTF">2025-08-08T10:00:10Z</dcterms:modified>
</cp:coreProperties>
</file>