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https://uscmsb-my.sharepoint.com/personal/rusmevic_marshall_usc_edu/Documents/DSO499and570_Spring2023/Assignment/HW1/"/>
    </mc:Choice>
  </mc:AlternateContent>
  <xr:revisionPtr revIDLastSave="396" documentId="13_ncr:1_{EF2D389D-E9BF-9542-9CF0-A4B955723F6D}" xr6:coauthVersionLast="47" xr6:coauthVersionMax="47" xr10:uidLastSave="{49FA9A1C-4041-AA45-A7F9-1A9A5431BC32}"/>
  <bookViews>
    <workbookView xWindow="1880" yWindow="1000" windowWidth="28040" windowHeight="17040" xr2:uid="{BB720DE9-E57E-7A43-A7F8-2F1C59044BAA}"/>
  </bookViews>
  <sheets>
    <sheet name="Q1" sheetId="2" r:id="rId1"/>
    <sheet name="Q2" sheetId="3" r:id="rId2"/>
    <sheet name="Q3" sheetId="4" r:id="rId3"/>
  </sheets>
  <definedNames>
    <definedName name="solver_adj" localSheetId="0" hidden="1">'Q1'!$C$6:$F$6</definedName>
    <definedName name="solver_adj" localSheetId="1" hidden="1">'Q2'!$S$4:$V$6</definedName>
    <definedName name="solver_adj" localSheetId="2" hidden="1">'Q3'!$O$5:$P$8</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1</definedName>
    <definedName name="solver_drv" localSheetId="2" hidden="1">1</definedName>
    <definedName name="solver_eng" localSheetId="0" hidden="1">2</definedName>
    <definedName name="solver_eng" localSheetId="1" hidden="1">2</definedName>
    <definedName name="solver_eng" localSheetId="2" hidden="1">2</definedName>
    <definedName name="solver_itr" localSheetId="0" hidden="1">2147483647</definedName>
    <definedName name="solver_itr" localSheetId="1" hidden="1">2147483647</definedName>
    <definedName name="solver_itr" localSheetId="2" hidden="1">2147483647</definedName>
    <definedName name="solver_lhs1" localSheetId="0" hidden="1">'Q1'!$G$3</definedName>
    <definedName name="solver_lhs1" localSheetId="1" hidden="1">'Q2'!$S$7:$V$7</definedName>
    <definedName name="solver_lhs1" localSheetId="2" hidden="1">'Q3'!$O$10:$P$10</definedName>
    <definedName name="solver_lhs2" localSheetId="0" hidden="1">'Q1'!$G$4</definedName>
    <definedName name="solver_lhs2" localSheetId="1" hidden="1">'Q2'!$W$4:$W$6</definedName>
    <definedName name="solver_lhs2" localSheetId="2" hidden="1">'Q3'!$O$12:$O$13</definedName>
    <definedName name="solver_lhs3" localSheetId="0" hidden="1">'Q1'!$G$5</definedName>
    <definedName name="solver_lhs3" localSheetId="2" hidden="1">'Q3'!$O$15:$O$16</definedName>
    <definedName name="solver_lin" localSheetId="0" hidden="1">1</definedName>
    <definedName name="solver_lin" localSheetId="1" hidden="1">1</definedName>
    <definedName name="solver_lin" localSheetId="2" hidden="1">1</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um" localSheetId="0" hidden="1">3</definedName>
    <definedName name="solver_num" localSheetId="1" hidden="1">2</definedName>
    <definedName name="solver_num" localSheetId="2" hidden="1">3</definedName>
    <definedName name="solver_opt" localSheetId="0" hidden="1">'Q1'!$F$8</definedName>
    <definedName name="solver_opt" localSheetId="1" hidden="1">'Q2'!$S$8</definedName>
    <definedName name="solver_opt" localSheetId="2" hidden="1">'Q3'!$S$10</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1</definedName>
    <definedName name="solver_rbv" localSheetId="2" hidden="1">1</definedName>
    <definedName name="solver_rel1" localSheetId="0" hidden="1">1</definedName>
    <definedName name="solver_rel1" localSheetId="1" hidden="1">3</definedName>
    <definedName name="solver_rel1" localSheetId="2" hidden="1">1</definedName>
    <definedName name="solver_rel2" localSheetId="0" hidden="1">1</definedName>
    <definedName name="solver_rel2" localSheetId="1" hidden="1">1</definedName>
    <definedName name="solver_rel2" localSheetId="2" hidden="1">1</definedName>
    <definedName name="solver_rel3" localSheetId="0" hidden="1">1</definedName>
    <definedName name="solver_rel3" localSheetId="2" hidden="1">1</definedName>
    <definedName name="solver_rhs1" localSheetId="0" hidden="1">600</definedName>
    <definedName name="solver_rhs1" localSheetId="1" hidden="1">'Q2'!$G$3:$J$3</definedName>
    <definedName name="solver_rhs1" localSheetId="2" hidden="1">'Q3'!$H$6:$I$6</definedName>
    <definedName name="solver_rhs2" localSheetId="0" hidden="1">400</definedName>
    <definedName name="solver_rhs2" localSheetId="1" hidden="1">'Q2'!$D$3:$D$5</definedName>
    <definedName name="solver_rhs2" localSheetId="2" hidden="1">'Q3'!$E$5:$E$6</definedName>
    <definedName name="solver_rhs3" localSheetId="0" hidden="1">800</definedName>
    <definedName name="solver_rhs3" localSheetId="2" hidden="1">0</definedName>
    <definedName name="solver_rlx" localSheetId="0" hidden="1">2</definedName>
    <definedName name="solver_rlx" localSheetId="1" hidden="1">1</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2</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1</definedName>
    <definedName name="solver_typ" localSheetId="1" hidden="1">2</definedName>
    <definedName name="solver_typ" localSheetId="2" hidden="1">1</definedName>
    <definedName name="solver_val" localSheetId="0" hidden="1">0</definedName>
    <definedName name="solver_val" localSheetId="1" hidden="1">0</definedName>
    <definedName name="solver_val" localSheetId="2" hidden="1">0</definedName>
    <definedName name="solver_ver" localSheetId="0" hidden="1">2</definedName>
    <definedName name="solver_ver" localSheetId="1" hidden="1">2</definedName>
    <definedName name="solver_ver" localSheetId="2"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8" i="4" l="1"/>
  <c r="V7" i="4"/>
  <c r="V6" i="4"/>
  <c r="V5" i="4"/>
  <c r="O16" i="4" s="1"/>
  <c r="O13" i="4"/>
  <c r="O12" i="4"/>
  <c r="T8" i="4"/>
  <c r="S8" i="4"/>
  <c r="T6" i="4"/>
  <c r="S6" i="4"/>
  <c r="T7" i="4"/>
  <c r="T5" i="4"/>
  <c r="S7" i="4"/>
  <c r="S5" i="4"/>
  <c r="S10" i="4" s="1"/>
  <c r="P10" i="4"/>
  <c r="O10" i="4"/>
  <c r="W6" i="3"/>
  <c r="W5" i="3"/>
  <c r="W4" i="3"/>
  <c r="S8" i="3" s="1"/>
  <c r="V7" i="3"/>
  <c r="U7" i="3"/>
  <c r="T7" i="3"/>
  <c r="S7" i="3"/>
  <c r="G5" i="2"/>
  <c r="G4" i="2"/>
  <c r="G3" i="2"/>
  <c r="H8" i="2"/>
  <c r="O15" i="4" l="1"/>
</calcChain>
</file>

<file path=xl/sharedStrings.xml><?xml version="1.0" encoding="utf-8"?>
<sst xmlns="http://schemas.openxmlformats.org/spreadsheetml/2006/main" count="163" uniqueCount="118">
  <si>
    <t>Preparation Center</t>
  </si>
  <si>
    <t>Unit Transportation and Preparation Cost ($/lb)</t>
  </si>
  <si>
    <t>Monthly Capacity (lbs.)</t>
  </si>
  <si>
    <t>Store</t>
  </si>
  <si>
    <t>Organic Orchard</t>
  </si>
  <si>
    <t>Fresh &amp; Local</t>
  </si>
  <si>
    <t>Healthy Pantry</t>
  </si>
  <si>
    <t>Season’s Harvest</t>
  </si>
  <si>
    <t>Table 1: Unit costs and monthly capacities at the three preparation centers.</t>
  </si>
  <si>
    <t>Table 2: Monthly demand for apples at four specialty stores.</t>
  </si>
  <si>
    <t>Table 3: Unit transportation costs for transporting prepared apples from the preparation centers to the specialty stores, in $/lb.</t>
  </si>
  <si>
    <t>Metal \ Alloys</t>
  </si>
  <si>
    <t>W</t>
  </si>
  <si>
    <t>X</t>
  </si>
  <si>
    <t>Y</t>
  </si>
  <si>
    <t>Z</t>
  </si>
  <si>
    <t>Aluminum</t>
  </si>
  <si>
    <t>Copper</t>
  </si>
  <si>
    <t>Magnesium</t>
  </si>
  <si>
    <t xml:space="preserve">b) Write the formula for the objective function in terms of the decision variables that you have defined in part a).  </t>
  </si>
  <si>
    <t xml:space="preserve">c) Write all the constraints of the linear program in terms of the decision variables that you have defined in part a).  </t>
  </si>
  <si>
    <t>d) Enter the decision variables, objective function, and constraints into your Solver.</t>
  </si>
  <si>
    <t>e) What is the optimal production quantity of each alloy?  What is the optimal contribution to earnings?</t>
  </si>
  <si>
    <t>a) Define all the decision variables that you will use in your linear program.</t>
  </si>
  <si>
    <t>e) What is the optimal the amount of apples to be prepared at each of the three preparation centers, and how much of each specialty store’s demand to supply from each preparation center?  What is the minimum total cost?</t>
  </si>
  <si>
    <t>Maximize  (35xAW) + (47xAX) +(60xAY) + (140xAZ)</t>
  </si>
  <si>
    <t>Monthly Supplies of Each Metal (tons)</t>
  </si>
  <si>
    <t>Contribution to Earning ($/ton)</t>
  </si>
  <si>
    <t>AX = amount of alloy X produced (in ton)</t>
  </si>
  <si>
    <t>AW = amount of alloy W produced (in ton)</t>
  </si>
  <si>
    <t>AY = amount of alloy Y produced (in ton)</t>
  </si>
  <si>
    <t>AZ = amount of alloy Z produced (in ton)</t>
  </si>
  <si>
    <t>(0.30 x AW) + (0.40x AX) + (0.10 x AY) + (0.15 x AZ) &lt;= 600</t>
  </si>
  <si>
    <t>(0.30 x AW) + (0.10x AX) + (0.25 x AY) + (0.40 x AZ) &lt;= 400</t>
  </si>
  <si>
    <t>(0.40 x AW) + (0.50x AX) + (0.65 x AY) + (0.45 x AZ) &lt;= 800</t>
  </si>
  <si>
    <t>All variables are non-negative</t>
  </si>
  <si>
    <t>Amount of Each Alloy Produced</t>
  </si>
  <si>
    <t>Total Contribution to Earning</t>
  </si>
  <si>
    <t>Total Quantiy Used</t>
  </si>
  <si>
    <t>Optimal Contributon to Earning</t>
  </si>
  <si>
    <t>X1O = amount of apples sent from Preparation Center 1 to Organic Orchard</t>
  </si>
  <si>
    <t>X1F = amount of apples sent from Preparation Center 1 to Fresh &amp; Local</t>
  </si>
  <si>
    <t>X1H = amount of apples sent from Preparation Center 1 to Healthy Pantry</t>
  </si>
  <si>
    <t>X1S = amount of apples sent from Preparation Center 1 to Season's Harvest</t>
  </si>
  <si>
    <t>Minimimize   0.30x(X1O +X1F + X1F + X1S) + 0.60x(X2O +X2F + X2F + X2S)  + 0.9x(X3O +X3F + X3F + X3S)
                         + ( 0.40 * X1O ) + (0.60 * X1F) + (0.30 * X1H) + (0.70 * X1S)
                         + ( 0.60 * X2O ) + (0.60 * X2F) + (0.30 * X2H) + (0.70 * X2S)
                         + ( 0.10 * X3O ) + (0.70 * X3F) + (0.60 * X3H) + (0.90 * X3S)</t>
  </si>
  <si>
    <t xml:space="preserve"> &lt;---- Shipping and Prepration Cost at Each Center</t>
  </si>
  <si>
    <t>&lt;----  Transporation Cost from Preparation Center to Each Store</t>
  </si>
  <si>
    <t>Capacity Constraint at Each Preparation Center:</t>
  </si>
  <si>
    <t>Demand Constraint at Each Store</t>
  </si>
  <si>
    <t>X1O + X2O + X3O &gt;= 300</t>
  </si>
  <si>
    <t>X1F + X2F + X3F &gt;= 500</t>
  </si>
  <si>
    <t>X1H + X2H + X3H &gt;= 400</t>
  </si>
  <si>
    <t>X1S + X2S + X3S &gt;= 200</t>
  </si>
  <si>
    <t>Amount Shipped from Each Preparation Center to Each Store</t>
  </si>
  <si>
    <t>Total Amt of Apple Proceesed at Each Center</t>
  </si>
  <si>
    <t>Amt of Apple Supplied to Each Store</t>
  </si>
  <si>
    <t>Total Cost</t>
  </si>
  <si>
    <t>Monthly Demand</t>
  </si>
  <si>
    <t>Season's Harvest</t>
  </si>
  <si>
    <t>X1O +X1F + X1H + X1S &lt;= 200</t>
  </si>
  <si>
    <t xml:space="preserve">X2O +X2F + X2H + X2S &lt;= 450 </t>
  </si>
  <si>
    <t>X3O +X3F + X3H + X3S &lt;= 760</t>
  </si>
  <si>
    <t>X2O = amount of apples sent from Preparation Center 2 to Organic Orchard</t>
  </si>
  <si>
    <t>X2F = amount of apples sent from Preparation Center 2 to Fresh &amp; Local</t>
  </si>
  <si>
    <t>X2H = amount of apples sent from Preparation Center 2 to Healthy Pantry</t>
  </si>
  <si>
    <t>X2S = amount of apples sent from Preparation Center 2 to Season's Harvest</t>
  </si>
  <si>
    <t>X3O = amount of apples sent from Preparation Center 3 to Organic Orchard</t>
  </si>
  <si>
    <t>X3F = amount of apples sent from Preparation Center 3 to Fresh &amp; Local</t>
  </si>
  <si>
    <t>X3H = amount of apples sent from Preparation Center 3 to Healthy Pantry</t>
  </si>
  <si>
    <t>X3S = amount of apples sent from Preparation Center 3 to Season's Harvest</t>
  </si>
  <si>
    <t>Carrington Oil data</t>
  </si>
  <si>
    <t>Cost per barrel</t>
  </si>
  <si>
    <t>Impurity percentage</t>
  </si>
  <si>
    <t>Crude A</t>
  </si>
  <si>
    <t>Crude B</t>
  </si>
  <si>
    <t>Availability (barrels)</t>
  </si>
  <si>
    <t>Gas 1</t>
  </si>
  <si>
    <t>Gas 2</t>
  </si>
  <si>
    <t>Selling price per barrel</t>
  </si>
  <si>
    <t>Maximum amount that can be sold</t>
  </si>
  <si>
    <t>Maximum Allowed Impurity</t>
  </si>
  <si>
    <t>Purification cost per barrel</t>
  </si>
  <si>
    <t>Percentage of Impurities Removed After Purification</t>
  </si>
  <si>
    <t>Capacity Constraint on Crude A and Crude B</t>
  </si>
  <si>
    <t>Demand Constraint for Gas 1 and Gas 2</t>
  </si>
  <si>
    <t>Impurity Contraints for Gas 1 and Gas 2</t>
  </si>
  <si>
    <t xml:space="preserve">Purified Crude A </t>
  </si>
  <si>
    <t>Purified Crude B</t>
  </si>
  <si>
    <t>Amount of Different Oil (in barrels) Used to Make Different Gases</t>
  </si>
  <si>
    <t>Unit Profit ($/barrel)</t>
  </si>
  <si>
    <t>Total Gas Produced</t>
  </si>
  <si>
    <t>Total Crude A Used</t>
  </si>
  <si>
    <t>Total Crude B Used</t>
  </si>
  <si>
    <t>Impurities</t>
  </si>
  <si>
    <t>Impurities Constraint on Gas 1</t>
  </si>
  <si>
    <t>&lt;=</t>
  </si>
  <si>
    <t>Impurities Constraint on Gas 2</t>
  </si>
  <si>
    <t>Total Profit</t>
  </si>
  <si>
    <t>e) How should Carrington Oil plan their blending operation in order to maximize the total profit? What is the maximum profit?</t>
  </si>
  <si>
    <t>Maximum Profit</t>
  </si>
  <si>
    <t>AP1 = amount of PURIFIED   Crude A that will be used to create Gas 1</t>
  </si>
  <si>
    <t>AU1 = amount of UNPURIFIED Crude A that will be used to create Gas 1</t>
  </si>
  <si>
    <t>AU2 = amount of UNPURIFIED Crude A that will be used to create Gas 2</t>
  </si>
  <si>
    <t>AP2 = amount of PURIFIED   Crude A that will be used to create Gas 2</t>
  </si>
  <si>
    <t>BU1 = amount of UNPURIFIED Crude B that will be used to create Gas 1</t>
  </si>
  <si>
    <t>BP1 = amount of PURIFIED   Crude B that will be used to create Gas 1</t>
  </si>
  <si>
    <t>BU2 = amount of UNPURIFIED Crude B that will be used to create Gas 2</t>
  </si>
  <si>
    <t>BP2 = amount of PURIFIED   Crude B that will be used to create Gas 2</t>
  </si>
  <si>
    <t>Maximize   72*(AU1+AP1+BU1+BP1) + 84*(AU2+AP2+BU2+BP2) - 56*(AU1+AP1+AU2+AP2) - 65*(BU1+BP1+BU2+BP2) - 3.5*(AP1+AP2+BP1+BP2)
Alternatively, you can expressn your objective funciton as 
Maximize   (72-56)*AU1+(84-56)*AU2 + (72-56-3.5)*AP1 + (84-56-3.5)*AP2 + (72-65)*BU1+(84-65)*BU2 + (72-65-3.5)*BP1 + (84-65-3.5)*BU1</t>
  </si>
  <si>
    <t>AU1+AP1+AU2+AP2 &lt;= 4000</t>
  </si>
  <si>
    <t>BU1+BP1+BU2+BP2 &lt;= 4500</t>
  </si>
  <si>
    <t>AU1+AP1+BU1+BP1 &lt;= 4200</t>
  </si>
  <si>
    <t>AU2+AP2+BU2+BP2 &lt;= 4300</t>
  </si>
  <si>
    <t>(10% * AU1) + (5% * AP1) + (3% * BU1) + (1.5% * BP1)  - 4% *(AU1 + AP1 + BU1 + BP1)  &lt;= 0</t>
  </si>
  <si>
    <t>(10% * AU2) + (5% * AP2) + (3% * BU2) + (1.5% * BP2) - 3% *(AU1 + AP1 + BU1 + BP1)  &lt;= 0</t>
  </si>
  <si>
    <t xml:space="preserve">Original (unpurified) Crude A </t>
  </si>
  <si>
    <t>Original (unpurified) Crude B</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</si>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</sst>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quot;$&quot;#,##0"/>
    <numFmt numFmtId="165" formatCode="0.000"/>
    <numFmt numFmtId="166" formatCode="_(&quot;$&quot;* #,##0_);_(&quot;$&quot;* \(#,##0\);_(&quot;$&quot;* &quot;-&quot;??_);_(@_)"/>
    <numFmt numFmtId="167" formatCode="0.0%"/>
  </numFmts>
  <fonts count="7" x14ac:knownFonts="1">
    <font>
      <sz val="12"/>
      <color theme="1"/>
      <name val="Calibri"/>
      <family val="2"/>
      <scheme val="minor"/>
    </font>
    <font>
      <sz val="12"/>
      <color rgb="FF000000"/>
      <name val="Calibri"/>
      <family val="2"/>
      <scheme val="minor"/>
    </font>
    <font>
      <sz val="12"/>
      <color theme="1"/>
      <name val="Calibri"/>
      <family val="2"/>
      <scheme val="minor"/>
    </font>
    <font>
      <b/>
      <sz val="12"/>
      <name val="Calibri (Body)"/>
    </font>
    <font>
      <sz val="12"/>
      <name val="Calibri (Body)"/>
    </font>
    <font>
      <sz val="12"/>
      <color theme="1"/>
      <name val="Calibri (Body)"/>
    </font>
    <font>
      <sz val="1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40FF"/>
        <bgColor indexed="64"/>
      </patternFill>
    </fill>
    <fill>
      <patternFill patternType="solid">
        <fgColor theme="3" tint="0.79998168889431442"/>
        <bgColor indexed="64"/>
      </patternFill>
    </fill>
    <fill>
      <patternFill patternType="solid">
        <fgColor theme="4" tint="0.59999389629810485"/>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70">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8" fontId="0" fillId="0" borderId="4" xfId="0" applyNumberFormat="1" applyBorder="1" applyAlignment="1">
      <alignment horizontal="center" vertical="center" wrapText="1"/>
    </xf>
    <xf numFmtId="0" fontId="0" fillId="0" borderId="4" xfId="0" applyBorder="1" applyAlignment="1">
      <alignment horizontal="center" vertical="center" wrapText="1"/>
    </xf>
    <xf numFmtId="0" fontId="0" fillId="3" borderId="0" xfId="0" applyFill="1"/>
    <xf numFmtId="2" fontId="0" fillId="2" borderId="0" xfId="0" applyNumberFormat="1" applyFill="1"/>
    <xf numFmtId="164" fontId="0" fillId="2" borderId="0" xfId="0" applyNumberFormat="1" applyFill="1"/>
    <xf numFmtId="1" fontId="0" fillId="2" borderId="0" xfId="0" applyNumberFormat="1" applyFill="1"/>
    <xf numFmtId="44" fontId="0" fillId="5" borderId="0" xfId="1" applyFont="1" applyFill="1"/>
    <xf numFmtId="0" fontId="0" fillId="0" borderId="0" xfId="0" applyAlignment="1">
      <alignment horizontal="center"/>
    </xf>
    <xf numFmtId="2" fontId="0" fillId="4" borderId="0" xfId="0" applyNumberFormat="1" applyFill="1"/>
    <xf numFmtId="2" fontId="0" fillId="3" borderId="0" xfId="0" applyNumberFormat="1" applyFill="1"/>
    <xf numFmtId="44" fontId="0" fillId="3" borderId="0" xfId="1" applyFont="1" applyFill="1"/>
    <xf numFmtId="0" fontId="0" fillId="0" borderId="0" xfId="0" applyAlignment="1">
      <alignment vertical="center"/>
    </xf>
    <xf numFmtId="0" fontId="0" fillId="0" borderId="9" xfId="0" applyBorder="1" applyAlignment="1">
      <alignment horizontal="center" vertical="center" wrapText="1"/>
    </xf>
    <xf numFmtId="0" fontId="0" fillId="0" borderId="0" xfId="0" applyAlignment="1">
      <alignment wrapText="1"/>
    </xf>
    <xf numFmtId="0" fontId="0" fillId="0" borderId="0" xfId="0" applyAlignment="1">
      <alignment horizontal="center" vertical="center"/>
    </xf>
    <xf numFmtId="49" fontId="0" fillId="0" borderId="1" xfId="0" applyNumberFormat="1" applyBorder="1" applyAlignment="1">
      <alignment horizontal="center" vertical="center" wrapText="1"/>
    </xf>
    <xf numFmtId="49" fontId="0" fillId="0" borderId="3" xfId="0" applyNumberFormat="1" applyBorder="1" applyAlignment="1">
      <alignment horizontal="center" vertical="center" wrapText="1"/>
    </xf>
    <xf numFmtId="8" fontId="0" fillId="5" borderId="0" xfId="0" applyNumberFormat="1" applyFill="1"/>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49" fontId="0" fillId="3" borderId="1" xfId="0" applyNumberFormat="1" applyFill="1" applyBorder="1" applyAlignment="1">
      <alignment horizontal="center" vertical="center" wrapText="1"/>
    </xf>
    <xf numFmtId="0" fontId="1" fillId="3" borderId="4" xfId="0" applyFont="1" applyFill="1" applyBorder="1" applyAlignment="1">
      <alignment horizontal="center" vertical="center" wrapText="1"/>
    </xf>
    <xf numFmtId="49" fontId="0" fillId="3" borderId="3" xfId="0" applyNumberFormat="1" applyFill="1" applyBorder="1" applyAlignment="1">
      <alignment horizontal="center" vertical="center" wrapText="1"/>
    </xf>
    <xf numFmtId="0" fontId="0" fillId="3" borderId="0" xfId="0" applyFill="1" applyAlignment="1">
      <alignment wrapText="1"/>
    </xf>
    <xf numFmtId="0" fontId="0" fillId="3" borderId="0" xfId="0" applyFill="1" applyAlignment="1">
      <alignment horizontal="center" vertical="center"/>
    </xf>
    <xf numFmtId="8" fontId="0" fillId="3" borderId="0" xfId="0" applyNumberFormat="1" applyFill="1"/>
    <xf numFmtId="165" fontId="0" fillId="0" borderId="0" xfId="0" applyNumberFormat="1"/>
    <xf numFmtId="1" fontId="1" fillId="6" borderId="4" xfId="0" applyNumberFormat="1" applyFont="1" applyFill="1" applyBorder="1" applyAlignment="1">
      <alignment horizontal="center" vertical="center"/>
    </xf>
    <xf numFmtId="2" fontId="1" fillId="0" borderId="4" xfId="0" applyNumberFormat="1" applyFont="1" applyBorder="1" applyAlignment="1">
      <alignment horizontal="center" vertical="center"/>
    </xf>
    <xf numFmtId="1" fontId="0" fillId="0" borderId="1" xfId="0" applyNumberFormat="1" applyBorder="1" applyAlignment="1">
      <alignment horizontal="center" vertical="center"/>
    </xf>
    <xf numFmtId="0" fontId="0" fillId="0" borderId="4" xfId="0" applyBorder="1" applyAlignment="1">
      <alignment horizontal="center" vertical="center"/>
    </xf>
    <xf numFmtId="0" fontId="3" fillId="0" borderId="0" xfId="0" applyFont="1"/>
    <xf numFmtId="0" fontId="4" fillId="0" borderId="0" xfId="0" applyFont="1"/>
    <xf numFmtId="0" fontId="5" fillId="0" borderId="0" xfId="0" applyFont="1"/>
    <xf numFmtId="0" fontId="4" fillId="0" borderId="0" xfId="0" applyFont="1" applyAlignment="1">
      <alignment horizontal="center"/>
    </xf>
    <xf numFmtId="166" fontId="4" fillId="2" borderId="0" xfId="1" applyNumberFormat="1" applyFont="1" applyFill="1"/>
    <xf numFmtId="9" fontId="4" fillId="2" borderId="0" xfId="0" applyNumberFormat="1" applyFont="1" applyFill="1"/>
    <xf numFmtId="0" fontId="4" fillId="2" borderId="0" xfId="0" applyFont="1" applyFill="1"/>
    <xf numFmtId="0" fontId="5" fillId="0" borderId="0" xfId="0" applyFont="1" applyAlignment="1">
      <alignment horizontal="center"/>
    </xf>
    <xf numFmtId="0" fontId="5" fillId="0" borderId="0" xfId="0" applyFont="1" applyAlignment="1">
      <alignment wrapText="1"/>
    </xf>
    <xf numFmtId="0" fontId="4" fillId="0" borderId="0" xfId="0" applyFont="1" applyAlignment="1">
      <alignment wrapText="1"/>
    </xf>
    <xf numFmtId="166" fontId="5" fillId="2" borderId="0" xfId="1" applyNumberFormat="1" applyFont="1" applyFill="1"/>
    <xf numFmtId="0" fontId="5" fillId="2" borderId="0" xfId="0" applyFont="1" applyFill="1"/>
    <xf numFmtId="9" fontId="5" fillId="2" borderId="0" xfId="2" applyFont="1" applyFill="1"/>
    <xf numFmtId="44" fontId="5" fillId="2" borderId="0" xfId="1" applyFont="1" applyFill="1"/>
    <xf numFmtId="0" fontId="5" fillId="0" borderId="0" xfId="0" applyFont="1" applyAlignment="1">
      <alignment horizontal="center" vertical="center"/>
    </xf>
    <xf numFmtId="44" fontId="5" fillId="0" borderId="0" xfId="0" applyNumberFormat="1" applyFont="1"/>
    <xf numFmtId="44" fontId="5" fillId="7" borderId="0" xfId="1" applyFont="1" applyFill="1"/>
    <xf numFmtId="2" fontId="6" fillId="3" borderId="0" xfId="0" applyNumberFormat="1" applyFont="1" applyFill="1" applyAlignment="1">
      <alignment horizontal="center" vertical="center"/>
    </xf>
    <xf numFmtId="167" fontId="5" fillId="0" borderId="0" xfId="0" applyNumberFormat="1" applyFont="1"/>
    <xf numFmtId="0" fontId="5" fillId="3" borderId="0" xfId="0" applyFont="1" applyFill="1"/>
    <xf numFmtId="0" fontId="5" fillId="3" borderId="0" xfId="0" applyFont="1" applyFill="1" applyAlignment="1">
      <alignment horizontal="center"/>
    </xf>
    <xf numFmtId="2" fontId="5" fillId="3" borderId="0" xfId="0" applyNumberFormat="1" applyFont="1" applyFill="1"/>
    <xf numFmtId="44" fontId="5" fillId="3" borderId="0" xfId="1" applyFont="1" applyFill="1"/>
    <xf numFmtId="0" fontId="0" fillId="3" borderId="0" xfId="0" applyFill="1" applyAlignment="1">
      <alignment horizontal="center" vertical="center"/>
    </xf>
    <xf numFmtId="0" fontId="0" fillId="0" borderId="8" xfId="0" applyBorder="1" applyAlignment="1">
      <alignment horizontal="center" vertical="center" wrapText="1"/>
    </xf>
    <xf numFmtId="0" fontId="0" fillId="0" borderId="0" xfId="0" applyAlignment="1">
      <alignment horizontal="left" wrapText="1"/>
    </xf>
    <xf numFmtId="0" fontId="0" fillId="0" borderId="0" xfId="0" applyAlignment="1">
      <alignment horizontal="center" vertical="center" wrapText="1"/>
    </xf>
    <xf numFmtId="0" fontId="0" fillId="3" borderId="8" xfId="0" applyFill="1"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left" vertical="center" wrapText="1"/>
    </xf>
    <xf numFmtId="0" fontId="0" fillId="3" borderId="0" xfId="0" applyFill="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75AE-3B66-1247-92D5-97786A8E5260}">
  <dimension ref="B2:H31"/>
  <sheetViews>
    <sheetView tabSelected="1" workbookViewId="0">
      <selection activeCell="F5" sqref="F5"/>
    </sheetView>
  </sheetViews>
  <sheetFormatPr baseColWidth="10" defaultRowHeight="16" x14ac:dyDescent="0.2"/>
  <cols>
    <col min="2" max="2" width="26.5" customWidth="1"/>
    <col min="3" max="3" width="12.5" bestFit="1" customWidth="1"/>
    <col min="7" max="7" width="22.1640625" customWidth="1"/>
    <col min="8" max="8" width="14.33203125" customWidth="1"/>
  </cols>
  <sheetData>
    <row r="2" spans="2:8" x14ac:dyDescent="0.2">
      <c r="B2" t="s">
        <v>11</v>
      </c>
      <c r="C2" t="s">
        <v>12</v>
      </c>
      <c r="D2" t="s">
        <v>13</v>
      </c>
      <c r="E2" t="s">
        <v>14</v>
      </c>
      <c r="F2" t="s">
        <v>15</v>
      </c>
      <c r="G2" t="s">
        <v>38</v>
      </c>
      <c r="H2" t="s">
        <v>26</v>
      </c>
    </row>
    <row r="3" spans="2:8" x14ac:dyDescent="0.2">
      <c r="B3" t="s">
        <v>16</v>
      </c>
      <c r="C3" s="7">
        <v>0.3</v>
      </c>
      <c r="D3" s="7">
        <v>0.4</v>
      </c>
      <c r="E3" s="7">
        <v>0.1</v>
      </c>
      <c r="F3" s="7">
        <v>0.15</v>
      </c>
      <c r="G3" s="11">
        <f>SUMPRODUCT(C3:F3,$C$8:$F$8)</f>
        <v>477.41935483870975</v>
      </c>
      <c r="H3" s="9">
        <v>600</v>
      </c>
    </row>
    <row r="4" spans="2:8" x14ac:dyDescent="0.2">
      <c r="B4" t="s">
        <v>17</v>
      </c>
      <c r="C4" s="7">
        <v>0.3</v>
      </c>
      <c r="D4" s="7">
        <v>0.1</v>
      </c>
      <c r="E4" s="7">
        <v>0.25</v>
      </c>
      <c r="F4" s="7">
        <v>0.4</v>
      </c>
      <c r="G4" s="11">
        <f t="shared" ref="G4:G5" si="0">SUMPRODUCT(C4:F4,$C$8:$F$8)</f>
        <v>400</v>
      </c>
      <c r="H4" s="9">
        <v>400</v>
      </c>
    </row>
    <row r="5" spans="2:8" x14ac:dyDescent="0.2">
      <c r="B5" t="s">
        <v>18</v>
      </c>
      <c r="C5" s="7">
        <v>0.4</v>
      </c>
      <c r="D5" s="7">
        <v>0.5</v>
      </c>
      <c r="E5" s="7">
        <v>0.65</v>
      </c>
      <c r="F5" s="7">
        <v>0.45</v>
      </c>
      <c r="G5" s="11">
        <f t="shared" si="0"/>
        <v>800</v>
      </c>
      <c r="H5" s="9">
        <v>800</v>
      </c>
    </row>
    <row r="7" spans="2:8" x14ac:dyDescent="0.2">
      <c r="B7" t="s">
        <v>27</v>
      </c>
      <c r="C7" s="8">
        <v>35</v>
      </c>
      <c r="D7" s="8">
        <v>47</v>
      </c>
      <c r="E7" s="8">
        <v>60</v>
      </c>
      <c r="F7" s="8">
        <v>140</v>
      </c>
      <c r="H7" t="s">
        <v>37</v>
      </c>
    </row>
    <row r="8" spans="2:8" x14ac:dyDescent="0.2">
      <c r="B8" t="s">
        <v>36</v>
      </c>
      <c r="C8" s="12">
        <v>0</v>
      </c>
      <c r="D8" s="12">
        <v>903.22580645161315</v>
      </c>
      <c r="E8" s="12">
        <v>0</v>
      </c>
      <c r="F8" s="12">
        <v>774.1935483870966</v>
      </c>
      <c r="H8" s="10">
        <f>SUMPRODUCT($C$8:$F$8,C7:F7)</f>
        <v>150838.70967741933</v>
      </c>
    </row>
    <row r="10" spans="2:8" x14ac:dyDescent="0.2">
      <c r="B10" t="s">
        <v>23</v>
      </c>
    </row>
    <row r="11" spans="2:8" x14ac:dyDescent="0.2">
      <c r="B11" s="6" t="s">
        <v>29</v>
      </c>
      <c r="C11" s="6"/>
      <c r="D11" s="6"/>
      <c r="E11" s="6"/>
      <c r="F11" s="6"/>
    </row>
    <row r="12" spans="2:8" x14ac:dyDescent="0.2">
      <c r="B12" s="6" t="s">
        <v>28</v>
      </c>
      <c r="C12" s="6"/>
      <c r="D12" s="6"/>
      <c r="E12" s="6"/>
      <c r="F12" s="6"/>
    </row>
    <row r="13" spans="2:8" x14ac:dyDescent="0.2">
      <c r="B13" s="6" t="s">
        <v>30</v>
      </c>
      <c r="C13" s="6"/>
      <c r="D13" s="6"/>
      <c r="E13" s="6"/>
      <c r="F13" s="6"/>
    </row>
    <row r="14" spans="2:8" x14ac:dyDescent="0.2">
      <c r="B14" s="6" t="s">
        <v>31</v>
      </c>
      <c r="C14" s="6"/>
      <c r="D14" s="6"/>
      <c r="E14" s="6"/>
      <c r="F14" s="6"/>
    </row>
    <row r="16" spans="2:8" x14ac:dyDescent="0.2">
      <c r="B16" t="s">
        <v>19</v>
      </c>
    </row>
    <row r="17" spans="2:6" x14ac:dyDescent="0.2">
      <c r="B17" s="58" t="s">
        <v>25</v>
      </c>
      <c r="C17" s="58"/>
      <c r="D17" s="58"/>
      <c r="E17" s="58"/>
      <c r="F17" s="58"/>
    </row>
    <row r="18" spans="2:6" x14ac:dyDescent="0.2">
      <c r="B18" s="58"/>
      <c r="C18" s="58"/>
      <c r="D18" s="58"/>
      <c r="E18" s="58"/>
      <c r="F18" s="58"/>
    </row>
    <row r="20" spans="2:6" x14ac:dyDescent="0.2">
      <c r="B20" t="s">
        <v>20</v>
      </c>
    </row>
    <row r="21" spans="2:6" x14ac:dyDescent="0.2">
      <c r="B21" s="6" t="s">
        <v>32</v>
      </c>
      <c r="C21" s="6"/>
      <c r="D21" s="6"/>
      <c r="E21" s="6"/>
      <c r="F21" s="6"/>
    </row>
    <row r="22" spans="2:6" x14ac:dyDescent="0.2">
      <c r="B22" s="6" t="s">
        <v>33</v>
      </c>
      <c r="C22" s="6"/>
      <c r="D22" s="6"/>
      <c r="E22" s="6"/>
      <c r="F22" s="6"/>
    </row>
    <row r="23" spans="2:6" x14ac:dyDescent="0.2">
      <c r="B23" s="6" t="s">
        <v>34</v>
      </c>
      <c r="C23" s="6"/>
      <c r="D23" s="6"/>
      <c r="E23" s="6"/>
      <c r="F23" s="6"/>
    </row>
    <row r="24" spans="2:6" x14ac:dyDescent="0.2">
      <c r="B24" s="6" t="s">
        <v>35</v>
      </c>
      <c r="C24" s="6"/>
      <c r="D24" s="6"/>
      <c r="E24" s="6"/>
      <c r="F24" s="6"/>
    </row>
    <row r="26" spans="2:6" x14ac:dyDescent="0.2">
      <c r="B26" t="s">
        <v>21</v>
      </c>
    </row>
    <row r="28" spans="2:6" x14ac:dyDescent="0.2">
      <c r="B28" t="s">
        <v>22</v>
      </c>
    </row>
    <row r="29" spans="2:6" x14ac:dyDescent="0.2">
      <c r="B29" s="6" t="s">
        <v>11</v>
      </c>
      <c r="C29" s="6" t="s">
        <v>12</v>
      </c>
      <c r="D29" s="6" t="s">
        <v>13</v>
      </c>
      <c r="E29" s="6" t="s">
        <v>14</v>
      </c>
      <c r="F29" s="6" t="s">
        <v>15</v>
      </c>
    </row>
    <row r="30" spans="2:6" x14ac:dyDescent="0.2">
      <c r="B30" s="6" t="s">
        <v>36</v>
      </c>
      <c r="C30" s="13">
        <v>0</v>
      </c>
      <c r="D30" s="13">
        <v>903.22580645161315</v>
      </c>
      <c r="E30" s="13">
        <v>0</v>
      </c>
      <c r="F30" s="13">
        <v>774.1935483870966</v>
      </c>
    </row>
    <row r="31" spans="2:6" x14ac:dyDescent="0.2">
      <c r="B31" s="6" t="s">
        <v>39</v>
      </c>
      <c r="C31" s="14">
        <v>150838.70967741933</v>
      </c>
      <c r="D31" s="6"/>
      <c r="E31" s="6"/>
      <c r="F31" s="6"/>
    </row>
  </sheetData>
  <mergeCells count="1">
    <mergeCell ref="B17:F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31D6C-A96D-FD46-B983-3C3D38FA71F6}">
  <dimension ref="B1:W50"/>
  <sheetViews>
    <sheetView topLeftCell="A27" workbookViewId="0">
      <selection activeCell="B43" sqref="B43"/>
    </sheetView>
  </sheetViews>
  <sheetFormatPr baseColWidth="10" defaultRowHeight="16" x14ac:dyDescent="0.2"/>
  <cols>
    <col min="5" max="5" width="7.6640625" customWidth="1"/>
    <col min="6" max="6" width="15.33203125" customWidth="1"/>
    <col min="7" max="9" width="7.6640625" customWidth="1"/>
    <col min="10" max="10" width="12.5" customWidth="1"/>
    <col min="11" max="11" width="8.33203125" customWidth="1"/>
    <col min="12" max="12" width="11.83203125" customWidth="1"/>
    <col min="18" max="18" width="14.5" customWidth="1"/>
    <col min="23" max="23" width="20.33203125" customWidth="1"/>
  </cols>
  <sheetData>
    <row r="1" spans="2:23" ht="17" thickBot="1" x14ac:dyDescent="0.25"/>
    <row r="2" spans="2:23" ht="86" thickBot="1" x14ac:dyDescent="0.25">
      <c r="B2" s="1" t="s">
        <v>0</v>
      </c>
      <c r="C2" s="2" t="s">
        <v>1</v>
      </c>
      <c r="D2" s="2" t="s">
        <v>2</v>
      </c>
      <c r="F2" s="1" t="s">
        <v>3</v>
      </c>
      <c r="G2" s="1" t="s">
        <v>4</v>
      </c>
      <c r="H2" s="1" t="s">
        <v>5</v>
      </c>
      <c r="I2" s="1" t="s">
        <v>6</v>
      </c>
      <c r="J2" s="1" t="s">
        <v>58</v>
      </c>
      <c r="L2" s="63" t="s">
        <v>0</v>
      </c>
      <c r="M2" s="65" t="s">
        <v>3</v>
      </c>
      <c r="N2" s="66"/>
      <c r="O2" s="66"/>
      <c r="P2" s="67"/>
      <c r="S2" s="59" t="s">
        <v>53</v>
      </c>
      <c r="T2" s="59"/>
      <c r="U2" s="59"/>
      <c r="V2" s="59"/>
    </row>
    <row r="3" spans="2:23" ht="52" thickBot="1" x14ac:dyDescent="0.25">
      <c r="B3" s="3">
        <v>1</v>
      </c>
      <c r="C3" s="4">
        <v>0.3</v>
      </c>
      <c r="D3" s="34">
        <v>200</v>
      </c>
      <c r="F3" s="1" t="s">
        <v>57</v>
      </c>
      <c r="G3" s="33">
        <v>300</v>
      </c>
      <c r="H3" s="33">
        <v>500</v>
      </c>
      <c r="I3" s="33">
        <v>400</v>
      </c>
      <c r="J3" s="33">
        <v>200</v>
      </c>
      <c r="L3" s="64"/>
      <c r="M3" s="5" t="s">
        <v>4</v>
      </c>
      <c r="N3" s="5" t="s">
        <v>5</v>
      </c>
      <c r="O3" s="5" t="s">
        <v>6</v>
      </c>
      <c r="P3" s="5" t="s">
        <v>7</v>
      </c>
      <c r="S3" s="1" t="s">
        <v>4</v>
      </c>
      <c r="T3" s="2" t="s">
        <v>5</v>
      </c>
      <c r="U3" s="2" t="s">
        <v>6</v>
      </c>
      <c r="V3" s="2" t="s">
        <v>7</v>
      </c>
      <c r="W3" s="16" t="s">
        <v>54</v>
      </c>
    </row>
    <row r="4" spans="2:23" ht="17" thickBot="1" x14ac:dyDescent="0.25">
      <c r="B4" s="3">
        <v>2</v>
      </c>
      <c r="C4" s="4">
        <v>0.6</v>
      </c>
      <c r="D4" s="34">
        <v>450</v>
      </c>
      <c r="L4" s="3">
        <v>1</v>
      </c>
      <c r="M4" s="32">
        <v>0.4</v>
      </c>
      <c r="N4" s="32">
        <v>0.6</v>
      </c>
      <c r="O4" s="32">
        <v>0.3</v>
      </c>
      <c r="P4" s="32">
        <v>0.7</v>
      </c>
      <c r="R4" s="19">
        <v>1</v>
      </c>
      <c r="S4" s="31">
        <v>0</v>
      </c>
      <c r="T4" s="31">
        <v>0</v>
      </c>
      <c r="U4" s="31">
        <v>0</v>
      </c>
      <c r="V4" s="31">
        <v>200</v>
      </c>
      <c r="W4" s="18">
        <f>SUM(S4:V4)</f>
        <v>200</v>
      </c>
    </row>
    <row r="5" spans="2:23" ht="17" thickBot="1" x14ac:dyDescent="0.25">
      <c r="B5" s="3">
        <v>3</v>
      </c>
      <c r="C5" s="4">
        <v>0.9</v>
      </c>
      <c r="D5" s="34">
        <v>760</v>
      </c>
      <c r="L5" s="3">
        <v>2</v>
      </c>
      <c r="M5" s="32">
        <v>0.6</v>
      </c>
      <c r="N5" s="32">
        <v>0.6</v>
      </c>
      <c r="O5" s="32">
        <v>0.3</v>
      </c>
      <c r="P5" s="32">
        <v>0.7</v>
      </c>
      <c r="R5" s="20">
        <v>2</v>
      </c>
      <c r="S5" s="31">
        <v>0</v>
      </c>
      <c r="T5" s="31">
        <v>50</v>
      </c>
      <c r="U5" s="31">
        <v>400</v>
      </c>
      <c r="V5" s="31">
        <v>0</v>
      </c>
      <c r="W5" s="18">
        <f t="shared" ref="W5:W6" si="0">SUM(S5:V5)</f>
        <v>450</v>
      </c>
    </row>
    <row r="6" spans="2:23" ht="17" thickBot="1" x14ac:dyDescent="0.25">
      <c r="L6" s="3">
        <v>3</v>
      </c>
      <c r="M6" s="32">
        <v>0.1</v>
      </c>
      <c r="N6" s="32">
        <v>0.7</v>
      </c>
      <c r="O6" s="32">
        <v>0.6</v>
      </c>
      <c r="P6" s="32">
        <v>0.9</v>
      </c>
      <c r="R6" s="20">
        <v>3</v>
      </c>
      <c r="S6" s="31">
        <v>300</v>
      </c>
      <c r="T6" s="31">
        <v>450</v>
      </c>
      <c r="U6" s="31">
        <v>0</v>
      </c>
      <c r="V6" s="31">
        <v>0</v>
      </c>
      <c r="W6" s="18">
        <f t="shared" si="0"/>
        <v>750</v>
      </c>
    </row>
    <row r="7" spans="2:23" ht="51" customHeight="1" x14ac:dyDescent="0.2">
      <c r="B7" s="60" t="s">
        <v>8</v>
      </c>
      <c r="C7" s="60"/>
      <c r="D7" s="60"/>
      <c r="F7" s="61" t="s">
        <v>9</v>
      </c>
      <c r="G7" s="61"/>
      <c r="H7" s="61"/>
      <c r="I7" s="61"/>
      <c r="J7" s="61"/>
      <c r="L7" s="68" t="s">
        <v>10</v>
      </c>
      <c r="M7" s="68"/>
      <c r="N7" s="68"/>
      <c r="O7" s="68"/>
      <c r="P7" s="68"/>
      <c r="R7" s="17" t="s">
        <v>55</v>
      </c>
      <c r="S7" s="18">
        <f>SUM(S4:S6)</f>
        <v>300</v>
      </c>
      <c r="T7" s="18">
        <f t="shared" ref="T7:V7" si="1">SUM(T4:T6)</f>
        <v>500</v>
      </c>
      <c r="U7" s="18">
        <f t="shared" si="1"/>
        <v>400</v>
      </c>
      <c r="V7" s="18">
        <f t="shared" si="1"/>
        <v>200</v>
      </c>
    </row>
    <row r="8" spans="2:23" ht="54" customHeight="1" x14ac:dyDescent="0.2">
      <c r="B8" s="60"/>
      <c r="C8" s="60"/>
      <c r="D8" s="60"/>
      <c r="L8" s="68"/>
      <c r="M8" s="68"/>
      <c r="N8" s="68"/>
      <c r="O8" s="68"/>
      <c r="P8" s="68"/>
      <c r="R8" t="s">
        <v>56</v>
      </c>
      <c r="S8" s="21">
        <f>SUMPRODUCT(S4:V6,M4:P6)+SUMPRODUCT(W4:W6,C3:C5)</f>
        <v>1640</v>
      </c>
    </row>
    <row r="10" spans="2:23" x14ac:dyDescent="0.2">
      <c r="S10" s="30"/>
      <c r="T10" s="30"/>
      <c r="U10" s="30"/>
      <c r="V10" s="30"/>
    </row>
    <row r="11" spans="2:23" x14ac:dyDescent="0.2">
      <c r="B11" t="s">
        <v>23</v>
      </c>
      <c r="S11" s="30"/>
      <c r="T11" s="30"/>
      <c r="U11" s="30"/>
      <c r="V11" s="30"/>
    </row>
    <row r="12" spans="2:23" x14ac:dyDescent="0.2">
      <c r="B12" s="6" t="s">
        <v>40</v>
      </c>
      <c r="C12" s="6"/>
      <c r="D12" s="6"/>
      <c r="E12" s="6"/>
      <c r="F12" s="6"/>
      <c r="G12" s="6"/>
      <c r="H12" s="6"/>
      <c r="I12" s="6"/>
      <c r="J12" s="6"/>
      <c r="K12" s="6"/>
      <c r="S12" s="30"/>
      <c r="T12" s="30"/>
      <c r="U12" s="30"/>
      <c r="V12" s="30"/>
    </row>
    <row r="13" spans="2:23" x14ac:dyDescent="0.2">
      <c r="B13" s="6" t="s">
        <v>41</v>
      </c>
      <c r="C13" s="6"/>
      <c r="D13" s="6"/>
      <c r="E13" s="6"/>
      <c r="F13" s="6"/>
      <c r="G13" s="6"/>
      <c r="H13" s="6"/>
      <c r="I13" s="6"/>
      <c r="J13" s="6"/>
      <c r="K13" s="6"/>
      <c r="S13" s="30"/>
      <c r="T13" s="30"/>
      <c r="U13" s="30"/>
      <c r="V13" s="30"/>
    </row>
    <row r="14" spans="2:23" x14ac:dyDescent="0.2">
      <c r="B14" s="6" t="s">
        <v>42</v>
      </c>
      <c r="C14" s="6"/>
      <c r="D14" s="6"/>
      <c r="E14" s="6"/>
      <c r="F14" s="6"/>
      <c r="G14" s="6"/>
      <c r="H14" s="6"/>
      <c r="I14" s="6"/>
      <c r="J14" s="6"/>
      <c r="K14" s="6"/>
    </row>
    <row r="15" spans="2:23" x14ac:dyDescent="0.2">
      <c r="B15" s="6" t="s">
        <v>43</v>
      </c>
      <c r="C15" s="6"/>
      <c r="D15" s="6"/>
      <c r="E15" s="6"/>
      <c r="F15" s="6"/>
      <c r="G15" s="6"/>
      <c r="H15" s="6"/>
      <c r="I15" s="6"/>
      <c r="J15" s="6"/>
      <c r="K15" s="6"/>
    </row>
    <row r="16" spans="2:23" x14ac:dyDescent="0.2">
      <c r="B16" s="6" t="s">
        <v>62</v>
      </c>
      <c r="C16" s="6"/>
      <c r="D16" s="6"/>
      <c r="E16" s="6"/>
      <c r="F16" s="6"/>
      <c r="G16" s="6"/>
      <c r="H16" s="6"/>
      <c r="I16" s="6"/>
      <c r="J16" s="6"/>
      <c r="K16" s="6"/>
    </row>
    <row r="17" spans="2:14" x14ac:dyDescent="0.2">
      <c r="B17" s="6" t="s">
        <v>63</v>
      </c>
      <c r="C17" s="6"/>
      <c r="D17" s="6"/>
      <c r="E17" s="6"/>
      <c r="F17" s="6"/>
      <c r="G17" s="6"/>
      <c r="H17" s="6"/>
      <c r="I17" s="6"/>
      <c r="J17" s="6"/>
      <c r="K17" s="6"/>
    </row>
    <row r="18" spans="2:14" x14ac:dyDescent="0.2">
      <c r="B18" s="6" t="s">
        <v>64</v>
      </c>
      <c r="C18" s="6"/>
      <c r="D18" s="6"/>
      <c r="E18" s="6"/>
      <c r="F18" s="6"/>
      <c r="G18" s="6"/>
      <c r="H18" s="6"/>
      <c r="I18" s="6"/>
      <c r="J18" s="6"/>
      <c r="K18" s="6"/>
    </row>
    <row r="19" spans="2:14" x14ac:dyDescent="0.2">
      <c r="B19" s="6" t="s">
        <v>65</v>
      </c>
      <c r="C19" s="6"/>
      <c r="D19" s="6"/>
      <c r="E19" s="6"/>
      <c r="F19" s="6"/>
      <c r="G19" s="6"/>
      <c r="H19" s="6"/>
      <c r="I19" s="6"/>
      <c r="J19" s="6"/>
      <c r="K19" s="6"/>
    </row>
    <row r="20" spans="2:14" x14ac:dyDescent="0.2">
      <c r="B20" s="6" t="s">
        <v>66</v>
      </c>
      <c r="C20" s="6"/>
      <c r="D20" s="6"/>
      <c r="E20" s="6"/>
      <c r="F20" s="6"/>
      <c r="G20" s="6"/>
      <c r="H20" s="6"/>
      <c r="I20" s="6"/>
      <c r="J20" s="6"/>
      <c r="K20" s="6"/>
    </row>
    <row r="21" spans="2:14" x14ac:dyDescent="0.2">
      <c r="B21" s="6" t="s">
        <v>67</v>
      </c>
      <c r="C21" s="6"/>
      <c r="D21" s="6"/>
      <c r="E21" s="6"/>
      <c r="F21" s="6"/>
      <c r="G21" s="6"/>
      <c r="H21" s="6"/>
      <c r="I21" s="6"/>
      <c r="J21" s="6"/>
      <c r="K21" s="6"/>
    </row>
    <row r="22" spans="2:14" x14ac:dyDescent="0.2">
      <c r="B22" s="6" t="s">
        <v>68</v>
      </c>
      <c r="C22" s="6"/>
      <c r="D22" s="6"/>
      <c r="E22" s="6"/>
      <c r="F22" s="6"/>
      <c r="G22" s="6"/>
      <c r="H22" s="6"/>
      <c r="I22" s="6"/>
      <c r="J22" s="6"/>
      <c r="K22" s="6"/>
    </row>
    <row r="23" spans="2:14" x14ac:dyDescent="0.2">
      <c r="B23" s="6" t="s">
        <v>69</v>
      </c>
      <c r="C23" s="6"/>
      <c r="D23" s="6"/>
      <c r="E23" s="6"/>
      <c r="F23" s="6"/>
      <c r="G23" s="6"/>
      <c r="H23" s="6"/>
      <c r="I23" s="6"/>
      <c r="J23" s="6"/>
      <c r="K23" s="6"/>
    </row>
    <row r="25" spans="2:14" x14ac:dyDescent="0.2">
      <c r="B25" t="s">
        <v>19</v>
      </c>
    </row>
    <row r="26" spans="2:14" ht="16" customHeight="1" x14ac:dyDescent="0.2">
      <c r="B26" s="69" t="s">
        <v>44</v>
      </c>
      <c r="C26" s="69"/>
      <c r="D26" s="69"/>
      <c r="E26" s="69"/>
      <c r="F26" s="69"/>
      <c r="G26" s="69"/>
      <c r="H26" s="69"/>
      <c r="I26" s="69"/>
      <c r="J26" s="69"/>
      <c r="K26" s="69"/>
      <c r="L26" s="69"/>
      <c r="M26" s="69"/>
      <c r="N26" t="s">
        <v>45</v>
      </c>
    </row>
    <row r="27" spans="2:14" ht="47" customHeight="1" x14ac:dyDescent="0.2">
      <c r="B27" s="69"/>
      <c r="C27" s="69"/>
      <c r="D27" s="69"/>
      <c r="E27" s="69"/>
      <c r="F27" s="69"/>
      <c r="G27" s="69"/>
      <c r="H27" s="69"/>
      <c r="I27" s="69"/>
      <c r="J27" s="69"/>
      <c r="K27" s="69"/>
      <c r="L27" s="69"/>
      <c r="M27" s="69"/>
      <c r="N27" s="15" t="s">
        <v>46</v>
      </c>
    </row>
    <row r="29" spans="2:14" x14ac:dyDescent="0.2">
      <c r="B29" t="s">
        <v>20</v>
      </c>
    </row>
    <row r="30" spans="2:14" x14ac:dyDescent="0.2">
      <c r="B30" s="6" t="s">
        <v>47</v>
      </c>
      <c r="C30" s="6"/>
      <c r="D30" s="6"/>
      <c r="E30" s="6"/>
      <c r="F30" s="6"/>
      <c r="G30" s="6"/>
      <c r="H30" s="6"/>
      <c r="I30" s="6"/>
      <c r="J30" s="6"/>
      <c r="K30" s="6"/>
    </row>
    <row r="31" spans="2:14" x14ac:dyDescent="0.2">
      <c r="B31" s="6" t="s">
        <v>59</v>
      </c>
      <c r="C31" s="6"/>
      <c r="D31" s="6"/>
      <c r="E31" s="6"/>
      <c r="F31" s="6"/>
      <c r="G31" s="6"/>
      <c r="H31" s="6"/>
      <c r="I31" s="6"/>
      <c r="J31" s="6"/>
      <c r="K31" s="6"/>
    </row>
    <row r="32" spans="2:14" x14ac:dyDescent="0.2">
      <c r="B32" s="6" t="s">
        <v>60</v>
      </c>
      <c r="C32" s="6"/>
      <c r="D32" s="6"/>
      <c r="E32" s="6"/>
      <c r="F32" s="6"/>
      <c r="G32" s="6"/>
      <c r="H32" s="6"/>
      <c r="I32" s="6"/>
      <c r="J32" s="6"/>
      <c r="K32" s="6"/>
    </row>
    <row r="33" spans="2:11" x14ac:dyDescent="0.2">
      <c r="B33" s="6" t="s">
        <v>61</v>
      </c>
      <c r="C33" s="6"/>
      <c r="D33" s="6"/>
      <c r="E33" s="6"/>
      <c r="F33" s="6"/>
      <c r="G33" s="6"/>
      <c r="H33" s="6"/>
      <c r="I33" s="6"/>
      <c r="J33" s="6"/>
      <c r="K33" s="6"/>
    </row>
    <row r="34" spans="2:11" x14ac:dyDescent="0.2">
      <c r="B34" s="6"/>
      <c r="C34" s="6"/>
      <c r="D34" s="6"/>
      <c r="E34" s="6"/>
      <c r="F34" s="6"/>
      <c r="G34" s="6"/>
      <c r="H34" s="6"/>
      <c r="I34" s="6"/>
      <c r="J34" s="6"/>
      <c r="K34" s="6"/>
    </row>
    <row r="35" spans="2:11" x14ac:dyDescent="0.2">
      <c r="B35" s="6" t="s">
        <v>48</v>
      </c>
      <c r="C35" s="6"/>
      <c r="D35" s="6"/>
      <c r="E35" s="6"/>
      <c r="F35" s="6"/>
      <c r="G35" s="6"/>
      <c r="H35" s="6"/>
      <c r="I35" s="6"/>
      <c r="J35" s="6"/>
      <c r="K35" s="6"/>
    </row>
    <row r="36" spans="2:11" x14ac:dyDescent="0.2">
      <c r="B36" s="6" t="s">
        <v>49</v>
      </c>
      <c r="C36" s="6"/>
      <c r="D36" s="6"/>
      <c r="E36" s="6"/>
      <c r="F36" s="6"/>
      <c r="G36" s="6"/>
      <c r="H36" s="6"/>
      <c r="I36" s="6"/>
      <c r="J36" s="6"/>
      <c r="K36" s="6"/>
    </row>
    <row r="37" spans="2:11" x14ac:dyDescent="0.2">
      <c r="B37" s="6" t="s">
        <v>50</v>
      </c>
      <c r="C37" s="6"/>
      <c r="D37" s="6"/>
      <c r="E37" s="6"/>
      <c r="F37" s="6"/>
      <c r="G37" s="6"/>
      <c r="H37" s="6"/>
      <c r="I37" s="6"/>
      <c r="J37" s="6"/>
      <c r="K37" s="6"/>
    </row>
    <row r="38" spans="2:11" x14ac:dyDescent="0.2">
      <c r="B38" s="6" t="s">
        <v>51</v>
      </c>
      <c r="C38" s="6"/>
      <c r="D38" s="6"/>
      <c r="E38" s="6"/>
      <c r="F38" s="6"/>
      <c r="G38" s="6"/>
      <c r="H38" s="6"/>
      <c r="I38" s="6"/>
      <c r="J38" s="6"/>
      <c r="K38" s="6"/>
    </row>
    <row r="39" spans="2:11" x14ac:dyDescent="0.2">
      <c r="B39" s="6" t="s">
        <v>52</v>
      </c>
      <c r="C39" s="6"/>
      <c r="D39" s="6"/>
      <c r="E39" s="6"/>
      <c r="F39" s="6"/>
      <c r="G39" s="6"/>
      <c r="H39" s="6"/>
      <c r="I39" s="6"/>
      <c r="J39" s="6"/>
      <c r="K39" s="6"/>
    </row>
    <row r="41" spans="2:11" x14ac:dyDescent="0.2">
      <c r="B41" t="s">
        <v>21</v>
      </c>
    </row>
    <row r="43" spans="2:11" x14ac:dyDescent="0.2">
      <c r="B43" t="s">
        <v>24</v>
      </c>
    </row>
    <row r="44" spans="2:11" ht="17" thickBot="1" x14ac:dyDescent="0.25">
      <c r="B44" s="6"/>
      <c r="C44" s="62" t="s">
        <v>53</v>
      </c>
      <c r="D44" s="62"/>
      <c r="E44" s="62"/>
      <c r="F44" s="62"/>
    </row>
    <row r="45" spans="2:11" ht="35" thickBot="1" x14ac:dyDescent="0.25">
      <c r="B45" s="6"/>
      <c r="C45" s="22" t="s">
        <v>4</v>
      </c>
      <c r="D45" s="23" t="s">
        <v>5</v>
      </c>
      <c r="E45" s="23" t="s">
        <v>6</v>
      </c>
      <c r="F45" s="23" t="s">
        <v>7</v>
      </c>
      <c r="G45" s="16"/>
    </row>
    <row r="46" spans="2:11" ht="17" thickBot="1" x14ac:dyDescent="0.25">
      <c r="B46" s="24">
        <v>1</v>
      </c>
      <c r="C46" s="25">
        <v>0</v>
      </c>
      <c r="D46" s="25">
        <v>0</v>
      </c>
      <c r="E46" s="25">
        <v>0</v>
      </c>
      <c r="F46" s="25">
        <v>200</v>
      </c>
      <c r="G46" s="18"/>
    </row>
    <row r="47" spans="2:11" ht="17" thickBot="1" x14ac:dyDescent="0.25">
      <c r="B47" s="26">
        <v>2</v>
      </c>
      <c r="C47" s="25">
        <v>0</v>
      </c>
      <c r="D47" s="25">
        <v>50</v>
      </c>
      <c r="E47" s="25">
        <v>400</v>
      </c>
      <c r="F47" s="25">
        <v>0</v>
      </c>
      <c r="G47" s="18"/>
    </row>
    <row r="48" spans="2:11" ht="17" thickBot="1" x14ac:dyDescent="0.25">
      <c r="B48" s="26">
        <v>3</v>
      </c>
      <c r="C48" s="25">
        <v>300</v>
      </c>
      <c r="D48" s="25">
        <v>450</v>
      </c>
      <c r="E48" s="25">
        <v>0</v>
      </c>
      <c r="F48" s="25">
        <v>0</v>
      </c>
      <c r="G48" s="18"/>
    </row>
    <row r="49" spans="2:6" x14ac:dyDescent="0.2">
      <c r="B49" s="27"/>
      <c r="C49" s="28"/>
      <c r="D49" s="28"/>
      <c r="E49" s="28"/>
      <c r="F49" s="28"/>
    </row>
    <row r="50" spans="2:6" x14ac:dyDescent="0.2">
      <c r="B50" s="6" t="s">
        <v>56</v>
      </c>
      <c r="C50" s="29">
        <v>1640</v>
      </c>
      <c r="D50" s="6"/>
      <c r="E50" s="6"/>
      <c r="F50" s="6"/>
    </row>
  </sheetData>
  <mergeCells count="10">
    <mergeCell ref="S2:V2"/>
    <mergeCell ref="B7:D7"/>
    <mergeCell ref="F7:J7"/>
    <mergeCell ref="C44:F44"/>
    <mergeCell ref="L2:L3"/>
    <mergeCell ref="M2:P2"/>
    <mergeCell ref="B8:D8"/>
    <mergeCell ref="L7:P7"/>
    <mergeCell ref="L8:P8"/>
    <mergeCell ref="B26:M27"/>
  </mergeCells>
  <pageMargins left="0.7" right="0.7" top="0.75" bottom="0.75" header="0.3" footer="0.3"/>
  <ignoredErrors>
    <ignoredError sqref="W4:W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B267-FD04-B244-BCDB-0AD3A4449360}">
  <dimension ref="A2:V60"/>
  <sheetViews>
    <sheetView topLeftCell="A37" zoomScaleNormal="100" workbookViewId="0">
      <selection activeCell="A44" sqref="A44"/>
    </sheetView>
  </sheetViews>
  <sheetFormatPr baseColWidth="10" defaultRowHeight="16" x14ac:dyDescent="0.2"/>
  <cols>
    <col min="1" max="1" width="5.1640625" style="37" customWidth="1"/>
    <col min="2" max="2" width="28.1640625" style="37" customWidth="1"/>
    <col min="3" max="3" width="12.5" style="37" bestFit="1" customWidth="1"/>
    <col min="4" max="6" width="10.83203125" style="37"/>
    <col min="7" max="7" width="15.33203125" style="37" customWidth="1"/>
    <col min="8" max="10" width="10.83203125" style="37"/>
    <col min="11" max="11" width="17.33203125" style="37" customWidth="1"/>
    <col min="12" max="18" width="10.83203125" style="37"/>
    <col min="19" max="19" width="14.6640625" style="37" customWidth="1"/>
    <col min="20" max="16384" width="10.83203125" style="37"/>
  </cols>
  <sheetData>
    <row r="2" spans="2:22" x14ac:dyDescent="0.2">
      <c r="B2" s="35" t="s">
        <v>70</v>
      </c>
      <c r="C2" s="36"/>
      <c r="D2" s="36"/>
      <c r="E2" s="36"/>
      <c r="F2" s="36"/>
    </row>
    <row r="3" spans="2:22" x14ac:dyDescent="0.2">
      <c r="B3" s="36"/>
      <c r="C3" s="36"/>
      <c r="D3" s="36"/>
      <c r="E3" s="36"/>
      <c r="F3" s="36"/>
      <c r="N3" s="37" t="s">
        <v>88</v>
      </c>
    </row>
    <row r="4" spans="2:22" ht="34" x14ac:dyDescent="0.2">
      <c r="B4" s="36"/>
      <c r="C4" s="44" t="s">
        <v>71</v>
      </c>
      <c r="D4" s="44" t="s">
        <v>72</v>
      </c>
      <c r="E4" s="44" t="s">
        <v>75</v>
      </c>
      <c r="F4" s="38"/>
      <c r="H4" s="42" t="s">
        <v>76</v>
      </c>
      <c r="I4" s="42" t="s">
        <v>77</v>
      </c>
      <c r="O4" s="37" t="s">
        <v>76</v>
      </c>
      <c r="P4" s="37" t="s">
        <v>77</v>
      </c>
      <c r="R4" s="43" t="s">
        <v>89</v>
      </c>
      <c r="S4" s="37" t="s">
        <v>76</v>
      </c>
      <c r="T4" s="37" t="s">
        <v>77</v>
      </c>
      <c r="V4" s="37" t="s">
        <v>93</v>
      </c>
    </row>
    <row r="5" spans="2:22" ht="49" customHeight="1" x14ac:dyDescent="0.2">
      <c r="B5" s="49" t="s">
        <v>73</v>
      </c>
      <c r="C5" s="39">
        <v>56</v>
      </c>
      <c r="D5" s="40">
        <v>0.1</v>
      </c>
      <c r="E5" s="41">
        <v>4000</v>
      </c>
      <c r="G5" s="43" t="s">
        <v>78</v>
      </c>
      <c r="H5" s="45">
        <v>72</v>
      </c>
      <c r="I5" s="45">
        <v>84</v>
      </c>
      <c r="K5" s="43" t="s">
        <v>81</v>
      </c>
      <c r="L5" s="48">
        <v>3.5</v>
      </c>
      <c r="N5" s="43" t="s">
        <v>115</v>
      </c>
      <c r="O5" s="52">
        <v>0</v>
      </c>
      <c r="P5" s="52">
        <v>0</v>
      </c>
      <c r="R5" s="43" t="s">
        <v>115</v>
      </c>
      <c r="S5" s="50">
        <f>H$5-$C5</f>
        <v>16</v>
      </c>
      <c r="T5" s="50">
        <f>I$5-$C5</f>
        <v>28</v>
      </c>
      <c r="V5" s="53">
        <f>D5</f>
        <v>0.1</v>
      </c>
    </row>
    <row r="6" spans="2:22" ht="52" customHeight="1" x14ac:dyDescent="0.2">
      <c r="B6" s="49" t="s">
        <v>74</v>
      </c>
      <c r="C6" s="39">
        <v>65</v>
      </c>
      <c r="D6" s="40">
        <v>0.03</v>
      </c>
      <c r="E6" s="41">
        <v>4500</v>
      </c>
      <c r="G6" s="43" t="s">
        <v>79</v>
      </c>
      <c r="H6" s="46">
        <v>4200</v>
      </c>
      <c r="I6" s="46">
        <v>4300</v>
      </c>
      <c r="K6" s="43" t="s">
        <v>82</v>
      </c>
      <c r="L6" s="47">
        <v>0.5</v>
      </c>
      <c r="N6" s="43" t="s">
        <v>86</v>
      </c>
      <c r="O6" s="52">
        <v>2999.9999999999995</v>
      </c>
      <c r="P6" s="52">
        <v>1000.0000000000007</v>
      </c>
      <c r="R6" s="43" t="s">
        <v>86</v>
      </c>
      <c r="S6" s="50">
        <f>H$5-$C5-$L$5</f>
        <v>12.5</v>
      </c>
      <c r="T6" s="50">
        <f>I$5-$C5-$L$5</f>
        <v>24.5</v>
      </c>
      <c r="V6" s="53">
        <f>D5*L6</f>
        <v>0.05</v>
      </c>
    </row>
    <row r="7" spans="2:22" ht="51" x14ac:dyDescent="0.2">
      <c r="C7" s="36"/>
      <c r="D7" s="36"/>
      <c r="E7" s="36"/>
      <c r="F7" s="36"/>
      <c r="G7" s="43" t="s">
        <v>80</v>
      </c>
      <c r="H7" s="47">
        <v>0.04</v>
      </c>
      <c r="I7" s="47">
        <v>0.03</v>
      </c>
      <c r="N7" s="43" t="s">
        <v>116</v>
      </c>
      <c r="O7" s="52">
        <v>0</v>
      </c>
      <c r="P7" s="52">
        <v>1966.6666666666654</v>
      </c>
      <c r="R7" s="43" t="s">
        <v>116</v>
      </c>
      <c r="S7" s="50">
        <f>H$5-$C6</f>
        <v>7</v>
      </c>
      <c r="T7" s="50">
        <f>I$5-$C6</f>
        <v>19</v>
      </c>
      <c r="V7" s="53">
        <f>D6</f>
        <v>0.03</v>
      </c>
    </row>
    <row r="8" spans="2:22" ht="34" x14ac:dyDescent="0.2">
      <c r="N8" s="43" t="s">
        <v>87</v>
      </c>
      <c r="O8" s="52">
        <v>1200.0000000000007</v>
      </c>
      <c r="P8" s="52">
        <v>1333.3333333333337</v>
      </c>
      <c r="R8" s="43" t="s">
        <v>87</v>
      </c>
      <c r="S8" s="50">
        <f>H$5-$C6-$L$5</f>
        <v>3.5</v>
      </c>
      <c r="T8" s="50">
        <f>I$5-$C6-$L$5</f>
        <v>15.5</v>
      </c>
      <c r="V8" s="53">
        <f>D6*L6</f>
        <v>1.4999999999999999E-2</v>
      </c>
    </row>
    <row r="9" spans="2:22" x14ac:dyDescent="0.2">
      <c r="B9" s="38"/>
      <c r="C9" s="38"/>
    </row>
    <row r="10" spans="2:22" ht="34" x14ac:dyDescent="0.2">
      <c r="N10" s="43" t="s">
        <v>90</v>
      </c>
      <c r="O10" s="42">
        <f>SUM(O5:O8)</f>
        <v>4200</v>
      </c>
      <c r="P10" s="42">
        <f t="shared" ref="P10" si="0">SUM(P5:P8)</f>
        <v>4300</v>
      </c>
      <c r="R10" s="43" t="s">
        <v>97</v>
      </c>
      <c r="S10" s="51">
        <f>SUMPRODUCT(O5:P8,S5:T8)</f>
        <v>124233.33333333333</v>
      </c>
    </row>
    <row r="12" spans="2:22" ht="34" x14ac:dyDescent="0.2">
      <c r="N12" s="43" t="s">
        <v>91</v>
      </c>
      <c r="O12" s="42">
        <f>SUM(O5:P6)</f>
        <v>4000</v>
      </c>
    </row>
    <row r="13" spans="2:22" ht="34" x14ac:dyDescent="0.2">
      <c r="B13"/>
      <c r="C13"/>
      <c r="D13"/>
      <c r="E13"/>
      <c r="F13"/>
      <c r="G13"/>
      <c r="H13"/>
      <c r="I13"/>
      <c r="J13"/>
      <c r="K13"/>
      <c r="L13"/>
      <c r="M13"/>
      <c r="N13" s="43" t="s">
        <v>92</v>
      </c>
      <c r="O13" s="42">
        <f>SUM(O7:P8)</f>
        <v>4500</v>
      </c>
    </row>
    <row r="14" spans="2:22" x14ac:dyDescent="0.2">
      <c r="B14"/>
      <c r="C14"/>
      <c r="D14"/>
      <c r="E14"/>
      <c r="F14"/>
      <c r="G14"/>
      <c r="H14"/>
      <c r="I14"/>
      <c r="J14"/>
      <c r="K14"/>
      <c r="L14"/>
      <c r="M14"/>
      <c r="N14" s="43"/>
      <c r="O14" s="42"/>
      <c r="R14" s="43"/>
      <c r="T14" s="42"/>
      <c r="U14" s="42"/>
    </row>
    <row r="15" spans="2:22" ht="51" x14ac:dyDescent="0.2">
      <c r="B15"/>
      <c r="C15"/>
      <c r="D15"/>
      <c r="E15"/>
      <c r="F15"/>
      <c r="G15"/>
      <c r="H15"/>
      <c r="I15"/>
      <c r="J15"/>
      <c r="K15"/>
      <c r="L15"/>
      <c r="M15"/>
      <c r="N15" s="43" t="s">
        <v>94</v>
      </c>
      <c r="O15" s="37">
        <f>SUMPRODUCT($O$5:$O$8,$V$5:$V$8)-$H$7*SUM($O$5:$O$8)</f>
        <v>0</v>
      </c>
      <c r="P15" s="42" t="s">
        <v>95</v>
      </c>
      <c r="Q15" s="42">
        <v>0</v>
      </c>
      <c r="R15" s="43"/>
      <c r="T15" s="42"/>
      <c r="U15" s="42"/>
    </row>
    <row r="16" spans="2:22" ht="51" x14ac:dyDescent="0.2">
      <c r="B16"/>
      <c r="C16"/>
      <c r="D16"/>
      <c r="E16"/>
      <c r="F16"/>
      <c r="G16"/>
      <c r="H16"/>
      <c r="I16"/>
      <c r="J16"/>
      <c r="K16"/>
      <c r="L16"/>
      <c r="M16"/>
      <c r="N16" s="43" t="s">
        <v>96</v>
      </c>
      <c r="O16" s="37">
        <f>SUMPRODUCT($P$5:$P$8,$V$5:$V$8)-$I$7*SUM($P$5:$P$8)</f>
        <v>0</v>
      </c>
      <c r="P16" s="42" t="s">
        <v>95</v>
      </c>
      <c r="Q16" s="42">
        <v>0</v>
      </c>
      <c r="R16" s="43"/>
      <c r="T16" s="42"/>
      <c r="U16" s="42"/>
    </row>
    <row r="17" spans="2:21" ht="22" customHeight="1" x14ac:dyDescent="0.2">
      <c r="B17"/>
      <c r="C17"/>
      <c r="D17"/>
      <c r="E17"/>
      <c r="F17"/>
      <c r="G17"/>
      <c r="H17"/>
      <c r="I17"/>
      <c r="J17"/>
      <c r="K17"/>
      <c r="L17"/>
      <c r="M17"/>
      <c r="N17" s="43"/>
      <c r="O17" s="42"/>
      <c r="R17" s="43"/>
      <c r="T17" s="42"/>
      <c r="U17" s="42"/>
    </row>
    <row r="18" spans="2:21" ht="26" customHeight="1" x14ac:dyDescent="0.2">
      <c r="B18" t="s">
        <v>23</v>
      </c>
      <c r="C18"/>
      <c r="D18"/>
      <c r="E18"/>
      <c r="F18"/>
      <c r="G18"/>
      <c r="H18"/>
      <c r="I18"/>
      <c r="J18"/>
      <c r="K18"/>
      <c r="L18"/>
      <c r="M18"/>
      <c r="N18" s="43"/>
      <c r="O18" s="42"/>
      <c r="R18" s="43"/>
      <c r="T18" s="42"/>
      <c r="U18" s="42"/>
    </row>
    <row r="19" spans="2:21" x14ac:dyDescent="0.2">
      <c r="B19" s="6" t="s">
        <v>101</v>
      </c>
      <c r="C19" s="6"/>
      <c r="D19" s="6"/>
      <c r="E19" s="6"/>
      <c r="F19" s="6"/>
      <c r="G19" s="6"/>
      <c r="H19" s="6"/>
      <c r="I19" s="6"/>
      <c r="J19" s="6"/>
      <c r="K19" s="6"/>
      <c r="L19" s="6"/>
      <c r="M19"/>
    </row>
    <row r="20" spans="2:21" x14ac:dyDescent="0.2">
      <c r="B20" s="6" t="s">
        <v>100</v>
      </c>
      <c r="C20" s="6"/>
      <c r="D20" s="6"/>
      <c r="E20" s="6"/>
      <c r="F20" s="6"/>
      <c r="G20" s="6"/>
      <c r="H20" s="6"/>
      <c r="I20" s="6"/>
      <c r="J20" s="6"/>
      <c r="K20" s="6"/>
      <c r="L20" s="6"/>
      <c r="M20"/>
    </row>
    <row r="21" spans="2:21" x14ac:dyDescent="0.2">
      <c r="B21" s="6" t="s">
        <v>102</v>
      </c>
      <c r="C21" s="6"/>
      <c r="D21" s="6"/>
      <c r="E21" s="6"/>
      <c r="F21" s="6"/>
      <c r="G21" s="6"/>
      <c r="H21" s="6"/>
      <c r="I21" s="6"/>
      <c r="J21" s="6"/>
      <c r="K21" s="6"/>
      <c r="L21" s="6"/>
      <c r="M21"/>
    </row>
    <row r="22" spans="2:21" x14ac:dyDescent="0.2">
      <c r="B22" s="6" t="s">
        <v>103</v>
      </c>
      <c r="C22" s="6"/>
      <c r="D22" s="6"/>
      <c r="E22" s="6"/>
      <c r="F22" s="6"/>
      <c r="G22" s="6"/>
      <c r="H22" s="6"/>
      <c r="I22" s="6"/>
      <c r="J22" s="6"/>
      <c r="K22" s="6"/>
      <c r="L22" s="6"/>
      <c r="M22"/>
    </row>
    <row r="23" spans="2:21" x14ac:dyDescent="0.2">
      <c r="B23" s="6" t="s">
        <v>104</v>
      </c>
      <c r="C23" s="6"/>
      <c r="D23" s="6"/>
      <c r="E23" s="6"/>
      <c r="F23" s="6"/>
      <c r="G23" s="6"/>
      <c r="H23" s="6"/>
      <c r="I23" s="6"/>
      <c r="J23" s="6"/>
      <c r="K23" s="6"/>
      <c r="L23" s="6"/>
      <c r="M23"/>
    </row>
    <row r="24" spans="2:21" x14ac:dyDescent="0.2">
      <c r="B24" s="6" t="s">
        <v>105</v>
      </c>
      <c r="C24" s="6"/>
      <c r="D24" s="6"/>
      <c r="E24" s="6"/>
      <c r="F24" s="6"/>
      <c r="G24" s="6"/>
      <c r="H24" s="6"/>
      <c r="I24" s="6"/>
      <c r="J24" s="6"/>
      <c r="K24" s="6"/>
      <c r="L24" s="6"/>
      <c r="M24"/>
    </row>
    <row r="25" spans="2:21" x14ac:dyDescent="0.2">
      <c r="B25" s="6" t="s">
        <v>106</v>
      </c>
      <c r="C25" s="6"/>
      <c r="D25" s="6"/>
      <c r="E25" s="6"/>
      <c r="F25" s="6"/>
      <c r="G25" s="6"/>
      <c r="H25" s="6"/>
      <c r="I25" s="6"/>
      <c r="J25" s="6"/>
      <c r="K25" s="6"/>
      <c r="L25" s="6"/>
      <c r="M25"/>
    </row>
    <row r="26" spans="2:21" x14ac:dyDescent="0.2">
      <c r="B26" s="6" t="s">
        <v>107</v>
      </c>
      <c r="C26" s="6"/>
      <c r="D26" s="6"/>
      <c r="E26" s="6"/>
      <c r="F26" s="6"/>
      <c r="G26" s="6"/>
      <c r="H26" s="6"/>
      <c r="I26" s="6"/>
      <c r="J26" s="6"/>
      <c r="K26" s="6"/>
      <c r="L26" s="6"/>
      <c r="M26"/>
    </row>
    <row r="27" spans="2:21" x14ac:dyDescent="0.2">
      <c r="B27"/>
      <c r="C27"/>
      <c r="D27"/>
      <c r="E27"/>
      <c r="F27"/>
      <c r="G27"/>
      <c r="H27"/>
      <c r="I27"/>
      <c r="J27"/>
      <c r="K27"/>
      <c r="L27"/>
      <c r="M27"/>
    </row>
    <row r="28" spans="2:21" x14ac:dyDescent="0.2">
      <c r="B28" t="s">
        <v>19</v>
      </c>
      <c r="C28"/>
      <c r="D28"/>
      <c r="E28"/>
      <c r="F28"/>
      <c r="G28"/>
      <c r="H28"/>
      <c r="I28"/>
      <c r="J28"/>
      <c r="K28"/>
      <c r="L28"/>
      <c r="M28"/>
    </row>
    <row r="29" spans="2:21" x14ac:dyDescent="0.2">
      <c r="B29" s="69" t="s">
        <v>108</v>
      </c>
      <c r="C29" s="69"/>
      <c r="D29" s="69"/>
      <c r="E29" s="69"/>
      <c r="F29" s="69"/>
      <c r="G29" s="69"/>
      <c r="H29" s="69"/>
      <c r="I29" s="69"/>
      <c r="J29" s="69"/>
      <c r="K29" s="69"/>
      <c r="L29" s="69"/>
      <c r="M29" s="69"/>
    </row>
    <row r="30" spans="2:21" ht="30" customHeight="1" x14ac:dyDescent="0.2">
      <c r="B30" s="69"/>
      <c r="C30" s="69"/>
      <c r="D30" s="69"/>
      <c r="E30" s="69"/>
      <c r="F30" s="69"/>
      <c r="G30" s="69"/>
      <c r="H30" s="69"/>
      <c r="I30" s="69"/>
      <c r="J30" s="69"/>
      <c r="K30" s="69"/>
      <c r="L30" s="69"/>
      <c r="M30" s="69"/>
    </row>
    <row r="31" spans="2:21" x14ac:dyDescent="0.2">
      <c r="B31"/>
      <c r="C31"/>
      <c r="D31"/>
      <c r="E31"/>
      <c r="F31"/>
      <c r="G31"/>
      <c r="H31"/>
      <c r="I31"/>
      <c r="J31"/>
      <c r="K31"/>
      <c r="L31"/>
      <c r="M31"/>
    </row>
    <row r="32" spans="2:21" x14ac:dyDescent="0.2">
      <c r="B32" t="s">
        <v>20</v>
      </c>
      <c r="C32"/>
      <c r="D32"/>
      <c r="E32"/>
      <c r="F32"/>
      <c r="G32"/>
      <c r="H32"/>
      <c r="I32"/>
      <c r="J32"/>
      <c r="K32"/>
      <c r="L32"/>
      <c r="M32"/>
    </row>
    <row r="33" spans="1:13" x14ac:dyDescent="0.2">
      <c r="B33" s="6" t="s">
        <v>83</v>
      </c>
      <c r="C33" s="6"/>
      <c r="D33" s="6"/>
      <c r="E33" s="6"/>
      <c r="F33" s="6"/>
      <c r="G33" s="6"/>
      <c r="H33" s="6"/>
      <c r="I33" s="6"/>
      <c r="J33" s="6"/>
      <c r="K33" s="6"/>
      <c r="L33" s="6"/>
      <c r="M33"/>
    </row>
    <row r="34" spans="1:13" x14ac:dyDescent="0.2">
      <c r="B34" s="6" t="s">
        <v>109</v>
      </c>
      <c r="C34" s="6"/>
      <c r="D34" s="6"/>
      <c r="E34" s="6"/>
      <c r="F34" s="6"/>
      <c r="G34" s="6"/>
      <c r="H34" s="6"/>
      <c r="I34" s="6"/>
      <c r="J34" s="6"/>
      <c r="K34" s="6"/>
      <c r="L34" s="6"/>
      <c r="M34"/>
    </row>
    <row r="35" spans="1:13" x14ac:dyDescent="0.2">
      <c r="B35" s="6" t="s">
        <v>110</v>
      </c>
      <c r="C35" s="6"/>
      <c r="D35" s="6"/>
      <c r="E35" s="6"/>
      <c r="F35" s="6"/>
      <c r="G35" s="6"/>
      <c r="H35" s="6"/>
      <c r="I35" s="6"/>
      <c r="J35" s="6"/>
      <c r="K35" s="6"/>
      <c r="L35" s="6"/>
      <c r="M35"/>
    </row>
    <row r="36" spans="1:13" x14ac:dyDescent="0.2">
      <c r="B36" s="6"/>
      <c r="C36" s="6"/>
      <c r="D36" s="6"/>
      <c r="E36" s="6"/>
      <c r="F36" s="6"/>
      <c r="G36" s="6"/>
      <c r="H36" s="6"/>
      <c r="I36" s="6"/>
      <c r="J36" s="6"/>
      <c r="K36" s="6"/>
      <c r="L36" s="6"/>
      <c r="M36"/>
    </row>
    <row r="37" spans="1:13" x14ac:dyDescent="0.2">
      <c r="B37" s="6"/>
      <c r="C37" s="6"/>
      <c r="D37" s="6"/>
      <c r="E37" s="6"/>
      <c r="F37" s="6"/>
      <c r="G37" s="6"/>
      <c r="H37" s="6"/>
      <c r="I37" s="6"/>
      <c r="J37" s="6"/>
      <c r="K37" s="6"/>
      <c r="L37" s="6"/>
      <c r="M37"/>
    </row>
    <row r="38" spans="1:13" x14ac:dyDescent="0.2">
      <c r="B38" s="6" t="s">
        <v>84</v>
      </c>
      <c r="C38" s="6"/>
      <c r="D38" s="6"/>
      <c r="E38" s="6"/>
      <c r="F38" s="6"/>
      <c r="G38" s="6"/>
      <c r="H38" s="6"/>
      <c r="I38" s="6"/>
      <c r="J38" s="6"/>
      <c r="K38" s="6"/>
      <c r="L38" s="6"/>
      <c r="M38"/>
    </row>
    <row r="39" spans="1:13" x14ac:dyDescent="0.2">
      <c r="B39" s="6" t="s">
        <v>111</v>
      </c>
      <c r="C39" s="6"/>
      <c r="D39" s="6"/>
      <c r="E39" s="6"/>
      <c r="F39" s="6"/>
      <c r="G39" s="6"/>
      <c r="H39" s="6"/>
      <c r="I39" s="6"/>
      <c r="J39" s="6"/>
      <c r="K39" s="6"/>
      <c r="L39" s="6"/>
      <c r="M39"/>
    </row>
    <row r="40" spans="1:13" x14ac:dyDescent="0.2">
      <c r="B40" s="6" t="s">
        <v>112</v>
      </c>
      <c r="C40" s="6"/>
      <c r="D40" s="6"/>
      <c r="E40" s="6"/>
      <c r="F40" s="6"/>
      <c r="G40" s="6"/>
      <c r="H40" s="6"/>
      <c r="I40" s="6"/>
      <c r="J40" s="6"/>
      <c r="K40" s="6"/>
      <c r="L40" s="6"/>
      <c r="M40"/>
    </row>
    <row r="41" spans="1:13" x14ac:dyDescent="0.2">
      <c r="B41" s="6"/>
      <c r="C41" s="6"/>
      <c r="D41" s="6"/>
      <c r="E41" s="6"/>
      <c r="F41" s="6"/>
      <c r="G41" s="6"/>
      <c r="H41" s="6"/>
      <c r="I41" s="6"/>
      <c r="J41" s="6"/>
      <c r="K41" s="6"/>
      <c r="L41" s="6"/>
      <c r="M41"/>
    </row>
    <row r="42" spans="1:13" x14ac:dyDescent="0.2">
      <c r="B42" s="6"/>
      <c r="C42" s="6"/>
      <c r="D42" s="6"/>
      <c r="E42" s="6"/>
      <c r="F42" s="6"/>
      <c r="G42" s="6"/>
      <c r="H42" s="6"/>
      <c r="I42" s="6"/>
      <c r="J42" s="6"/>
      <c r="K42" s="6"/>
      <c r="L42" s="6"/>
      <c r="M42"/>
    </row>
    <row r="43" spans="1:13" x14ac:dyDescent="0.2">
      <c r="B43" s="6" t="s">
        <v>85</v>
      </c>
      <c r="C43" s="6"/>
      <c r="D43" s="6"/>
      <c r="E43" s="6"/>
      <c r="F43" s="6"/>
      <c r="G43" s="6"/>
      <c r="H43" s="6"/>
      <c r="I43" s="6"/>
      <c r="J43" s="6"/>
      <c r="K43" s="6"/>
      <c r="L43" s="6"/>
      <c r="M43"/>
    </row>
    <row r="44" spans="1:13" x14ac:dyDescent="0.2">
      <c r="A44" s="37" t="s">
        <v>117</v>
      </c>
      <c r="B44" s="6" t="s">
        <v>113</v>
      </c>
      <c r="C44" s="6"/>
      <c r="D44" s="6"/>
      <c r="E44" s="6"/>
      <c r="F44" s="6"/>
      <c r="G44" s="6"/>
      <c r="H44" s="6"/>
      <c r="I44" s="6"/>
      <c r="J44" s="6"/>
      <c r="K44" s="6"/>
      <c r="L44" s="6"/>
      <c r="M44"/>
    </row>
    <row r="45" spans="1:13" x14ac:dyDescent="0.2">
      <c r="B45" s="6" t="s">
        <v>114</v>
      </c>
      <c r="C45" s="6"/>
      <c r="D45" s="6"/>
      <c r="E45" s="6"/>
      <c r="F45" s="6"/>
      <c r="G45" s="6"/>
      <c r="H45" s="6"/>
      <c r="I45" s="6"/>
      <c r="J45" s="6"/>
      <c r="K45" s="6"/>
      <c r="L45" s="6"/>
      <c r="M45"/>
    </row>
    <row r="46" spans="1:13" x14ac:dyDescent="0.2">
      <c r="B46" s="6"/>
      <c r="C46" s="6"/>
      <c r="D46" s="6"/>
      <c r="E46" s="6"/>
      <c r="F46" s="6"/>
      <c r="G46" s="6"/>
      <c r="H46" s="6"/>
      <c r="I46" s="6"/>
      <c r="J46" s="6"/>
      <c r="K46" s="6"/>
      <c r="L46" s="6"/>
      <c r="M46"/>
    </row>
    <row r="47" spans="1:13" x14ac:dyDescent="0.2">
      <c r="B47"/>
      <c r="C47"/>
      <c r="D47"/>
      <c r="E47"/>
      <c r="F47"/>
      <c r="G47"/>
      <c r="H47"/>
      <c r="I47"/>
      <c r="J47"/>
      <c r="K47"/>
      <c r="L47"/>
      <c r="M47"/>
    </row>
    <row r="48" spans="1:13" x14ac:dyDescent="0.2">
      <c r="B48" t="s">
        <v>21</v>
      </c>
      <c r="C48"/>
      <c r="D48"/>
      <c r="E48"/>
      <c r="F48"/>
      <c r="G48"/>
      <c r="H48"/>
      <c r="I48"/>
      <c r="J48"/>
      <c r="K48"/>
      <c r="L48"/>
      <c r="M48"/>
    </row>
    <row r="51" spans="2:6" x14ac:dyDescent="0.2">
      <c r="B51" s="37" t="s">
        <v>98</v>
      </c>
    </row>
    <row r="53" spans="2:6" x14ac:dyDescent="0.2">
      <c r="B53" s="37" t="s">
        <v>88</v>
      </c>
    </row>
    <row r="54" spans="2:6" x14ac:dyDescent="0.2">
      <c r="B54" s="54"/>
      <c r="C54" s="55" t="s">
        <v>76</v>
      </c>
      <c r="D54" s="55" t="s">
        <v>77</v>
      </c>
      <c r="E54" s="54"/>
      <c r="F54" s="54"/>
    </row>
    <row r="55" spans="2:6" x14ac:dyDescent="0.2">
      <c r="B55" s="54" t="s">
        <v>115</v>
      </c>
      <c r="C55" s="56">
        <v>0</v>
      </c>
      <c r="D55" s="56">
        <v>0</v>
      </c>
      <c r="E55" s="54"/>
      <c r="F55" s="54"/>
    </row>
    <row r="56" spans="2:6" x14ac:dyDescent="0.2">
      <c r="B56" s="54" t="s">
        <v>86</v>
      </c>
      <c r="C56" s="56">
        <v>2999.9999999999995</v>
      </c>
      <c r="D56" s="56">
        <v>1000.0000000000007</v>
      </c>
      <c r="E56" s="54"/>
      <c r="F56" s="54"/>
    </row>
    <row r="57" spans="2:6" x14ac:dyDescent="0.2">
      <c r="B57" s="54" t="s">
        <v>116</v>
      </c>
      <c r="C57" s="56">
        <v>0</v>
      </c>
      <c r="D57" s="56">
        <v>1966.6666666666654</v>
      </c>
      <c r="E57" s="54"/>
      <c r="F57" s="54"/>
    </row>
    <row r="58" spans="2:6" x14ac:dyDescent="0.2">
      <c r="B58" s="54" t="s">
        <v>87</v>
      </c>
      <c r="C58" s="56">
        <v>1200.0000000000007</v>
      </c>
      <c r="D58" s="56">
        <v>1333.3333333333337</v>
      </c>
      <c r="E58" s="54"/>
      <c r="F58" s="54"/>
    </row>
    <row r="59" spans="2:6" x14ac:dyDescent="0.2">
      <c r="B59" s="54"/>
      <c r="C59" s="54"/>
      <c r="D59" s="54"/>
      <c r="E59" s="54"/>
      <c r="F59" s="54"/>
    </row>
    <row r="60" spans="2:6" x14ac:dyDescent="0.2">
      <c r="B60" s="54" t="s">
        <v>99</v>
      </c>
      <c r="C60" s="57">
        <v>124233.33333333333</v>
      </c>
      <c r="D60" s="54"/>
      <c r="E60" s="54"/>
      <c r="F60" s="54"/>
    </row>
  </sheetData>
  <mergeCells count="1">
    <mergeCell ref="B29:M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paatrus paatrus</dc:creator>
  <cp:lastModifiedBy>paatrus paatrus</cp:lastModifiedBy>
  <dcterms:created xsi:type="dcterms:W3CDTF">2021-01-15T07:13:34Z</dcterms:created>
  <dcterms:modified xsi:type="dcterms:W3CDTF">2023-01-30T06:38:18Z</dcterms:modified>
</cp:coreProperties>
</file>