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uscmsb-my.sharepoint.com/personal/rusmevic_marshall_usc_edu/Documents/DSO499and570_Spring2023/Assignment/HW5/Solution/"/>
    </mc:Choice>
  </mc:AlternateContent>
  <xr:revisionPtr revIDLastSave="251" documentId="13_ncr:1_{4F5E4FD0-EDCB-CF49-8611-EB4DFCE91C3E}" xr6:coauthVersionLast="47" xr6:coauthVersionMax="47" xr10:uidLastSave="{C56AE5C1-35BC-7E4B-B972-17451CD52818}"/>
  <bookViews>
    <workbookView xWindow="4640" yWindow="2880" windowWidth="29920" windowHeight="18660" tabRatio="500" activeTab="3" xr2:uid="{00000000-000D-0000-FFFF-FFFF00000000}"/>
  </bookViews>
  <sheets>
    <sheet name="Q1_1st Best Solution" sheetId="1" r:id="rId1"/>
    <sheet name="Q1_2nd Best Solution" sheetId="12" r:id="rId2"/>
    <sheet name="Q1_3rd Best Solution" sheetId="13" r:id="rId3"/>
    <sheet name="Q2_1st Best" sheetId="6" r:id="rId4"/>
    <sheet name="Q2_2nd Best" sheetId="7" r:id="rId5"/>
    <sheet name="Q2_3rd Best" sheetId="8" r:id="rId6"/>
    <sheet name="Q3" sheetId="10" r:id="rId7"/>
    <sheet name="Q4 1st Round" sheetId="14" r:id="rId8"/>
    <sheet name="Q4 2nd Round" sheetId="15" r:id="rId9"/>
    <sheet name="Q4 3rd Round" sheetId="16" r:id="rId10"/>
  </sheets>
  <definedNames>
    <definedName name="solver_adj" localSheetId="0" hidden="1">'Q1_1st Best Solution'!$C$12:$H$12</definedName>
    <definedName name="solver_adj" localSheetId="1" hidden="1">'Q1_2nd Best Solution'!$C$12:$H$12</definedName>
    <definedName name="solver_adj" localSheetId="2" hidden="1">'Q1_3rd Best Solution'!$C$12:$H$12</definedName>
    <definedName name="solver_adj" localSheetId="3" hidden="1">'Q2_1st Best'!$N$15:$Y$16,'Q2_1st Best'!$N$21:$Y$22</definedName>
    <definedName name="solver_adj" localSheetId="4" hidden="1">'Q2_2nd Best'!$B$2:$B$11</definedName>
    <definedName name="solver_adj" localSheetId="5" hidden="1">'Q2_3rd Best'!$B$2:$B$11</definedName>
    <definedName name="solver_adj" localSheetId="6" hidden="1">'Q3'!$H$9:$L$20</definedName>
    <definedName name="solver_adj" localSheetId="7" hidden="1">'Q4 1st Round'!$F$12:$M$19</definedName>
    <definedName name="solver_adj" localSheetId="8" hidden="1">'Q4 2nd Round'!$F$12:$M$19</definedName>
    <definedName name="solver_adj" localSheetId="9" hidden="1">'Q4 3rd Round'!$F$12:$M$19</definedName>
    <definedName name="solver_cvg" localSheetId="0" hidden="1">0.0001</definedName>
    <definedName name="solver_cvg" localSheetId="1" hidden="1">0.0001</definedName>
    <definedName name="solver_cvg" localSheetId="2" hidden="1">0.0001</definedName>
    <definedName name="solver_cvg" localSheetId="3" hidden="1">0.0001</definedName>
    <definedName name="solver_cvg" localSheetId="4" hidden="1">0.0001</definedName>
    <definedName name="solver_cvg" localSheetId="5" hidden="1">0.0001</definedName>
    <definedName name="solver_cvg" localSheetId="6" hidden="1">0.0001</definedName>
    <definedName name="solver_cvg" localSheetId="7" hidden="1">0.0001</definedName>
    <definedName name="solver_cvg" localSheetId="8" hidden="1">0.0001</definedName>
    <definedName name="solver_cvg" localSheetId="9" hidden="1">0.0001</definedName>
    <definedName name="solver_drv" localSheetId="0" hidden="1">1</definedName>
    <definedName name="solver_drv" localSheetId="1" hidden="1">1</definedName>
    <definedName name="solver_drv" localSheetId="2" hidden="1">1</definedName>
    <definedName name="solver_drv" localSheetId="3" hidden="1">2</definedName>
    <definedName name="solver_drv" localSheetId="4" hidden="1">1</definedName>
    <definedName name="solver_drv" localSheetId="5" hidden="1">1</definedName>
    <definedName name="solver_drv" localSheetId="6" hidden="1">1</definedName>
    <definedName name="solver_drv" localSheetId="7" hidden="1">1</definedName>
    <definedName name="solver_drv" localSheetId="8" hidden="1">1</definedName>
    <definedName name="solver_drv" localSheetId="9" hidden="1">1</definedName>
    <definedName name="solver_eng" localSheetId="0" hidden="1">2</definedName>
    <definedName name="solver_eng" localSheetId="1" hidden="1">2</definedName>
    <definedName name="solver_eng" localSheetId="2" hidden="1">2</definedName>
    <definedName name="solver_eng" localSheetId="3" hidden="1">2</definedName>
    <definedName name="solver_eng" localSheetId="4" hidden="1">2</definedName>
    <definedName name="solver_eng" localSheetId="5" hidden="1">2</definedName>
    <definedName name="solver_eng" localSheetId="6" hidden="1">2</definedName>
    <definedName name="solver_eng" localSheetId="7" hidden="1">2</definedName>
    <definedName name="solver_eng" localSheetId="8" hidden="1">2</definedName>
    <definedName name="solver_eng" localSheetId="9" hidden="1">2</definedName>
    <definedName name="solver_itr" localSheetId="0" hidden="1">2147483647</definedName>
    <definedName name="solver_itr" localSheetId="1" hidden="1">2147483647</definedName>
    <definedName name="solver_itr" localSheetId="2" hidden="1">2147483647</definedName>
    <definedName name="solver_itr" localSheetId="3" hidden="1">2147483647</definedName>
    <definedName name="solver_itr" localSheetId="4" hidden="1">2147483647</definedName>
    <definedName name="solver_itr" localSheetId="5" hidden="1">2147483647</definedName>
    <definedName name="solver_itr" localSheetId="6" hidden="1">2147483647</definedName>
    <definedName name="solver_itr" localSheetId="7" hidden="1">2147483647</definedName>
    <definedName name="solver_itr" localSheetId="8" hidden="1">2147483647</definedName>
    <definedName name="solver_itr" localSheetId="9" hidden="1">2147483647</definedName>
    <definedName name="solver_lhs1" localSheetId="0" hidden="1">'Q1_1st Best Solution'!$C$12:$H$12</definedName>
    <definedName name="solver_lhs1" localSheetId="1" hidden="1">'Q1_2nd Best Solution'!$C$12:$H$12</definedName>
    <definedName name="solver_lhs1" localSheetId="2" hidden="1">'Q1_3rd Best Solution'!$C$12:$H$12</definedName>
    <definedName name="solver_lhs1" localSheetId="3" hidden="1">'Q2_1st Best'!$AB$42:$AB$43</definedName>
    <definedName name="solver_lhs1" localSheetId="4" hidden="1">'Q2_2nd Best'!$B$2:$B$11</definedName>
    <definedName name="solver_lhs1" localSheetId="5" hidden="1">'Q2_3rd Best'!$B$2:$B$11</definedName>
    <definedName name="solver_lhs1" localSheetId="6" hidden="1">'Q3'!$H$9:$J$20</definedName>
    <definedName name="solver_lhs1" localSheetId="7" hidden="1">'Q4 1st Round'!$F$12:$M$19</definedName>
    <definedName name="solver_lhs1" localSheetId="8" hidden="1">'Q4 2nd Round'!$F$12:$M$19</definedName>
    <definedName name="solver_lhs1" localSheetId="9" hidden="1">'Q4 3rd Round'!$F$12:$M$19</definedName>
    <definedName name="solver_lhs10" localSheetId="0" hidden="1">'Q1_1st Best Solution'!#REF!</definedName>
    <definedName name="solver_lhs10" localSheetId="1" hidden="1">'Q1_2nd Best Solution'!#REF!</definedName>
    <definedName name="solver_lhs10" localSheetId="2" hidden="1">'Q1_3rd Best Solution'!#REF!</definedName>
    <definedName name="solver_lhs10" localSheetId="3" hidden="1">'Q2_1st Best'!$N$15:$Y$16</definedName>
    <definedName name="solver_lhs11" localSheetId="0" hidden="1">'Q1_1st Best Solution'!#REF!</definedName>
    <definedName name="solver_lhs11" localSheetId="1" hidden="1">'Q1_2nd Best Solution'!#REF!</definedName>
    <definedName name="solver_lhs11" localSheetId="2" hidden="1">'Q1_3rd Best Solution'!#REF!</definedName>
    <definedName name="solver_lhs11" localSheetId="3" hidden="1">'Q2_1st Best'!$N$15:$Y$16</definedName>
    <definedName name="solver_lhs12" localSheetId="0" hidden="1">'Q1_1st Best Solution'!#REF!</definedName>
    <definedName name="solver_lhs12" localSheetId="1" hidden="1">'Q1_2nd Best Solution'!#REF!</definedName>
    <definedName name="solver_lhs12" localSheetId="2" hidden="1">'Q1_3rd Best Solution'!#REF!</definedName>
    <definedName name="solver_lhs12" localSheetId="3" hidden="1">'Q2_1st Best'!$N$17:$Y$17</definedName>
    <definedName name="solver_lhs13" localSheetId="3" hidden="1">'Q2_1st Best'!$N$21:$Y$21</definedName>
    <definedName name="solver_lhs14" localSheetId="3" hidden="1">'Q2_1st Best'!$N$22:$Y$22</definedName>
    <definedName name="solver_lhs15" localSheetId="3" hidden="1">'Q2_1st Best'!$N$42:$BJ$43</definedName>
    <definedName name="solver_lhs16" localSheetId="3" hidden="1">'Q2_1st Best'!$P$42:$P$43</definedName>
    <definedName name="solver_lhs17" localSheetId="3" hidden="1">'Q2_1st Best'!$T$42:$T$43</definedName>
    <definedName name="solver_lhs18" localSheetId="3" hidden="1">'Q2_1st Best'!$X$42:$X$43</definedName>
    <definedName name="solver_lhs2" localSheetId="0" hidden="1">'Q1_1st Best Solution'!$C$17:$C$22</definedName>
    <definedName name="solver_lhs2" localSheetId="1" hidden="1">'Q1_2nd Best Solution'!$C$17:$C$22</definedName>
    <definedName name="solver_lhs2" localSheetId="2" hidden="1">'Q1_3rd Best Solution'!$C$17:$C$22</definedName>
    <definedName name="solver_lhs2" localSheetId="3" hidden="1">'Q2_1st Best'!$AF$42:$AF$43</definedName>
    <definedName name="solver_lhs2" localSheetId="4" hidden="1">'Q2_2nd Best'!$C$16</definedName>
    <definedName name="solver_lhs2" localSheetId="5" hidden="1">'Q2_3rd Best'!$C$16</definedName>
    <definedName name="solver_lhs2" localSheetId="6" hidden="1">'Q3'!$J$9:$J$20</definedName>
    <definedName name="solver_lhs2" localSheetId="7" hidden="1">'Q4 1st Round'!$F$12:$M$19</definedName>
    <definedName name="solver_lhs2" localSheetId="8" hidden="1">'Q4 2nd Round'!$F$12:$M$19</definedName>
    <definedName name="solver_lhs2" localSheetId="9" hidden="1">'Q4 3rd Round'!$F$12:$M$19</definedName>
    <definedName name="solver_lhs3" localSheetId="0" hidden="1">'Q1_1st Best Solution'!#REF!</definedName>
    <definedName name="solver_lhs3" localSheetId="1" hidden="1">'Q1_2nd Best Solution'!$C$25</definedName>
    <definedName name="solver_lhs3" localSheetId="2" hidden="1">'Q1_3rd Best Solution'!$C$25</definedName>
    <definedName name="solver_lhs3" localSheetId="3" hidden="1">'Q2_1st Best'!$AJ$42:$AJ$43</definedName>
    <definedName name="solver_lhs3" localSheetId="4" hidden="1">'Q2_2nd Best'!$C$17:$C$18</definedName>
    <definedName name="solver_lhs3" localSheetId="5" hidden="1">'Q2_3rd Best'!$C$17:$C$18</definedName>
    <definedName name="solver_lhs3" localSheetId="6" hidden="1">'Q3'!$J$9:$J$20</definedName>
    <definedName name="solver_lhs3" localSheetId="7" hidden="1">'Q4 1st Round'!$N$12:$N$19</definedName>
    <definedName name="solver_lhs3" localSheetId="8" hidden="1">'Q4 2nd Round'!$F$28</definedName>
    <definedName name="solver_lhs3" localSheetId="9" hidden="1">'Q4 3rd Round'!$F$28</definedName>
    <definedName name="solver_lhs4" localSheetId="0" hidden="1">'Q1_1st Best Solution'!#REF!</definedName>
    <definedName name="solver_lhs4" localSheetId="1" hidden="1">'Q1_2nd Best Solution'!#REF!</definedName>
    <definedName name="solver_lhs4" localSheetId="2" hidden="1">'Q1_3rd Best Solution'!$C$28</definedName>
    <definedName name="solver_lhs4" localSheetId="3" hidden="1">'Q2_1st Best'!$AN$42:$AN$43</definedName>
    <definedName name="solver_lhs4" localSheetId="4" hidden="1">'Q2_2nd Best'!$C$19</definedName>
    <definedName name="solver_lhs4" localSheetId="5" hidden="1">'Q2_3rd Best'!$C$19</definedName>
    <definedName name="solver_lhs4" localSheetId="6" hidden="1">'Q3'!$K$9:$L$20</definedName>
    <definedName name="solver_lhs4" localSheetId="7" hidden="1">'Q4 1st Round'!$P$12:$P$19</definedName>
    <definedName name="solver_lhs4" localSheetId="8" hidden="1">'Q4 2nd Round'!$N$12:$N$19</definedName>
    <definedName name="solver_lhs4" localSheetId="9" hidden="1">'Q4 3rd Round'!$F$36</definedName>
    <definedName name="solver_lhs5" localSheetId="0" hidden="1">'Q1_1st Best Solution'!#REF!</definedName>
    <definedName name="solver_lhs5" localSheetId="1" hidden="1">'Q1_2nd Best Solution'!#REF!</definedName>
    <definedName name="solver_lhs5" localSheetId="2" hidden="1">'Q1_3rd Best Solution'!#REF!</definedName>
    <definedName name="solver_lhs5" localSheetId="3" hidden="1">'Q2_1st Best'!$AR$42:$AR$43</definedName>
    <definedName name="solver_lhs5" localSheetId="4" hidden="1">'Q2_2nd Best'!$C$20:$C$21</definedName>
    <definedName name="solver_lhs5" localSheetId="5" hidden="1">'Q2_3rd Best'!$C$20:$C$21</definedName>
    <definedName name="solver_lhs5" localSheetId="6" hidden="1">'Q3'!$M$9:$N$20</definedName>
    <definedName name="solver_lhs5" localSheetId="8" hidden="1">'Q4 2nd Round'!$P$12:$P$19</definedName>
    <definedName name="solver_lhs5" localSheetId="9" hidden="1">'Q4 3rd Round'!$N$12:$N$19</definedName>
    <definedName name="solver_lhs6" localSheetId="0" hidden="1">'Q1_1st Best Solution'!#REF!</definedName>
    <definedName name="solver_lhs6" localSheetId="1" hidden="1">'Q1_2nd Best Solution'!#REF!</definedName>
    <definedName name="solver_lhs6" localSheetId="2" hidden="1">'Q1_3rd Best Solution'!#REF!</definedName>
    <definedName name="solver_lhs6" localSheetId="3" hidden="1">'Q2_1st Best'!$AV$42:$AV$43</definedName>
    <definedName name="solver_lhs6" localSheetId="4" hidden="1">'Q2_2nd Best'!$C$23</definedName>
    <definedName name="solver_lhs6" localSheetId="5" hidden="1">'Q2_3rd Best'!$C$23</definedName>
    <definedName name="solver_lhs6" localSheetId="6" hidden="1">'Q3'!$O$9:$O$20</definedName>
    <definedName name="solver_lhs6" localSheetId="9" hidden="1">'Q4 3rd Round'!$P$12:$P$19</definedName>
    <definedName name="solver_lhs7" localSheetId="0" hidden="1">'Q1_1st Best Solution'!#REF!</definedName>
    <definedName name="solver_lhs7" localSheetId="1" hidden="1">'Q1_2nd Best Solution'!#REF!</definedName>
    <definedName name="solver_lhs7" localSheetId="2" hidden="1">'Q1_3rd Best Solution'!#REF!</definedName>
    <definedName name="solver_lhs7" localSheetId="3" hidden="1">'Q2_1st Best'!$AZ$42:$AZ$43</definedName>
    <definedName name="solver_lhs7" localSheetId="5" hidden="1">'Q2_3rd Best'!$C$35</definedName>
    <definedName name="solver_lhs7" localSheetId="6" hidden="1">'Q3'!$P$9:$Q$20</definedName>
    <definedName name="solver_lhs8" localSheetId="0" hidden="1">'Q1_1st Best Solution'!#REF!</definedName>
    <definedName name="solver_lhs8" localSheetId="1" hidden="1">'Q1_2nd Best Solution'!#REF!</definedName>
    <definedName name="solver_lhs8" localSheetId="2" hidden="1">'Q1_3rd Best Solution'!#REF!</definedName>
    <definedName name="solver_lhs8" localSheetId="3" hidden="1">'Q2_1st Best'!$BD$42:$BD$43</definedName>
    <definedName name="solver_lhs9" localSheetId="0" hidden="1">'Q1_1st Best Solution'!#REF!</definedName>
    <definedName name="solver_lhs9" localSheetId="1" hidden="1">'Q1_2nd Best Solution'!#REF!</definedName>
    <definedName name="solver_lhs9" localSheetId="2" hidden="1">'Q1_3rd Best Solution'!#REF!</definedName>
    <definedName name="solver_lhs9" localSheetId="3" hidden="1">'Q2_1st Best'!$BH$42:$BH$43</definedName>
    <definedName name="solver_lin" localSheetId="0" hidden="1">1</definedName>
    <definedName name="solver_lin" localSheetId="1" hidden="1">1</definedName>
    <definedName name="solver_lin" localSheetId="2" hidden="1">1</definedName>
    <definedName name="solver_lin" localSheetId="3" hidden="1">1</definedName>
    <definedName name="solver_lin" localSheetId="4" hidden="1">1</definedName>
    <definedName name="solver_lin" localSheetId="5" hidden="1">1</definedName>
    <definedName name="solver_lin" localSheetId="6" hidden="1">1</definedName>
    <definedName name="solver_lin" localSheetId="7" hidden="1">1</definedName>
    <definedName name="solver_lin" localSheetId="8" hidden="1">1</definedName>
    <definedName name="solver_lin" localSheetId="9" hidden="1">1</definedName>
    <definedName name="solver_mip" localSheetId="0" hidden="1">2147483647</definedName>
    <definedName name="solver_mip" localSheetId="1" hidden="1">2147483647</definedName>
    <definedName name="solver_mip" localSheetId="2" hidden="1">2147483647</definedName>
    <definedName name="solver_mip" localSheetId="3" hidden="1">2147483647</definedName>
    <definedName name="solver_mip" localSheetId="4" hidden="1">2147483647</definedName>
    <definedName name="solver_mip" localSheetId="5" hidden="1">2147483647</definedName>
    <definedName name="solver_mip" localSheetId="6" hidden="1">2147483647</definedName>
    <definedName name="solver_mip" localSheetId="7" hidden="1">2147483647</definedName>
    <definedName name="solver_mip" localSheetId="8" hidden="1">2147483647</definedName>
    <definedName name="solver_mip" localSheetId="9" hidden="1">2147483647</definedName>
    <definedName name="solver_mni" localSheetId="0" hidden="1">30</definedName>
    <definedName name="solver_mni" localSheetId="1" hidden="1">30</definedName>
    <definedName name="solver_mni" localSheetId="2" hidden="1">30</definedName>
    <definedName name="solver_mni" localSheetId="3" hidden="1">30</definedName>
    <definedName name="solver_mni" localSheetId="4" hidden="1">30</definedName>
    <definedName name="solver_mni" localSheetId="5" hidden="1">30</definedName>
    <definedName name="solver_mni" localSheetId="6" hidden="1">30</definedName>
    <definedName name="solver_mni" localSheetId="7" hidden="1">30</definedName>
    <definedName name="solver_mni" localSheetId="8" hidden="1">30</definedName>
    <definedName name="solver_mni" localSheetId="9" hidden="1">30</definedName>
    <definedName name="solver_mrt" localSheetId="0" hidden="1">0.075</definedName>
    <definedName name="solver_mrt" localSheetId="1" hidden="1">0.075</definedName>
    <definedName name="solver_mrt" localSheetId="2" hidden="1">0.075</definedName>
    <definedName name="solver_mrt" localSheetId="3" hidden="1">0.075</definedName>
    <definedName name="solver_mrt" localSheetId="4" hidden="1">0.075</definedName>
    <definedName name="solver_mrt" localSheetId="5" hidden="1">0.075</definedName>
    <definedName name="solver_mrt" localSheetId="6" hidden="1">0.075</definedName>
    <definedName name="solver_mrt" localSheetId="7" hidden="1">0.075</definedName>
    <definedName name="solver_mrt" localSheetId="8" hidden="1">0.075</definedName>
    <definedName name="solver_mrt" localSheetId="9" hidden="1">0.075</definedName>
    <definedName name="solver_msl" localSheetId="0" hidden="1">2</definedName>
    <definedName name="solver_msl" localSheetId="1" hidden="1">2</definedName>
    <definedName name="solver_msl" localSheetId="2" hidden="1">2</definedName>
    <definedName name="solver_msl" localSheetId="3" hidden="1">2</definedName>
    <definedName name="solver_msl" localSheetId="4" hidden="1">2</definedName>
    <definedName name="solver_msl" localSheetId="5" hidden="1">2</definedName>
    <definedName name="solver_msl" localSheetId="6" hidden="1">2</definedName>
    <definedName name="solver_msl" localSheetId="7" hidden="1">2</definedName>
    <definedName name="solver_msl" localSheetId="8" hidden="1">2</definedName>
    <definedName name="solver_msl" localSheetId="9" hidden="1">2</definedName>
    <definedName name="solver_neg" localSheetId="0" hidden="1">1</definedName>
    <definedName name="solver_neg" localSheetId="1" hidden="1">1</definedName>
    <definedName name="solver_neg" localSheetId="2" hidden="1">1</definedName>
    <definedName name="solver_neg" localSheetId="3" hidden="1">1</definedName>
    <definedName name="solver_neg" localSheetId="4" hidden="1">1</definedName>
    <definedName name="solver_neg" localSheetId="5" hidden="1">1</definedName>
    <definedName name="solver_neg" localSheetId="6" hidden="1">1</definedName>
    <definedName name="solver_neg" localSheetId="7" hidden="1">1</definedName>
    <definedName name="solver_neg" localSheetId="8" hidden="1">1</definedName>
    <definedName name="solver_neg" localSheetId="9" hidden="1">1</definedName>
    <definedName name="solver_nod" localSheetId="0" hidden="1">2147483647</definedName>
    <definedName name="solver_nod" localSheetId="1" hidden="1">2147483647</definedName>
    <definedName name="solver_nod" localSheetId="2" hidden="1">2147483647</definedName>
    <definedName name="solver_nod" localSheetId="3" hidden="1">2147483647</definedName>
    <definedName name="solver_nod" localSheetId="4" hidden="1">2147483647</definedName>
    <definedName name="solver_nod" localSheetId="5" hidden="1">2147483647</definedName>
    <definedName name="solver_nod" localSheetId="6" hidden="1">2147483647</definedName>
    <definedName name="solver_nod" localSheetId="7" hidden="1">2147483647</definedName>
    <definedName name="solver_nod" localSheetId="8" hidden="1">2147483647</definedName>
    <definedName name="solver_nod" localSheetId="9" hidden="1">2147483647</definedName>
    <definedName name="solver_num" localSheetId="0" hidden="1">2</definedName>
    <definedName name="solver_num" localSheetId="1" hidden="1">3</definedName>
    <definedName name="solver_num" localSheetId="2" hidden="1">4</definedName>
    <definedName name="solver_num" localSheetId="3" hidden="1">18</definedName>
    <definedName name="solver_num" localSheetId="4" hidden="1">6</definedName>
    <definedName name="solver_num" localSheetId="5" hidden="1">7</definedName>
    <definedName name="solver_num" localSheetId="6" hidden="1">7</definedName>
    <definedName name="solver_num" localSheetId="7" hidden="1">4</definedName>
    <definedName name="solver_num" localSheetId="8" hidden="1">5</definedName>
    <definedName name="solver_num" localSheetId="9" hidden="1">6</definedName>
    <definedName name="solver_opt" localSheetId="0" hidden="1">'Q1_1st Best Solution'!$C$14</definedName>
    <definedName name="solver_opt" localSheetId="1" hidden="1">'Q1_2nd Best Solution'!$C$14</definedName>
    <definedName name="solver_opt" localSheetId="2" hidden="1">'Q1_3rd Best Solution'!$C$14</definedName>
    <definedName name="solver_opt" localSheetId="3" hidden="1">'Q2_1st Best'!$Z$22</definedName>
    <definedName name="solver_opt" localSheetId="4" hidden="1">'Q2_2nd Best'!$C$13</definedName>
    <definedName name="solver_opt" localSheetId="5" hidden="1">'Q2_3rd Best'!$C$13</definedName>
    <definedName name="solver_opt" localSheetId="6" hidden="1">'Q3'!$G$25</definedName>
    <definedName name="solver_opt" localSheetId="7" hidden="1">'Q4 1st Round'!$B$15</definedName>
    <definedName name="solver_opt" localSheetId="8" hidden="1">'Q4 2nd Round'!$B$15</definedName>
    <definedName name="solver_opt" localSheetId="9" hidden="1">'Q4 3rd Round'!$B$15</definedName>
    <definedName name="solver_pre" localSheetId="0" hidden="1">0.000001</definedName>
    <definedName name="solver_pre" localSheetId="1" hidden="1">0.000001</definedName>
    <definedName name="solver_pre" localSheetId="2" hidden="1">0.000001</definedName>
    <definedName name="solver_pre" localSheetId="3" hidden="1">0.000001</definedName>
    <definedName name="solver_pre" localSheetId="4" hidden="1">0.000001</definedName>
    <definedName name="solver_pre" localSheetId="5" hidden="1">0.000001</definedName>
    <definedName name="solver_pre" localSheetId="6" hidden="1">0.000001</definedName>
    <definedName name="solver_pre" localSheetId="7" hidden="1">0.000001</definedName>
    <definedName name="solver_pre" localSheetId="8" hidden="1">0.000001</definedName>
    <definedName name="solver_pre" localSheetId="9" hidden="1">0.000001</definedName>
    <definedName name="solver_rbv" localSheetId="0" hidden="1">1</definedName>
    <definedName name="solver_rbv" localSheetId="1" hidden="1">1</definedName>
    <definedName name="solver_rbv" localSheetId="2" hidden="1">1</definedName>
    <definedName name="solver_rbv" localSheetId="3" hidden="1">2</definedName>
    <definedName name="solver_rbv" localSheetId="4" hidden="1">1</definedName>
    <definedName name="solver_rbv" localSheetId="5" hidden="1">1</definedName>
    <definedName name="solver_rbv" localSheetId="6" hidden="1">1</definedName>
    <definedName name="solver_rbv" localSheetId="7" hidden="1">1</definedName>
    <definedName name="solver_rbv" localSheetId="8" hidden="1">1</definedName>
    <definedName name="solver_rbv" localSheetId="9" hidden="1">1</definedName>
    <definedName name="solver_rel1" localSheetId="0" hidden="1">5</definedName>
    <definedName name="solver_rel1" localSheetId="1" hidden="1">5</definedName>
    <definedName name="solver_rel1" localSheetId="2" hidden="1">5</definedName>
    <definedName name="solver_rel1" localSheetId="3" hidden="1">3</definedName>
    <definedName name="solver_rel1" localSheetId="4" hidden="1">5</definedName>
    <definedName name="solver_rel1" localSheetId="5" hidden="1">5</definedName>
    <definedName name="solver_rel1" localSheetId="6" hidden="1">5</definedName>
    <definedName name="solver_rel1" localSheetId="7" hidden="1">2</definedName>
    <definedName name="solver_rel1" localSheetId="8" hidden="1">2</definedName>
    <definedName name="solver_rel1" localSheetId="9" hidden="1">2</definedName>
    <definedName name="solver_rel10" localSheetId="0" hidden="1">1</definedName>
    <definedName name="solver_rel10" localSheetId="1" hidden="1">1</definedName>
    <definedName name="solver_rel10" localSheetId="2" hidden="1">1</definedName>
    <definedName name="solver_rel10" localSheetId="3" hidden="1">5</definedName>
    <definedName name="solver_rel11" localSheetId="0" hidden="1">1</definedName>
    <definedName name="solver_rel11" localSheetId="1" hidden="1">1</definedName>
    <definedName name="solver_rel11" localSheetId="2" hidden="1">1</definedName>
    <definedName name="solver_rel11" localSheetId="3" hidden="1">3</definedName>
    <definedName name="solver_rel12" localSheetId="0" hidden="1">1</definedName>
    <definedName name="solver_rel12" localSheetId="1" hidden="1">1</definedName>
    <definedName name="solver_rel12" localSheetId="2" hidden="1">1</definedName>
    <definedName name="solver_rel12" localSheetId="3" hidden="1">1</definedName>
    <definedName name="solver_rel13" localSheetId="3" hidden="1">1</definedName>
    <definedName name="solver_rel14" localSheetId="3" hidden="1">1</definedName>
    <definedName name="solver_rel15" localSheetId="3" hidden="1">3</definedName>
    <definedName name="solver_rel16" localSheetId="3" hidden="1">3</definedName>
    <definedName name="solver_rel17" localSheetId="3" hidden="1">3</definedName>
    <definedName name="solver_rel18" localSheetId="3" hidden="1">3</definedName>
    <definedName name="solver_rel2" localSheetId="0" hidden="1">3</definedName>
    <definedName name="solver_rel2" localSheetId="1" hidden="1">3</definedName>
    <definedName name="solver_rel2" localSheetId="2" hidden="1">3</definedName>
    <definedName name="solver_rel2" localSheetId="3" hidden="1">3</definedName>
    <definedName name="solver_rel2" localSheetId="4" hidden="1">2</definedName>
    <definedName name="solver_rel2" localSheetId="5" hidden="1">2</definedName>
    <definedName name="solver_rel2" localSheetId="6" hidden="1">3</definedName>
    <definedName name="solver_rel2" localSheetId="7" hidden="1">5</definedName>
    <definedName name="solver_rel2" localSheetId="8" hidden="1">5</definedName>
    <definedName name="solver_rel2" localSheetId="9" hidden="1">5</definedName>
    <definedName name="solver_rel3" localSheetId="0" hidden="1">5</definedName>
    <definedName name="solver_rel3" localSheetId="1" hidden="1">1</definedName>
    <definedName name="solver_rel3" localSheetId="2" hidden="1">1</definedName>
    <definedName name="solver_rel3" localSheetId="3" hidden="1">3</definedName>
    <definedName name="solver_rel3" localSheetId="4" hidden="1">3</definedName>
    <definedName name="solver_rel3" localSheetId="5" hidden="1">3</definedName>
    <definedName name="solver_rel3" localSheetId="6" hidden="1">3</definedName>
    <definedName name="solver_rel3" localSheetId="7" hidden="1">2</definedName>
    <definedName name="solver_rel3" localSheetId="8" hidden="1">1</definedName>
    <definedName name="solver_rel3" localSheetId="9" hidden="1">1</definedName>
    <definedName name="solver_rel4" localSheetId="0" hidden="1">1</definedName>
    <definedName name="solver_rel4" localSheetId="1" hidden="1">1</definedName>
    <definedName name="solver_rel4" localSheetId="2" hidden="1">1</definedName>
    <definedName name="solver_rel4" localSheetId="3" hidden="1">3</definedName>
    <definedName name="solver_rel4" localSheetId="4" hidden="1">1</definedName>
    <definedName name="solver_rel4" localSheetId="5" hidden="1">1</definedName>
    <definedName name="solver_rel4" localSheetId="6" hidden="1">4</definedName>
    <definedName name="solver_rel4" localSheetId="7" hidden="1">2</definedName>
    <definedName name="solver_rel4" localSheetId="8" hidden="1">2</definedName>
    <definedName name="solver_rel4" localSheetId="9" hidden="1">1</definedName>
    <definedName name="solver_rel5" localSheetId="0" hidden="1">1</definedName>
    <definedName name="solver_rel5" localSheetId="1" hidden="1">1</definedName>
    <definedName name="solver_rel5" localSheetId="2" hidden="1">1</definedName>
    <definedName name="solver_rel5" localSheetId="3" hidden="1">3</definedName>
    <definedName name="solver_rel5" localSheetId="4" hidden="1">3</definedName>
    <definedName name="solver_rel5" localSheetId="5" hidden="1">3</definedName>
    <definedName name="solver_rel5" localSheetId="6" hidden="1">3</definedName>
    <definedName name="solver_rel5" localSheetId="8" hidden="1">2</definedName>
    <definedName name="solver_rel5" localSheetId="9" hidden="1">2</definedName>
    <definedName name="solver_rel6" localSheetId="0" hidden="1">1</definedName>
    <definedName name="solver_rel6" localSheetId="1" hidden="1">1</definedName>
    <definedName name="solver_rel6" localSheetId="2" hidden="1">1</definedName>
    <definedName name="solver_rel6" localSheetId="3" hidden="1">3</definedName>
    <definedName name="solver_rel6" localSheetId="4" hidden="1">1</definedName>
    <definedName name="solver_rel6" localSheetId="5" hidden="1">1</definedName>
    <definedName name="solver_rel6" localSheetId="6" hidden="1">1</definedName>
    <definedName name="solver_rel6" localSheetId="9" hidden="1">2</definedName>
    <definedName name="solver_rel7" localSheetId="0" hidden="1">1</definedName>
    <definedName name="solver_rel7" localSheetId="1" hidden="1">1</definedName>
    <definedName name="solver_rel7" localSheetId="2" hidden="1">1</definedName>
    <definedName name="solver_rel7" localSheetId="3" hidden="1">3</definedName>
    <definedName name="solver_rel7" localSheetId="5" hidden="1">1</definedName>
    <definedName name="solver_rel7" localSheetId="6" hidden="1">1</definedName>
    <definedName name="solver_rel8" localSheetId="0" hidden="1">1</definedName>
    <definedName name="solver_rel8" localSheetId="1" hidden="1">1</definedName>
    <definedName name="solver_rel8" localSheetId="2" hidden="1">1</definedName>
    <definedName name="solver_rel8" localSheetId="3" hidden="1">3</definedName>
    <definedName name="solver_rel9" localSheetId="0" hidden="1">2</definedName>
    <definedName name="solver_rel9" localSheetId="1" hidden="1">2</definedName>
    <definedName name="solver_rel9" localSheetId="2" hidden="1">2</definedName>
    <definedName name="solver_rel9" localSheetId="3" hidden="1">3</definedName>
    <definedName name="solver_rhs1" localSheetId="0" hidden="1">"binary"</definedName>
    <definedName name="solver_rhs1" localSheetId="1" hidden="1">"binary"</definedName>
    <definedName name="solver_rhs1" localSheetId="2" hidden="1">"binary"</definedName>
    <definedName name="solver_rhs1" localSheetId="3" hidden="1">'Q2_1st Best'!$AC$42:$AC$43</definedName>
    <definedName name="solver_rhs1" localSheetId="4" hidden="1">binary</definedName>
    <definedName name="solver_rhs1" localSheetId="5" hidden="1">binary</definedName>
    <definedName name="solver_rhs1" localSheetId="6" hidden="1">"binary"</definedName>
    <definedName name="solver_rhs1" localSheetId="7" hidden="1">'Q4 1st Round'!$S$12:$Z$19</definedName>
    <definedName name="solver_rhs1" localSheetId="8" hidden="1">'Q4 2nd Round'!$S$12:$Z$19</definedName>
    <definedName name="solver_rhs1" localSheetId="9" hidden="1">'Q4 3rd Round'!$S$12:$Z$19</definedName>
    <definedName name="solver_rhs10" localSheetId="0" hidden="1">'Q1_1st Best Solution'!$J$4</definedName>
    <definedName name="solver_rhs10" localSheetId="1" hidden="1">'Q1_2nd Best Solution'!$J$4</definedName>
    <definedName name="solver_rhs10" localSheetId="2" hidden="1">'Q1_3rd Best Solution'!$J$4</definedName>
    <definedName name="solver_rhs10" localSheetId="3" hidden="1">"binary"</definedName>
    <definedName name="solver_rhs11" localSheetId="0" hidden="1">5</definedName>
    <definedName name="solver_rhs11" localSheetId="1" hidden="1">5</definedName>
    <definedName name="solver_rhs11" localSheetId="2" hidden="1">5</definedName>
    <definedName name="solver_rhs11" localSheetId="3" hidden="1">'Q2_1st Best'!$AA$21:$AL$22</definedName>
    <definedName name="solver_rhs12" localSheetId="0" hidden="1">5</definedName>
    <definedName name="solver_rhs12" localSheetId="1" hidden="1">5</definedName>
    <definedName name="solver_rhs12" localSheetId="2" hidden="1">5</definedName>
    <definedName name="solver_rhs12" localSheetId="3" hidden="1">1</definedName>
    <definedName name="solver_rhs13" localSheetId="3" hidden="1">'Q2_1st Best'!$N$26:$Y$26</definedName>
    <definedName name="solver_rhs14" localSheetId="3" hidden="1">'Q2_1st Best'!$N$27:$Y$27</definedName>
    <definedName name="solver_rhs15" localSheetId="3" hidden="1">0</definedName>
    <definedName name="solver_rhs16" localSheetId="3" hidden="1">'Q2_1st Best'!$Q$42:$Q$43</definedName>
    <definedName name="solver_rhs17" localSheetId="3" hidden="1">'Q2_1st Best'!$U$42:$U$43</definedName>
    <definedName name="solver_rhs18" localSheetId="3" hidden="1">'Q2_1st Best'!$Y$42:$Y$43</definedName>
    <definedName name="solver_rhs2" localSheetId="0" hidden="1">1</definedName>
    <definedName name="solver_rhs2" localSheetId="1" hidden="1">1</definedName>
    <definedName name="solver_rhs2" localSheetId="2" hidden="1">1</definedName>
    <definedName name="solver_rhs2" localSheetId="3" hidden="1">'Q2_1st Best'!$AG$42:$AG$43</definedName>
    <definedName name="solver_rhs2" localSheetId="4" hidden="1">'Q2_2nd Best'!$E$16</definedName>
    <definedName name="solver_rhs2" localSheetId="5" hidden="1">'Q2_3rd Best'!$E$16</definedName>
    <definedName name="solver_rhs2" localSheetId="6" hidden="1">'Q3'!$R$9:$R$20</definedName>
    <definedName name="solver_rhs2" localSheetId="7" hidden="1">"binary"</definedName>
    <definedName name="solver_rhs2" localSheetId="8" hidden="1">"binary"</definedName>
    <definedName name="solver_rhs2" localSheetId="9" hidden="1">"binary"</definedName>
    <definedName name="solver_rhs3" localSheetId="0" hidden="1">binary</definedName>
    <definedName name="solver_rhs3" localSheetId="1" hidden="1">'Q1_2nd Best Solution'!$E$25</definedName>
    <definedName name="solver_rhs3" localSheetId="2" hidden="1">'Q1_3rd Best Solution'!$E$25</definedName>
    <definedName name="solver_rhs3" localSheetId="3" hidden="1">'Q2_1st Best'!$AK$42:$AK$43</definedName>
    <definedName name="solver_rhs3" localSheetId="4" hidden="1">'Q2_2nd Best'!$E$17:$E$18</definedName>
    <definedName name="solver_rhs3" localSheetId="5" hidden="1">'Q2_3rd Best'!$E$17:$E$18</definedName>
    <definedName name="solver_rhs3" localSheetId="6" hidden="1">'Q3'!$S$9:$S$20</definedName>
    <definedName name="solver_rhs3" localSheetId="7" hidden="1">2</definedName>
    <definedName name="solver_rhs3" localSheetId="8" hidden="1">'Q4 2nd Round'!$H$28</definedName>
    <definedName name="solver_rhs3" localSheetId="9" hidden="1">'Q4 3rd Round'!$H$28</definedName>
    <definedName name="solver_rhs4" localSheetId="0" hidden="1">'Q1_1st Best Solution'!$D$12</definedName>
    <definedName name="solver_rhs4" localSheetId="1" hidden="1">'Q1_2nd Best Solution'!$D$12</definedName>
    <definedName name="solver_rhs4" localSheetId="2" hidden="1">'Q1_3rd Best Solution'!$E$28</definedName>
    <definedName name="solver_rhs4" localSheetId="3" hidden="1">'Q2_1st Best'!$AO$42:$AO$43</definedName>
    <definedName name="solver_rhs4" localSheetId="4" hidden="1">'Q2_2nd Best'!$E$19</definedName>
    <definedName name="solver_rhs4" localSheetId="5" hidden="1">'Q2_3rd Best'!$E$19</definedName>
    <definedName name="solver_rhs4" localSheetId="6" hidden="1">"integer"</definedName>
    <definedName name="solver_rhs4" localSheetId="7" hidden="1">0</definedName>
    <definedName name="solver_rhs4" localSheetId="8" hidden="1">2</definedName>
    <definedName name="solver_rhs4" localSheetId="9" hidden="1">'Q4 3rd Round'!$H$36</definedName>
    <definedName name="solver_rhs5" localSheetId="0" hidden="1">'Q1_1st Best Solution'!$E$12</definedName>
    <definedName name="solver_rhs5" localSheetId="1" hidden="1">'Q1_2nd Best Solution'!$E$12</definedName>
    <definedName name="solver_rhs5" localSheetId="2" hidden="1">'Q1_3rd Best Solution'!$E$12</definedName>
    <definedName name="solver_rhs5" localSheetId="3" hidden="1">'Q2_1st Best'!$AS$42:$AS$43</definedName>
    <definedName name="solver_rhs5" localSheetId="4" hidden="1">'Q2_2nd Best'!$E$20:$E$21</definedName>
    <definedName name="solver_rhs5" localSheetId="5" hidden="1">'Q2_3rd Best'!$E$20:$E$21</definedName>
    <definedName name="solver_rhs5" localSheetId="6" hidden="1">0</definedName>
    <definedName name="solver_rhs5" localSheetId="8" hidden="1">0</definedName>
    <definedName name="solver_rhs5" localSheetId="9" hidden="1">2</definedName>
    <definedName name="solver_rhs6" localSheetId="0" hidden="1">'Q1_1st Best Solution'!$F$12</definedName>
    <definedName name="solver_rhs6" localSheetId="1" hidden="1">'Q1_2nd Best Solution'!$F$12</definedName>
    <definedName name="solver_rhs6" localSheetId="2" hidden="1">'Q1_3rd Best Solution'!$F$12</definedName>
    <definedName name="solver_rhs6" localSheetId="3" hidden="1">'Q2_1st Best'!$AW$42:$AW$43</definedName>
    <definedName name="solver_rhs6" localSheetId="4" hidden="1">'Q2_2nd Best'!$E$23</definedName>
    <definedName name="solver_rhs6" localSheetId="5" hidden="1">'Q2_3rd Best'!$E$23</definedName>
    <definedName name="solver_rhs6" localSheetId="6" hidden="1">1</definedName>
    <definedName name="solver_rhs6" localSheetId="9" hidden="1">0</definedName>
    <definedName name="solver_rhs7" localSheetId="0" hidden="1">'Q1_1st Best Solution'!$G$12</definedName>
    <definedName name="solver_rhs7" localSheetId="1" hidden="1">'Q1_2nd Best Solution'!$G$12</definedName>
    <definedName name="solver_rhs7" localSheetId="2" hidden="1">'Q1_3rd Best Solution'!$G$12</definedName>
    <definedName name="solver_rhs7" localSheetId="3" hidden="1">'Q2_1st Best'!$BA$42:$BA$43</definedName>
    <definedName name="solver_rhs7" localSheetId="5" hidden="1">'Q2_3rd Best'!$E$35</definedName>
    <definedName name="solver_rhs7" localSheetId="6" hidden="1">0</definedName>
    <definedName name="solver_rhs8" localSheetId="0" hidden="1">'Q1_1st Best Solution'!$H$12</definedName>
    <definedName name="solver_rhs8" localSheetId="1" hidden="1">'Q1_2nd Best Solution'!$H$12</definedName>
    <definedName name="solver_rhs8" localSheetId="2" hidden="1">'Q1_3rd Best Solution'!$H$12</definedName>
    <definedName name="solver_rhs8" localSheetId="3" hidden="1">'Q2_1st Best'!$BE$42:$BE$43</definedName>
    <definedName name="solver_rhs9" localSheetId="0" hidden="1">1</definedName>
    <definedName name="solver_rhs9" localSheetId="1" hidden="1">1</definedName>
    <definedName name="solver_rhs9" localSheetId="2" hidden="1">1</definedName>
    <definedName name="solver_rhs9" localSheetId="3" hidden="1">'Q2_1st Best'!$BI$42:$BI$43</definedName>
    <definedName name="solver_rlx" localSheetId="0" hidden="1">2</definedName>
    <definedName name="solver_rlx" localSheetId="1" hidden="1">2</definedName>
    <definedName name="solver_rlx" localSheetId="2" hidden="1">2</definedName>
    <definedName name="solver_rlx" localSheetId="3" hidden="1">2</definedName>
    <definedName name="solver_rlx" localSheetId="4" hidden="1">2</definedName>
    <definedName name="solver_rlx" localSheetId="5" hidden="1">2</definedName>
    <definedName name="solver_rlx" localSheetId="6" hidden="1">2</definedName>
    <definedName name="solver_rlx" localSheetId="7" hidden="1">2</definedName>
    <definedName name="solver_rlx" localSheetId="8" hidden="1">2</definedName>
    <definedName name="solver_rlx" localSheetId="9" hidden="1">2</definedName>
    <definedName name="solver_rsd" localSheetId="0" hidden="1">0</definedName>
    <definedName name="solver_rsd" localSheetId="1" hidden="1">0</definedName>
    <definedName name="solver_rsd" localSheetId="2" hidden="1">0</definedName>
    <definedName name="solver_rsd" localSheetId="3" hidden="1">0</definedName>
    <definedName name="solver_rsd" localSheetId="4" hidden="1">0</definedName>
    <definedName name="solver_rsd" localSheetId="5" hidden="1">0</definedName>
    <definedName name="solver_rsd" localSheetId="6" hidden="1">0</definedName>
    <definedName name="solver_rsd" localSheetId="7" hidden="1">0</definedName>
    <definedName name="solver_rsd" localSheetId="8" hidden="1">0</definedName>
    <definedName name="solver_rsd" localSheetId="9" hidden="1">0</definedName>
    <definedName name="solver_scl" localSheetId="0" hidden="1">1</definedName>
    <definedName name="solver_scl" localSheetId="1" hidden="1">1</definedName>
    <definedName name="solver_scl" localSheetId="2" hidden="1">1</definedName>
    <definedName name="solver_scl" localSheetId="3" hidden="1">2</definedName>
    <definedName name="solver_scl" localSheetId="4" hidden="1">1</definedName>
    <definedName name="solver_scl" localSheetId="5" hidden="1">1</definedName>
    <definedName name="solver_scl" localSheetId="6" hidden="1">2</definedName>
    <definedName name="solver_scl" localSheetId="7" hidden="1">1</definedName>
    <definedName name="solver_scl" localSheetId="8" hidden="1">1</definedName>
    <definedName name="solver_scl" localSheetId="9" hidden="1">1</definedName>
    <definedName name="solver_sho" localSheetId="0" hidden="1">2</definedName>
    <definedName name="solver_sho" localSheetId="1" hidden="1">2</definedName>
    <definedName name="solver_sho" localSheetId="2" hidden="1">2</definedName>
    <definedName name="solver_sho" localSheetId="3" hidden="1">2</definedName>
    <definedName name="solver_sho" localSheetId="4" hidden="1">2</definedName>
    <definedName name="solver_sho" localSheetId="5" hidden="1">2</definedName>
    <definedName name="solver_sho" localSheetId="6" hidden="1">2</definedName>
    <definedName name="solver_sho" localSheetId="7" hidden="1">2</definedName>
    <definedName name="solver_sho" localSheetId="8" hidden="1">2</definedName>
    <definedName name="solver_sho" localSheetId="9" hidden="1">2</definedName>
    <definedName name="solver_ssz" localSheetId="0" hidden="1">100</definedName>
    <definedName name="solver_ssz" localSheetId="1" hidden="1">100</definedName>
    <definedName name="solver_ssz" localSheetId="2" hidden="1">100</definedName>
    <definedName name="solver_ssz" localSheetId="3" hidden="1">100</definedName>
    <definedName name="solver_ssz" localSheetId="4" hidden="1">100</definedName>
    <definedName name="solver_ssz" localSheetId="5" hidden="1">100</definedName>
    <definedName name="solver_ssz" localSheetId="6" hidden="1">100</definedName>
    <definedName name="solver_ssz" localSheetId="7" hidden="1">100</definedName>
    <definedName name="solver_ssz" localSheetId="8" hidden="1">100</definedName>
    <definedName name="solver_ssz" localSheetId="9" hidden="1">100</definedName>
    <definedName name="solver_tim" localSheetId="0" hidden="1">2147483647</definedName>
    <definedName name="solver_tim" localSheetId="1" hidden="1">2147483647</definedName>
    <definedName name="solver_tim" localSheetId="2" hidden="1">2147483647</definedName>
    <definedName name="solver_tim" localSheetId="3" hidden="1">2147483647</definedName>
    <definedName name="solver_tim" localSheetId="4" hidden="1">2147483647</definedName>
    <definedName name="solver_tim" localSheetId="5" hidden="1">2147483647</definedName>
    <definedName name="solver_tim" localSheetId="6" hidden="1">2147483647</definedName>
    <definedName name="solver_tim" localSheetId="7" hidden="1">2147483647</definedName>
    <definedName name="solver_tim" localSheetId="8" hidden="1">2147483647</definedName>
    <definedName name="solver_tim" localSheetId="9" hidden="1">2147483647</definedName>
    <definedName name="solver_tol" localSheetId="0" hidden="1">0</definedName>
    <definedName name="solver_tol" localSheetId="1" hidden="1">0</definedName>
    <definedName name="solver_tol" localSheetId="2" hidden="1">0</definedName>
    <definedName name="solver_tol" localSheetId="3" hidden="1">0</definedName>
    <definedName name="solver_tol" localSheetId="4" hidden="1">0</definedName>
    <definedName name="solver_tol" localSheetId="5" hidden="1">0</definedName>
    <definedName name="solver_tol" localSheetId="6" hidden="1">0</definedName>
    <definedName name="solver_tol" localSheetId="7" hidden="1">0</definedName>
    <definedName name="solver_tol" localSheetId="8" hidden="1">0</definedName>
    <definedName name="solver_tol" localSheetId="9" hidden="1">0</definedName>
    <definedName name="solver_typ" localSheetId="0" hidden="1">2</definedName>
    <definedName name="solver_typ" localSheetId="1" hidden="1">2</definedName>
    <definedName name="solver_typ" localSheetId="2" hidden="1">2</definedName>
    <definedName name="solver_typ" localSheetId="3" hidden="1">2</definedName>
    <definedName name="solver_typ" localSheetId="4" hidden="1">1</definedName>
    <definedName name="solver_typ" localSheetId="5" hidden="1">1</definedName>
    <definedName name="solver_typ" localSheetId="6" hidden="1">2</definedName>
    <definedName name="solver_typ" localSheetId="7" hidden="1">2</definedName>
    <definedName name="solver_typ" localSheetId="8" hidden="1">2</definedName>
    <definedName name="solver_typ" localSheetId="9" hidden="1">2</definedName>
    <definedName name="solver_val" localSheetId="0" hidden="1">0</definedName>
    <definedName name="solver_val" localSheetId="1" hidden="1">0</definedName>
    <definedName name="solver_val" localSheetId="2" hidden="1">0</definedName>
    <definedName name="solver_val" localSheetId="3" hidden="1">0</definedName>
    <definedName name="solver_val" localSheetId="4" hidden="1">0</definedName>
    <definedName name="solver_val" localSheetId="5" hidden="1">0</definedName>
    <definedName name="solver_val" localSheetId="6" hidden="1">0</definedName>
    <definedName name="solver_val" localSheetId="7" hidden="1">0</definedName>
    <definedName name="solver_val" localSheetId="8" hidden="1">0</definedName>
    <definedName name="solver_val" localSheetId="9" hidden="1">0</definedName>
    <definedName name="solver_ver" localSheetId="0" hidden="1">2</definedName>
    <definedName name="solver_ver" localSheetId="1" hidden="1">2</definedName>
    <definedName name="solver_ver" localSheetId="2" hidden="1">2</definedName>
    <definedName name="solver_ver" localSheetId="3" hidden="1">2</definedName>
    <definedName name="solver_ver" localSheetId="4" hidden="1">2</definedName>
    <definedName name="solver_ver" localSheetId="5" hidden="1">2</definedName>
    <definedName name="solver_ver" localSheetId="6" hidden="1">2</definedName>
    <definedName name="solver_ver" localSheetId="7" hidden="1">2</definedName>
    <definedName name="solver_ver" localSheetId="8" hidden="1">2</definedName>
    <definedName name="solver_ver" localSheetId="9" hidden="1">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5" i="16" l="1"/>
  <c r="B15" i="15"/>
  <c r="B15" i="14"/>
  <c r="F2" i="16"/>
  <c r="G2" i="16"/>
  <c r="H2" i="16"/>
  <c r="I2" i="16"/>
  <c r="J2" i="16"/>
  <c r="K2" i="16"/>
  <c r="L2" i="16"/>
  <c r="M2" i="16"/>
  <c r="F3" i="16"/>
  <c r="G3" i="16"/>
  <c r="H3" i="16"/>
  <c r="I3" i="16"/>
  <c r="J3" i="16"/>
  <c r="K3" i="16"/>
  <c r="L3" i="16"/>
  <c r="M3" i="16"/>
  <c r="F4" i="16"/>
  <c r="G4" i="16"/>
  <c r="H4" i="16"/>
  <c r="I4" i="16"/>
  <c r="J4" i="16"/>
  <c r="K4" i="16"/>
  <c r="L4" i="16"/>
  <c r="M4" i="16"/>
  <c r="F5" i="16"/>
  <c r="G5" i="16"/>
  <c r="H5" i="16"/>
  <c r="I5" i="16"/>
  <c r="J5" i="16"/>
  <c r="K5" i="16"/>
  <c r="L5" i="16"/>
  <c r="M5" i="16"/>
  <c r="F6" i="16"/>
  <c r="G6" i="16"/>
  <c r="H6" i="16"/>
  <c r="I6" i="16"/>
  <c r="J6" i="16"/>
  <c r="K6" i="16"/>
  <c r="L6" i="16"/>
  <c r="M6" i="16"/>
  <c r="F7" i="16"/>
  <c r="G7" i="16"/>
  <c r="H7" i="16"/>
  <c r="I7" i="16"/>
  <c r="J7" i="16"/>
  <c r="K7" i="16"/>
  <c r="L7" i="16"/>
  <c r="M7" i="16"/>
  <c r="F8" i="16"/>
  <c r="G8" i="16"/>
  <c r="H8" i="16"/>
  <c r="I8" i="16"/>
  <c r="J8" i="16"/>
  <c r="K8" i="16"/>
  <c r="L8" i="16"/>
  <c r="M8" i="16"/>
  <c r="F9" i="16"/>
  <c r="G9" i="16"/>
  <c r="H9" i="16"/>
  <c r="I9" i="16"/>
  <c r="J9" i="16"/>
  <c r="K9" i="16"/>
  <c r="L9" i="16"/>
  <c r="M9" i="16"/>
  <c r="N12" i="16"/>
  <c r="P12" i="16" a="1"/>
  <c r="P12" i="16"/>
  <c r="S12" i="16" a="1"/>
  <c r="S12" i="16"/>
  <c r="N13" i="16"/>
  <c r="P13" i="16" a="1"/>
  <c r="P13" i="16"/>
  <c r="N14" i="16"/>
  <c r="P14" i="16" a="1"/>
  <c r="P14" i="16" s="1"/>
  <c r="N15" i="16"/>
  <c r="P15" i="16" a="1"/>
  <c r="P15" i="16"/>
  <c r="N16" i="16"/>
  <c r="P16" i="16" a="1"/>
  <c r="P16" i="16"/>
  <c r="N17" i="16"/>
  <c r="P17" i="16" a="1"/>
  <c r="P17" i="16" s="1"/>
  <c r="N18" i="16"/>
  <c r="P18" i="16" a="1"/>
  <c r="P18" i="16"/>
  <c r="N19" i="16"/>
  <c r="P19" i="16" a="1"/>
  <c r="P19" i="16"/>
  <c r="G27" i="16" a="1"/>
  <c r="G27" i="16"/>
  <c r="H27" i="16" a="1"/>
  <c r="H27" i="16" s="1"/>
  <c r="I27" i="16" a="1"/>
  <c r="I27" i="16"/>
  <c r="F36" i="16"/>
  <c r="F2" i="15"/>
  <c r="G2" i="15"/>
  <c r="H2" i="15"/>
  <c r="I2" i="15"/>
  <c r="J2" i="15"/>
  <c r="K2" i="15"/>
  <c r="L2" i="15"/>
  <c r="M2" i="15"/>
  <c r="F3" i="15"/>
  <c r="G3" i="15"/>
  <c r="H3" i="15"/>
  <c r="I3" i="15"/>
  <c r="J3" i="15"/>
  <c r="K3" i="15"/>
  <c r="L3" i="15"/>
  <c r="M3" i="15"/>
  <c r="F4" i="15"/>
  <c r="G4" i="15"/>
  <c r="H4" i="15"/>
  <c r="I4" i="15"/>
  <c r="J4" i="15"/>
  <c r="K4" i="15"/>
  <c r="L4" i="15"/>
  <c r="M4" i="15"/>
  <c r="F5" i="15"/>
  <c r="G5" i="15"/>
  <c r="H5" i="15"/>
  <c r="I5" i="15"/>
  <c r="J5" i="15"/>
  <c r="K5" i="15"/>
  <c r="L5" i="15"/>
  <c r="M5" i="15"/>
  <c r="F6" i="15"/>
  <c r="G6" i="15"/>
  <c r="H6" i="15"/>
  <c r="I6" i="15"/>
  <c r="J6" i="15"/>
  <c r="K6" i="15"/>
  <c r="L6" i="15"/>
  <c r="M6" i="15"/>
  <c r="F7" i="15"/>
  <c r="G7" i="15"/>
  <c r="H7" i="15"/>
  <c r="I7" i="15"/>
  <c r="J7" i="15"/>
  <c r="K7" i="15"/>
  <c r="L7" i="15"/>
  <c r="M7" i="15"/>
  <c r="F8" i="15"/>
  <c r="G8" i="15"/>
  <c r="H8" i="15"/>
  <c r="I8" i="15"/>
  <c r="J8" i="15"/>
  <c r="K8" i="15"/>
  <c r="L8" i="15"/>
  <c r="M8" i="15"/>
  <c r="F9" i="15"/>
  <c r="G9" i="15"/>
  <c r="H9" i="15"/>
  <c r="I9" i="15"/>
  <c r="J9" i="15"/>
  <c r="K9" i="15"/>
  <c r="L9" i="15"/>
  <c r="M9" i="15"/>
  <c r="N12" i="15"/>
  <c r="P12" i="15" a="1"/>
  <c r="P12" i="15" s="1"/>
  <c r="S12" i="15" a="1"/>
  <c r="S12" i="15"/>
  <c r="N13" i="15"/>
  <c r="P13" i="15" a="1"/>
  <c r="P13" i="15" s="1"/>
  <c r="N14" i="15"/>
  <c r="P14" i="15" a="1"/>
  <c r="P14" i="15"/>
  <c r="N15" i="15"/>
  <c r="P15" i="15" a="1"/>
  <c r="P15" i="15"/>
  <c r="N16" i="15"/>
  <c r="P16" i="15" a="1"/>
  <c r="P16" i="15" s="1"/>
  <c r="N17" i="15"/>
  <c r="P17" i="15" a="1"/>
  <c r="P17" i="15"/>
  <c r="N18" i="15"/>
  <c r="P18" i="15" a="1"/>
  <c r="P18" i="15"/>
  <c r="N19" i="15"/>
  <c r="P19" i="15" a="1"/>
  <c r="P19" i="15" s="1"/>
  <c r="G27" i="15" a="1"/>
  <c r="G27" i="15"/>
  <c r="F28" i="15" s="1"/>
  <c r="H27" i="15" a="1"/>
  <c r="H27" i="15"/>
  <c r="I27" i="15" a="1"/>
  <c r="I27" i="15" s="1"/>
  <c r="F2" i="14"/>
  <c r="G2" i="14"/>
  <c r="H2" i="14"/>
  <c r="I2" i="14"/>
  <c r="J2" i="14"/>
  <c r="K2" i="14"/>
  <c r="L2" i="14"/>
  <c r="M2" i="14"/>
  <c r="F3" i="14"/>
  <c r="G3" i="14"/>
  <c r="H3" i="14"/>
  <c r="I3" i="14"/>
  <c r="J3" i="14"/>
  <c r="K3" i="14"/>
  <c r="L3" i="14"/>
  <c r="M3" i="14"/>
  <c r="F4" i="14"/>
  <c r="G4" i="14"/>
  <c r="H4" i="14"/>
  <c r="I4" i="14"/>
  <c r="J4" i="14"/>
  <c r="K4" i="14"/>
  <c r="L4" i="14"/>
  <c r="M4" i="14"/>
  <c r="F5" i="14"/>
  <c r="G5" i="14"/>
  <c r="H5" i="14"/>
  <c r="I5" i="14"/>
  <c r="J5" i="14"/>
  <c r="K5" i="14"/>
  <c r="L5" i="14"/>
  <c r="M5" i="14"/>
  <c r="F6" i="14"/>
  <c r="G6" i="14"/>
  <c r="H6" i="14"/>
  <c r="I6" i="14"/>
  <c r="J6" i="14"/>
  <c r="K6" i="14"/>
  <c r="L6" i="14"/>
  <c r="M6" i="14"/>
  <c r="F7" i="14"/>
  <c r="G7" i="14"/>
  <c r="H7" i="14"/>
  <c r="I7" i="14"/>
  <c r="J7" i="14"/>
  <c r="K7" i="14"/>
  <c r="L7" i="14"/>
  <c r="M7" i="14"/>
  <c r="F8" i="14"/>
  <c r="G8" i="14"/>
  <c r="H8" i="14"/>
  <c r="I8" i="14"/>
  <c r="J8" i="14"/>
  <c r="K8" i="14"/>
  <c r="L8" i="14"/>
  <c r="M8" i="14"/>
  <c r="F9" i="14"/>
  <c r="G9" i="14"/>
  <c r="H9" i="14"/>
  <c r="I9" i="14"/>
  <c r="J9" i="14"/>
  <c r="K9" i="14"/>
  <c r="L9" i="14"/>
  <c r="M9" i="14"/>
  <c r="N12" i="14"/>
  <c r="P12" i="14" a="1"/>
  <c r="P12" i="14"/>
  <c r="S12" i="14" a="1"/>
  <c r="S12" i="14" s="1"/>
  <c r="N13" i="14"/>
  <c r="P13" i="14" a="1"/>
  <c r="P13" i="14"/>
  <c r="N14" i="14"/>
  <c r="P14" i="14" a="1"/>
  <c r="P14" i="14" s="1"/>
  <c r="N15" i="14"/>
  <c r="P15" i="14" a="1"/>
  <c r="P15" i="14"/>
  <c r="N16" i="14"/>
  <c r="P16" i="14" a="1"/>
  <c r="P16" i="14"/>
  <c r="N17" i="14"/>
  <c r="P17" i="14" a="1"/>
  <c r="P17" i="14" s="1"/>
  <c r="N18" i="14"/>
  <c r="P18" i="14" a="1"/>
  <c r="P18" i="14"/>
  <c r="N19" i="14"/>
  <c r="P19" i="14" a="1"/>
  <c r="P19" i="14" s="1"/>
  <c r="F28" i="16" l="1"/>
  <c r="S20" i="10" l="1"/>
  <c r="R20" i="10"/>
  <c r="S19" i="10"/>
  <c r="R19" i="10"/>
  <c r="S18" i="10"/>
  <c r="R18" i="10"/>
  <c r="S17" i="10"/>
  <c r="R17" i="10"/>
  <c r="S16" i="10"/>
  <c r="R16" i="10"/>
  <c r="S15" i="10"/>
  <c r="R15" i="10"/>
  <c r="S14" i="10"/>
  <c r="R14" i="10"/>
  <c r="S13" i="10"/>
  <c r="R13" i="10"/>
  <c r="S12" i="10"/>
  <c r="R12" i="10"/>
  <c r="S11" i="10"/>
  <c r="R11" i="10"/>
  <c r="S10" i="10"/>
  <c r="R10" i="10"/>
  <c r="S9" i="10"/>
  <c r="R9" i="10"/>
  <c r="C28" i="13"/>
  <c r="C25" i="13"/>
  <c r="C21" i="13"/>
  <c r="C20" i="13"/>
  <c r="C19" i="13"/>
  <c r="C14" i="13"/>
  <c r="R9" i="13"/>
  <c r="Q9" i="13"/>
  <c r="P9" i="13"/>
  <c r="O9" i="13"/>
  <c r="N9" i="13"/>
  <c r="M9" i="13"/>
  <c r="C22" i="13" s="1"/>
  <c r="R8" i="13"/>
  <c r="Q8" i="13"/>
  <c r="P8" i="13"/>
  <c r="O8" i="13"/>
  <c r="N8" i="13"/>
  <c r="M8" i="13"/>
  <c r="R7" i="13"/>
  <c r="Q7" i="13"/>
  <c r="P7" i="13"/>
  <c r="O7" i="13"/>
  <c r="N7" i="13"/>
  <c r="M7" i="13"/>
  <c r="R6" i="13"/>
  <c r="Q6" i="13"/>
  <c r="P6" i="13"/>
  <c r="O6" i="13"/>
  <c r="N6" i="13"/>
  <c r="M6" i="13"/>
  <c r="R5" i="13"/>
  <c r="Q5" i="13"/>
  <c r="P5" i="13"/>
  <c r="O5" i="13"/>
  <c r="N5" i="13"/>
  <c r="M5" i="13"/>
  <c r="C18" i="13" s="1"/>
  <c r="R4" i="13"/>
  <c r="Q4" i="13"/>
  <c r="P4" i="13"/>
  <c r="O4" i="13"/>
  <c r="N4" i="13"/>
  <c r="M4" i="13"/>
  <c r="C17" i="13" s="1"/>
  <c r="C25" i="12"/>
  <c r="C14" i="12"/>
  <c r="R9" i="12"/>
  <c r="Q9" i="12"/>
  <c r="P9" i="12"/>
  <c r="O9" i="12"/>
  <c r="N9" i="12"/>
  <c r="M9" i="12"/>
  <c r="C22" i="12" s="1"/>
  <c r="R8" i="12"/>
  <c r="Q8" i="12"/>
  <c r="P8" i="12"/>
  <c r="O8" i="12"/>
  <c r="N8" i="12"/>
  <c r="M8" i="12"/>
  <c r="C21" i="12" s="1"/>
  <c r="R7" i="12"/>
  <c r="Q7" i="12"/>
  <c r="P7" i="12"/>
  <c r="O7" i="12"/>
  <c r="N7" i="12"/>
  <c r="M7" i="12"/>
  <c r="C20" i="12" s="1"/>
  <c r="R6" i="12"/>
  <c r="Q6" i="12"/>
  <c r="P6" i="12"/>
  <c r="O6" i="12"/>
  <c r="N6" i="12"/>
  <c r="M6" i="12"/>
  <c r="C19" i="12" s="1"/>
  <c r="R5" i="12"/>
  <c r="Q5" i="12"/>
  <c r="P5" i="12"/>
  <c r="O5" i="12"/>
  <c r="N5" i="12"/>
  <c r="M5" i="12"/>
  <c r="C18" i="12" s="1"/>
  <c r="R4" i="12"/>
  <c r="Q4" i="12"/>
  <c r="P4" i="12"/>
  <c r="C17" i="12" s="1"/>
  <c r="O4" i="12"/>
  <c r="N4" i="12"/>
  <c r="M4" i="12"/>
  <c r="C22" i="1"/>
  <c r="C21" i="1"/>
  <c r="C20" i="1"/>
  <c r="C19" i="1"/>
  <c r="C18" i="1"/>
  <c r="C17" i="1"/>
  <c r="R9" i="1"/>
  <c r="Q9" i="1"/>
  <c r="P9" i="1"/>
  <c r="O9" i="1"/>
  <c r="N9" i="1"/>
  <c r="M9" i="1"/>
  <c r="R8" i="1"/>
  <c r="Q8" i="1"/>
  <c r="P8" i="1"/>
  <c r="O8" i="1"/>
  <c r="N8" i="1"/>
  <c r="M8" i="1"/>
  <c r="R7" i="1"/>
  <c r="Q7" i="1"/>
  <c r="P7" i="1"/>
  <c r="O7" i="1"/>
  <c r="N7" i="1"/>
  <c r="M7" i="1"/>
  <c r="R6" i="1"/>
  <c r="Q6" i="1"/>
  <c r="P6" i="1"/>
  <c r="O6" i="1"/>
  <c r="N6" i="1"/>
  <c r="M6" i="1"/>
  <c r="R5" i="1"/>
  <c r="Q5" i="1"/>
  <c r="P5" i="1"/>
  <c r="O5" i="1"/>
  <c r="N5" i="1"/>
  <c r="M5" i="1"/>
  <c r="R4" i="1"/>
  <c r="Q4" i="1"/>
  <c r="P4" i="1"/>
  <c r="O4" i="1"/>
  <c r="N4" i="1"/>
  <c r="M4" i="1"/>
  <c r="M9" i="10"/>
  <c r="M10" i="10" s="1"/>
  <c r="M11" i="10" s="1"/>
  <c r="N9" i="10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O9" i="10"/>
  <c r="P9" i="10"/>
  <c r="Q9" i="10"/>
  <c r="O10" i="10"/>
  <c r="P10" i="10"/>
  <c r="Q10" i="10"/>
  <c r="O11" i="10"/>
  <c r="P11" i="10"/>
  <c r="Q11" i="10"/>
  <c r="O12" i="10"/>
  <c r="P12" i="10"/>
  <c r="Q12" i="10"/>
  <c r="O13" i="10"/>
  <c r="P13" i="10"/>
  <c r="Q13" i="10"/>
  <c r="O14" i="10"/>
  <c r="P14" i="10"/>
  <c r="Q14" i="10"/>
  <c r="O15" i="10"/>
  <c r="P15" i="10"/>
  <c r="Q15" i="10"/>
  <c r="O16" i="10"/>
  <c r="P16" i="10"/>
  <c r="Q16" i="10"/>
  <c r="O17" i="10"/>
  <c r="P17" i="10"/>
  <c r="Q17" i="10"/>
  <c r="O18" i="10"/>
  <c r="P18" i="10"/>
  <c r="Q18" i="10"/>
  <c r="O19" i="10"/>
  <c r="P19" i="10"/>
  <c r="Q19" i="10"/>
  <c r="O20" i="10"/>
  <c r="P20" i="10"/>
  <c r="Q20" i="10"/>
  <c r="J22" i="10"/>
  <c r="K22" i="10"/>
  <c r="L22" i="10"/>
  <c r="C13" i="8"/>
  <c r="C16" i="8"/>
  <c r="C17" i="8"/>
  <c r="E17" i="8"/>
  <c r="C18" i="8"/>
  <c r="E18" i="8"/>
  <c r="C19" i="8"/>
  <c r="C20" i="8"/>
  <c r="E20" i="8"/>
  <c r="C21" i="8"/>
  <c r="E21" i="8"/>
  <c r="C23" i="8"/>
  <c r="C35" i="8"/>
  <c r="D11" i="7"/>
  <c r="E11" i="7"/>
  <c r="F11" i="7"/>
  <c r="G11" i="7"/>
  <c r="C13" i="7"/>
  <c r="C16" i="7"/>
  <c r="C17" i="7"/>
  <c r="E17" i="7"/>
  <c r="C18" i="7"/>
  <c r="E18" i="7"/>
  <c r="C19" i="7"/>
  <c r="C20" i="7"/>
  <c r="E20" i="7"/>
  <c r="C21" i="7"/>
  <c r="E21" i="7"/>
  <c r="C23" i="7"/>
  <c r="D11" i="6"/>
  <c r="E11" i="6"/>
  <c r="F11" i="6"/>
  <c r="G11" i="6"/>
  <c r="C13" i="6"/>
  <c r="C16" i="6"/>
  <c r="C17" i="6"/>
  <c r="E17" i="6"/>
  <c r="C18" i="6"/>
  <c r="E18" i="6"/>
  <c r="C19" i="6"/>
  <c r="C20" i="6"/>
  <c r="E20" i="6"/>
  <c r="C21" i="6"/>
  <c r="E21" i="6"/>
  <c r="C14" i="1"/>
  <c r="N22" i="10" l="1"/>
  <c r="M12" i="10"/>
  <c r="M13" i="10" s="1"/>
  <c r="M14" i="10" s="1"/>
  <c r="M15" i="10" s="1"/>
  <c r="M16" i="10" s="1"/>
  <c r="M17" i="10" s="1"/>
  <c r="M18" i="10" s="1"/>
  <c r="M19" i="10" s="1"/>
  <c r="M20" i="10" s="1"/>
  <c r="M22" i="10" l="1"/>
  <c r="G25" i="1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<sst xmlns="http://schemas.openxmlformats.org/spreadsheetml/2006/main" count="376" uniqueCount="97">
  <si>
    <t>Decision Variables</t>
  </si>
  <si>
    <t>Objective</t>
  </si>
  <si>
    <t>Arlington</t>
  </si>
  <si>
    <t>Belmon</t>
  </si>
  <si>
    <t>Cambridge</t>
  </si>
  <si>
    <t>Lexington</t>
  </si>
  <si>
    <t>Concord</t>
  </si>
  <si>
    <t>Winchester</t>
  </si>
  <si>
    <t>Belmont</t>
  </si>
  <si>
    <t>Distance</t>
  </si>
  <si>
    <t>Driving Distance</t>
  </si>
  <si>
    <t>Total # of ATM opened</t>
  </si>
  <si>
    <t>Excluding Cambridge + Lexington</t>
  </si>
  <si>
    <t>(1-Y1) + (1-Y2) + Y3 + Y4 + (1-Y5) + (1-Y6) &lt;= 5</t>
  </si>
  <si>
    <t>&lt;=</t>
  </si>
  <si>
    <t>Excluding Cambridge + Concord</t>
  </si>
  <si>
    <t>(1-Y1) + (1-Y2) + Y3 + (1-Y4) + Y5 + (1-Y6) &lt;= 5</t>
  </si>
  <si>
    <t>Urban Action</t>
  </si>
  <si>
    <t>Beaches</t>
  </si>
  <si>
    <t>Focus on Science</t>
  </si>
  <si>
    <t>News Special</t>
  </si>
  <si>
    <t>Bob Newhart</t>
  </si>
  <si>
    <t>Jake</t>
  </si>
  <si>
    <t>LA Law</t>
  </si>
  <si>
    <t>Dynasty</t>
  </si>
  <si>
    <t>Cheers</t>
  </si>
  <si>
    <t>&gt;=</t>
  </si>
  <si>
    <t>whether or not we have 3 violent shows</t>
  </si>
  <si>
    <t>if 2 more Comedy, at least 1 drama</t>
  </si>
  <si>
    <t>Not both "Focus" &amp; "Urban"</t>
  </si>
  <si>
    <t>if "Focus" then Jake or LA Law</t>
  </si>
  <si>
    <t>public =&gt; violence</t>
  </si>
  <si>
    <t>=</t>
  </si>
  <si>
    <t>5 shows</t>
  </si>
  <si>
    <t>Constraints</t>
  </si>
  <si>
    <t>Drama</t>
  </si>
  <si>
    <t>Comedy</t>
  </si>
  <si>
    <t>Contains Violence</t>
  </si>
  <si>
    <t>Public Interest</t>
  </si>
  <si>
    <t>Revenue</t>
  </si>
  <si>
    <t>Decisions</t>
  </si>
  <si>
    <t>Show</t>
  </si>
  <si>
    <t>1st Optimal Solution</t>
  </si>
  <si>
    <t>2nd Optimal Solution</t>
  </si>
  <si>
    <t>Excluding 2nd Optimal Solution</t>
  </si>
  <si>
    <t>Excluding 1st Optimal Solution</t>
  </si>
  <si>
    <t>Cost of Too Many Violent Shows Indicator</t>
  </si>
  <si>
    <t>Total Cost</t>
  </si>
  <si>
    <t>Chomper Inventory Cost</t>
  </si>
  <si>
    <t>Warrior Inventory Cost</t>
  </si>
  <si>
    <t>Chomper Production Cost</t>
  </si>
  <si>
    <t>Warrior Production Cost</t>
  </si>
  <si>
    <t>Switching Cost</t>
  </si>
  <si>
    <t>December</t>
  </si>
  <si>
    <t>November</t>
  </si>
  <si>
    <t>October</t>
  </si>
  <si>
    <t>September</t>
  </si>
  <si>
    <t>August</t>
  </si>
  <si>
    <t>July</t>
  </si>
  <si>
    <t>June</t>
  </si>
  <si>
    <t>May</t>
  </si>
  <si>
    <t>April</t>
  </si>
  <si>
    <t>March</t>
  </si>
  <si>
    <t>February</t>
  </si>
  <si>
    <t>January</t>
  </si>
  <si>
    <t>Chomper</t>
  </si>
  <si>
    <t>Warrior</t>
  </si>
  <si>
    <t>Chomper
(in 1,000s)</t>
  </si>
  <si>
    <t>Warrior
(in 1,000s)</t>
  </si>
  <si>
    <t>Check for Switching</t>
  </si>
  <si>
    <t>Production &lt;= Capacity * Indicator</t>
  </si>
  <si>
    <t>At Most One Model Each Month</t>
  </si>
  <si>
    <t>Inventory
(in thousands)</t>
  </si>
  <si>
    <t>Production Quantity
(in thousands)</t>
  </si>
  <si>
    <t>Is there Switching?</t>
  </si>
  <si>
    <t>Which model to produce?</t>
  </si>
  <si>
    <t>Production Cost</t>
  </si>
  <si>
    <t>Forecasted Demand</t>
  </si>
  <si>
    <t>Month</t>
  </si>
  <si>
    <t>Production Cost
(First Six Months)</t>
  </si>
  <si>
    <t>Per-Unit Inventory Cost</t>
  </si>
  <si>
    <t>Production Capacity 
(in 1,000s)</t>
  </si>
  <si>
    <t>Switching Cost
(in thousands)</t>
  </si>
  <si>
    <t>ATM Locations</t>
  </si>
  <si>
    <t>Pairs of Locations that are within 10 MINS of each other</t>
  </si>
  <si>
    <t>1st Round Solution</t>
  </si>
  <si>
    <t>Total Distance</t>
  </si>
  <si>
    <t>Transpose</t>
  </si>
  <si>
    <t>Diag</t>
  </si>
  <si>
    <t>Row Sum</t>
  </si>
  <si>
    <t>Xij</t>
  </si>
  <si>
    <t>y-coordinate</t>
  </si>
  <si>
    <t>x-coordinate</t>
  </si>
  <si>
    <t>Regional Sales Office</t>
  </si>
  <si>
    <t>2nd Round Solution</t>
  </si>
  <si>
    <t>Remove subtour</t>
  </si>
  <si>
    <t>3rd Round 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</si>
</sst>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"/>
    <numFmt numFmtId="165" formatCode="_(&quot;$&quot;* #,##0.000_);_(&quot;$&quot;* \(#,##0.000\);_(&quot;$&quot;* &quot;-&quot;??_);_(@_)"/>
    <numFmt numFmtId="166" formatCode="_(&quot;$&quot;* #,##0_);_(&quot;$&quot;* \(#,##0\);_(&quot;$&quot;* &quot;-&quot;??_);_(@_)"/>
    <numFmt numFmtId="167" formatCode="0.0"/>
    <numFmt numFmtId="168" formatCode="0.00000"/>
  </numFmts>
  <fonts count="8" x14ac:knownFonts="1"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938962981048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44" fontId="5" fillId="0" borderId="0" applyFont="0" applyFill="0" applyBorder="0" applyAlignment="0" applyProtection="0"/>
  </cellStyleXfs>
  <cellXfs count="51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0" fillId="4" borderId="0" xfId="0" applyFill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164" fontId="0" fillId="0" borderId="0" xfId="0" applyNumberFormat="1"/>
    <xf numFmtId="2" fontId="0" fillId="0" borderId="0" xfId="0" applyNumberFormat="1"/>
    <xf numFmtId="165" fontId="0" fillId="5" borderId="0" xfId="85" applyNumberFormat="1" applyFont="1" applyFill="1"/>
    <xf numFmtId="0" fontId="6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3" borderId="1" xfId="0" applyFill="1" applyBorder="1" applyAlignment="1">
      <alignment horizontal="center"/>
    </xf>
    <xf numFmtId="166" fontId="7" fillId="4" borderId="0" xfId="0" applyNumberFormat="1" applyFont="1" applyFill="1"/>
    <xf numFmtId="0" fontId="7" fillId="0" borderId="0" xfId="0" applyFont="1"/>
    <xf numFmtId="44" fontId="0" fillId="0" borderId="0" xfId="0" applyNumberFormat="1"/>
    <xf numFmtId="166" fontId="7" fillId="0" borderId="0" xfId="0" applyNumberFormat="1" applyFont="1"/>
    <xf numFmtId="166" fontId="7" fillId="0" borderId="0" xfId="85" applyNumberFormat="1" applyFont="1"/>
    <xf numFmtId="0" fontId="7" fillId="0" borderId="0" xfId="0" applyFont="1" applyAlignment="1">
      <alignment horizontal="center"/>
    </xf>
    <xf numFmtId="166" fontId="7" fillId="2" borderId="0" xfId="85" applyNumberFormat="1" applyFont="1" applyFill="1"/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7" fillId="0" borderId="3" xfId="0" applyFont="1" applyBorder="1"/>
    <xf numFmtId="0" fontId="7" fillId="2" borderId="4" xfId="0" applyFont="1" applyFill="1" applyBorder="1" applyAlignment="1">
      <alignment horizontal="center"/>
    </xf>
    <xf numFmtId="0" fontId="7" fillId="2" borderId="0" xfId="0" applyFont="1" applyFill="1" applyAlignment="1">
      <alignment horizontal="center"/>
    </xf>
    <xf numFmtId="0" fontId="7" fillId="0" borderId="5" xfId="0" applyFont="1" applyBorder="1"/>
    <xf numFmtId="0" fontId="7" fillId="2" borderId="0" xfId="0" applyFont="1" applyFill="1"/>
    <xf numFmtId="0" fontId="7" fillId="0" borderId="4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7" fillId="0" borderId="5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166" fontId="7" fillId="2" borderId="0" xfId="85" applyNumberFormat="1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166" fontId="7" fillId="2" borderId="0" xfId="85" applyNumberFormat="1" applyFont="1" applyFill="1" applyAlignment="1">
      <alignment vertical="center"/>
    </xf>
    <xf numFmtId="0" fontId="7" fillId="0" borderId="0" xfId="0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7" fillId="7" borderId="0" xfId="0" applyFont="1" applyFill="1" applyAlignment="1">
      <alignment horizontal="center"/>
    </xf>
    <xf numFmtId="167" fontId="0" fillId="0" borderId="0" xfId="0" applyNumberFormat="1"/>
    <xf numFmtId="2" fontId="0" fillId="2" borderId="0" xfId="0" applyNumberFormat="1" applyFill="1"/>
    <xf numFmtId="168" fontId="0" fillId="0" borderId="0" xfId="0" applyNumberForma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center" wrapText="1"/>
    </xf>
    <xf numFmtId="0" fontId="7" fillId="0" borderId="8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</cellXfs>
  <cellStyles count="86">
    <cellStyle name="Currency" xfId="85" builtinId="4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558800</xdr:colOff>
      <xdr:row>46</xdr:row>
      <xdr:rowOff>139700</xdr:rowOff>
    </xdr:from>
    <xdr:to>
      <xdr:col>16</xdr:col>
      <xdr:colOff>139700</xdr:colOff>
      <xdr:row>55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D4A2B5-FC81-3348-9B18-8F2BC883B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78400" y="9550400"/>
          <a:ext cx="9169400" cy="1879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558800</xdr:colOff>
      <xdr:row>46</xdr:row>
      <xdr:rowOff>139700</xdr:rowOff>
    </xdr:from>
    <xdr:to>
      <xdr:col>16</xdr:col>
      <xdr:colOff>139700</xdr:colOff>
      <xdr:row>55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4195E3-DB21-3A42-8E58-269205139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68800" y="9652000"/>
          <a:ext cx="9169400" cy="1879600"/>
        </a:xfrm>
        <a:prstGeom prst="rect">
          <a:avLst/>
        </a:prstGeom>
      </xdr:spPr>
    </xdr:pic>
    <xdr:clientData/>
  </xdr:twoCellAnchor>
  <xdr:twoCellAnchor editAs="oneCell">
    <xdr:from>
      <xdr:col>7</xdr:col>
      <xdr:colOff>660400</xdr:colOff>
      <xdr:row>13</xdr:row>
      <xdr:rowOff>0</xdr:rowOff>
    </xdr:from>
    <xdr:to>
      <xdr:col>18</xdr:col>
      <xdr:colOff>343602</xdr:colOff>
      <xdr:row>32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8E2B15-2EDD-F449-8165-FADE4954A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46900" y="2705100"/>
          <a:ext cx="8446202" cy="4076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558800</xdr:colOff>
      <xdr:row>46</xdr:row>
      <xdr:rowOff>139700</xdr:rowOff>
    </xdr:from>
    <xdr:to>
      <xdr:col>16</xdr:col>
      <xdr:colOff>139700</xdr:colOff>
      <xdr:row>55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2CC94C-D171-2B4B-AF3C-69A2E0B52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68800" y="9652000"/>
          <a:ext cx="9169400" cy="1879600"/>
        </a:xfrm>
        <a:prstGeom prst="rect">
          <a:avLst/>
        </a:prstGeom>
      </xdr:spPr>
    </xdr:pic>
    <xdr:clientData/>
  </xdr:twoCellAnchor>
  <xdr:twoCellAnchor editAs="oneCell">
    <xdr:from>
      <xdr:col>7</xdr:col>
      <xdr:colOff>660400</xdr:colOff>
      <xdr:row>13</xdr:row>
      <xdr:rowOff>0</xdr:rowOff>
    </xdr:from>
    <xdr:to>
      <xdr:col>18</xdr:col>
      <xdr:colOff>343602</xdr:colOff>
      <xdr:row>32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CDD582-2DA6-6744-AFC7-DAC8FC6CF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46900" y="2705100"/>
          <a:ext cx="8446202" cy="4076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24</xdr:row>
      <xdr:rowOff>0</xdr:rowOff>
    </xdr:from>
    <xdr:to>
      <xdr:col>12</xdr:col>
      <xdr:colOff>736600</xdr:colOff>
      <xdr:row>48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E23209-E158-954E-BEFB-15C2A834E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00" y="4876800"/>
          <a:ext cx="9563100" cy="5003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622300</xdr:colOff>
      <xdr:row>25</xdr:row>
      <xdr:rowOff>165100</xdr:rowOff>
    </xdr:from>
    <xdr:to>
      <xdr:col>15</xdr:col>
      <xdr:colOff>304800</xdr:colOff>
      <xdr:row>53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5F07B3-40DB-5B49-A596-54C709D86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75100" y="5245100"/>
          <a:ext cx="9550400" cy="56769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279400</xdr:colOff>
      <xdr:row>21</xdr:row>
      <xdr:rowOff>12700</xdr:rowOff>
    </xdr:from>
    <xdr:to>
      <xdr:col>26</xdr:col>
      <xdr:colOff>526383</xdr:colOff>
      <xdr:row>41</xdr:row>
      <xdr:rowOff>88691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30DF23-CF67-7D03-9463-699525958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4279900"/>
          <a:ext cx="5580983" cy="413999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38100</xdr:colOff>
      <xdr:row>20</xdr:row>
      <xdr:rowOff>63500</xdr:rowOff>
    </xdr:from>
    <xdr:to>
      <xdr:col>26</xdr:col>
      <xdr:colOff>370685</xdr:colOff>
      <xdr:row>40</xdr:row>
      <xdr:rowOff>202991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D26B16-3C3B-2FDB-BFF2-BEAE81F63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40600" y="4127500"/>
          <a:ext cx="5666585" cy="420349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203200</xdr:colOff>
      <xdr:row>19</xdr:row>
      <xdr:rowOff>184983</xdr:rowOff>
    </xdr:from>
    <xdr:to>
      <xdr:col>28</xdr:col>
      <xdr:colOff>584200</xdr:colOff>
      <xdr:row>42</xdr:row>
      <xdr:rowOff>202991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386DF8-16F7-2267-4203-92AB12C6B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47100" y="4045783"/>
          <a:ext cx="6324600" cy="4691608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22"/>
  <sheetViews>
    <sheetView workbookViewId="0">
      <selection activeCell="C16" sqref="C16"/>
    </sheetView>
  </sheetViews>
  <sheetFormatPr baseColWidth="10" defaultRowHeight="16" x14ac:dyDescent="0.2"/>
  <cols>
    <col min="1" max="1" width="7" customWidth="1"/>
    <col min="2" max="2" width="21.33203125" customWidth="1"/>
    <col min="9" max="9" width="4.33203125" customWidth="1"/>
    <col min="10" max="10" width="9.6640625" customWidth="1"/>
    <col min="11" max="11" width="7.1640625" customWidth="1"/>
    <col min="12" max="12" width="18" customWidth="1"/>
  </cols>
  <sheetData>
    <row r="1" spans="2:18" x14ac:dyDescent="0.2">
      <c r="C1" s="42"/>
      <c r="D1" s="42"/>
      <c r="E1" s="42"/>
      <c r="F1" s="42"/>
      <c r="G1" s="42"/>
      <c r="H1" s="3"/>
    </row>
    <row r="2" spans="2:18" x14ac:dyDescent="0.2">
      <c r="M2" s="43" t="s">
        <v>84</v>
      </c>
      <c r="N2" s="43"/>
      <c r="O2" s="43"/>
      <c r="P2" s="43"/>
      <c r="Q2" s="43"/>
      <c r="R2" s="43"/>
    </row>
    <row r="3" spans="2:18" x14ac:dyDescent="0.2">
      <c r="B3" s="4" t="s">
        <v>9</v>
      </c>
      <c r="C3" s="4" t="s">
        <v>2</v>
      </c>
      <c r="D3" s="4" t="s">
        <v>8</v>
      </c>
      <c r="E3" s="4" t="s">
        <v>4</v>
      </c>
      <c r="F3" s="4" t="s">
        <v>5</v>
      </c>
      <c r="G3" s="4" t="s">
        <v>6</v>
      </c>
      <c r="H3" s="4" t="s">
        <v>7</v>
      </c>
      <c r="J3" s="4" t="s">
        <v>10</v>
      </c>
      <c r="L3" s="4" t="s">
        <v>9</v>
      </c>
      <c r="M3" s="4" t="s">
        <v>2</v>
      </c>
      <c r="N3" s="4" t="s">
        <v>8</v>
      </c>
      <c r="O3" s="4" t="s">
        <v>4</v>
      </c>
      <c r="P3" s="4" t="s">
        <v>5</v>
      </c>
      <c r="Q3" s="4" t="s">
        <v>6</v>
      </c>
      <c r="R3" s="4" t="s">
        <v>7</v>
      </c>
    </row>
    <row r="4" spans="2:18" ht="15" customHeight="1" x14ac:dyDescent="0.2">
      <c r="B4" s="3" t="s">
        <v>2</v>
      </c>
      <c r="C4" s="1">
        <v>0</v>
      </c>
      <c r="D4" s="1">
        <v>5</v>
      </c>
      <c r="E4" s="1">
        <v>10</v>
      </c>
      <c r="F4" s="1">
        <v>15</v>
      </c>
      <c r="G4" s="1">
        <v>20</v>
      </c>
      <c r="H4" s="1">
        <v>15</v>
      </c>
      <c r="J4" s="1">
        <v>10</v>
      </c>
      <c r="L4" s="3" t="s">
        <v>2</v>
      </c>
      <c r="M4" s="37">
        <f>IF(C4&lt;=$J$4,1,0)</f>
        <v>1</v>
      </c>
      <c r="N4" s="37">
        <f t="shared" ref="N4:N9" si="0">IF(D4&lt;=$J$4,1,0)</f>
        <v>1</v>
      </c>
      <c r="O4" s="37">
        <f t="shared" ref="O4:O9" si="1">IF(E4&lt;=$J$4,1,0)</f>
        <v>1</v>
      </c>
      <c r="P4" s="37">
        <f t="shared" ref="P4:P9" si="2">IF(F4&lt;=$J$4,1,0)</f>
        <v>0</v>
      </c>
      <c r="Q4" s="37">
        <f t="shared" ref="Q4:Q9" si="3">IF(G4&lt;=$J$4,1,0)</f>
        <v>0</v>
      </c>
      <c r="R4" s="37">
        <f t="shared" ref="R4:R9" si="4">IF(H4&lt;=$J$4,1,0)</f>
        <v>0</v>
      </c>
    </row>
    <row r="5" spans="2:18" ht="17" x14ac:dyDescent="0.2">
      <c r="B5" s="3" t="s">
        <v>3</v>
      </c>
      <c r="C5" s="1">
        <v>5</v>
      </c>
      <c r="D5" s="1">
        <v>0</v>
      </c>
      <c r="E5" s="1">
        <v>8</v>
      </c>
      <c r="F5" s="1">
        <v>10</v>
      </c>
      <c r="G5" s="1">
        <v>15</v>
      </c>
      <c r="H5" s="1">
        <v>12</v>
      </c>
      <c r="L5" s="3" t="s">
        <v>3</v>
      </c>
      <c r="M5" s="37">
        <f t="shared" ref="M5:M9" si="5">IF(C5&lt;=$J$4,1,0)</f>
        <v>1</v>
      </c>
      <c r="N5" s="37">
        <f t="shared" si="0"/>
        <v>1</v>
      </c>
      <c r="O5" s="37">
        <f t="shared" si="1"/>
        <v>1</v>
      </c>
      <c r="P5" s="37">
        <f t="shared" si="2"/>
        <v>1</v>
      </c>
      <c r="Q5" s="37">
        <f t="shared" si="3"/>
        <v>0</v>
      </c>
      <c r="R5" s="37">
        <f t="shared" si="4"/>
        <v>0</v>
      </c>
    </row>
    <row r="6" spans="2:18" ht="17" x14ac:dyDescent="0.2">
      <c r="B6" s="3" t="s">
        <v>4</v>
      </c>
      <c r="C6" s="1">
        <v>10</v>
      </c>
      <c r="D6" s="1">
        <v>8</v>
      </c>
      <c r="E6" s="1">
        <v>0</v>
      </c>
      <c r="F6" s="1">
        <v>15</v>
      </c>
      <c r="G6" s="1">
        <v>20</v>
      </c>
      <c r="H6" s="1">
        <v>10</v>
      </c>
      <c r="L6" s="3" t="s">
        <v>4</v>
      </c>
      <c r="M6" s="37">
        <f t="shared" si="5"/>
        <v>1</v>
      </c>
      <c r="N6" s="37">
        <f t="shared" si="0"/>
        <v>1</v>
      </c>
      <c r="O6" s="37">
        <f t="shared" si="1"/>
        <v>1</v>
      </c>
      <c r="P6" s="37">
        <f t="shared" si="2"/>
        <v>0</v>
      </c>
      <c r="Q6" s="37">
        <f t="shared" si="3"/>
        <v>0</v>
      </c>
      <c r="R6" s="37">
        <f t="shared" si="4"/>
        <v>1</v>
      </c>
    </row>
    <row r="7" spans="2:18" ht="17" x14ac:dyDescent="0.2">
      <c r="B7" s="3" t="s">
        <v>5</v>
      </c>
      <c r="C7" s="1">
        <v>15</v>
      </c>
      <c r="D7" s="1">
        <v>10</v>
      </c>
      <c r="E7" s="1">
        <v>15</v>
      </c>
      <c r="F7" s="1">
        <v>0</v>
      </c>
      <c r="G7" s="1">
        <v>10</v>
      </c>
      <c r="H7" s="1">
        <v>12</v>
      </c>
      <c r="L7" s="3" t="s">
        <v>5</v>
      </c>
      <c r="M7" s="37">
        <f t="shared" si="5"/>
        <v>0</v>
      </c>
      <c r="N7" s="37">
        <f t="shared" si="0"/>
        <v>1</v>
      </c>
      <c r="O7" s="37">
        <f t="shared" si="1"/>
        <v>0</v>
      </c>
      <c r="P7" s="37">
        <f t="shared" si="2"/>
        <v>1</v>
      </c>
      <c r="Q7" s="37">
        <f t="shared" si="3"/>
        <v>1</v>
      </c>
      <c r="R7" s="37">
        <f t="shared" si="4"/>
        <v>0</v>
      </c>
    </row>
    <row r="8" spans="2:18" ht="17" x14ac:dyDescent="0.2">
      <c r="B8" s="3" t="s">
        <v>6</v>
      </c>
      <c r="C8" s="1">
        <v>20</v>
      </c>
      <c r="D8" s="1">
        <v>15</v>
      </c>
      <c r="E8" s="1">
        <v>20</v>
      </c>
      <c r="F8" s="1">
        <v>10</v>
      </c>
      <c r="G8" s="1">
        <v>0</v>
      </c>
      <c r="H8" s="1">
        <v>12</v>
      </c>
      <c r="L8" s="3" t="s">
        <v>6</v>
      </c>
      <c r="M8" s="37">
        <f t="shared" si="5"/>
        <v>0</v>
      </c>
      <c r="N8" s="37">
        <f t="shared" si="0"/>
        <v>0</v>
      </c>
      <c r="O8" s="37">
        <f t="shared" si="1"/>
        <v>0</v>
      </c>
      <c r="P8" s="37">
        <f t="shared" si="2"/>
        <v>1</v>
      </c>
      <c r="Q8" s="37">
        <f t="shared" si="3"/>
        <v>1</v>
      </c>
      <c r="R8" s="37">
        <f t="shared" si="4"/>
        <v>0</v>
      </c>
    </row>
    <row r="9" spans="2:18" ht="17" x14ac:dyDescent="0.2">
      <c r="B9" s="3" t="s">
        <v>7</v>
      </c>
      <c r="C9" s="1">
        <v>15</v>
      </c>
      <c r="D9" s="1">
        <v>12</v>
      </c>
      <c r="E9" s="1">
        <v>10</v>
      </c>
      <c r="F9" s="1">
        <v>12</v>
      </c>
      <c r="G9" s="1">
        <v>12</v>
      </c>
      <c r="H9" s="1">
        <v>0</v>
      </c>
      <c r="L9" s="3" t="s">
        <v>7</v>
      </c>
      <c r="M9" s="37">
        <f t="shared" si="5"/>
        <v>0</v>
      </c>
      <c r="N9" s="37">
        <f t="shared" si="0"/>
        <v>0</v>
      </c>
      <c r="O9" s="37">
        <f t="shared" si="1"/>
        <v>1</v>
      </c>
      <c r="P9" s="37">
        <f t="shared" si="2"/>
        <v>0</v>
      </c>
      <c r="Q9" s="37">
        <f t="shared" si="3"/>
        <v>0</v>
      </c>
      <c r="R9" s="37">
        <f t="shared" si="4"/>
        <v>1</v>
      </c>
    </row>
    <row r="11" spans="2:18" x14ac:dyDescent="0.2">
      <c r="B11" t="s">
        <v>0</v>
      </c>
      <c r="C11" s="4" t="s">
        <v>2</v>
      </c>
      <c r="D11" s="4" t="s">
        <v>8</v>
      </c>
      <c r="E11" s="4" t="s">
        <v>4</v>
      </c>
      <c r="F11" s="4" t="s">
        <v>5</v>
      </c>
      <c r="G11" s="4" t="s">
        <v>6</v>
      </c>
      <c r="H11" s="4" t="s">
        <v>7</v>
      </c>
    </row>
    <row r="12" spans="2:18" ht="17" x14ac:dyDescent="0.2">
      <c r="B12" s="3" t="s">
        <v>83</v>
      </c>
      <c r="C12" s="5">
        <v>0</v>
      </c>
      <c r="D12" s="5">
        <v>0</v>
      </c>
      <c r="E12" s="5">
        <v>1</v>
      </c>
      <c r="F12" s="5">
        <v>1</v>
      </c>
      <c r="G12" s="5">
        <v>0</v>
      </c>
      <c r="H12" s="5">
        <v>0</v>
      </c>
    </row>
    <row r="13" spans="2:18" x14ac:dyDescent="0.2">
      <c r="C13" s="4"/>
      <c r="D13" s="4"/>
      <c r="E13" s="4"/>
      <c r="F13" s="4"/>
      <c r="G13" s="4"/>
      <c r="H13" s="4"/>
    </row>
    <row r="14" spans="2:18" ht="17" x14ac:dyDescent="0.2">
      <c r="B14" s="3" t="s">
        <v>11</v>
      </c>
      <c r="C14" s="2">
        <f>SUM(C12:H12)</f>
        <v>2</v>
      </c>
    </row>
    <row r="16" spans="2:18" ht="17" x14ac:dyDescent="0.2">
      <c r="B16" s="3" t="s">
        <v>34</v>
      </c>
    </row>
    <row r="17" spans="2:5" ht="17" x14ac:dyDescent="0.2">
      <c r="B17" s="3" t="s">
        <v>2</v>
      </c>
      <c r="C17" s="4">
        <f>SUMPRODUCT($C$12:$H$12,M4:R4)</f>
        <v>1</v>
      </c>
      <c r="D17" s="4" t="s">
        <v>26</v>
      </c>
      <c r="E17">
        <v>1</v>
      </c>
    </row>
    <row r="18" spans="2:5" ht="17" x14ac:dyDescent="0.2">
      <c r="B18" s="3" t="s">
        <v>3</v>
      </c>
      <c r="C18" s="4">
        <f t="shared" ref="C18:C22" si="6">SUMPRODUCT($C$12:$H$12,M5:R5)</f>
        <v>2</v>
      </c>
      <c r="D18" s="4" t="s">
        <v>26</v>
      </c>
      <c r="E18">
        <v>1</v>
      </c>
    </row>
    <row r="19" spans="2:5" ht="17" x14ac:dyDescent="0.2">
      <c r="B19" s="3" t="s">
        <v>4</v>
      </c>
      <c r="C19" s="4">
        <f t="shared" si="6"/>
        <v>1</v>
      </c>
      <c r="D19" s="4" t="s">
        <v>26</v>
      </c>
      <c r="E19">
        <v>1</v>
      </c>
    </row>
    <row r="20" spans="2:5" ht="17" x14ac:dyDescent="0.2">
      <c r="B20" s="3" t="s">
        <v>5</v>
      </c>
      <c r="C20" s="4">
        <f t="shared" si="6"/>
        <v>1</v>
      </c>
      <c r="D20" s="4" t="s">
        <v>26</v>
      </c>
      <c r="E20">
        <v>1</v>
      </c>
    </row>
    <row r="21" spans="2:5" ht="17" x14ac:dyDescent="0.2">
      <c r="B21" s="3" t="s">
        <v>6</v>
      </c>
      <c r="C21" s="4">
        <f t="shared" si="6"/>
        <v>1</v>
      </c>
      <c r="D21" s="4" t="s">
        <v>26</v>
      </c>
      <c r="E21">
        <v>1</v>
      </c>
    </row>
    <row r="22" spans="2:5" ht="17" x14ac:dyDescent="0.2">
      <c r="B22" s="3" t="s">
        <v>7</v>
      </c>
      <c r="C22" s="4">
        <f t="shared" si="6"/>
        <v>1</v>
      </c>
      <c r="D22" s="4" t="s">
        <v>26</v>
      </c>
      <c r="E22">
        <v>1</v>
      </c>
    </row>
  </sheetData>
  <mergeCells count="2">
    <mergeCell ref="C1:G1"/>
    <mergeCell ref="M2:R2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9FA30-62AD-C045-8F95-23CBA71EF6A5}">
  <dimension ref="B1:R25"/>
  <sheetViews>
    <sheetView workbookViewId="0">
      <selection activeCell="D25" sqref="D25"/>
    </sheetView>
  </sheetViews>
  <sheetFormatPr baseColWidth="10" defaultRowHeight="16" x14ac:dyDescent="0.2"/>
  <cols>
    <col min="1" max="1" width="7" customWidth="1"/>
    <col min="2" max="2" width="21.33203125" customWidth="1"/>
    <col min="9" max="9" width="4.33203125" customWidth="1"/>
    <col min="10" max="10" width="9.6640625" customWidth="1"/>
    <col min="11" max="11" width="7.1640625" customWidth="1"/>
    <col min="12" max="12" width="18" customWidth="1"/>
  </cols>
  <sheetData>
    <row r="1" spans="2:18" x14ac:dyDescent="0.2">
      <c r="C1" s="42"/>
      <c r="D1" s="42"/>
      <c r="E1" s="42"/>
      <c r="F1" s="42"/>
      <c r="G1" s="42"/>
      <c r="H1" s="3"/>
    </row>
    <row r="2" spans="2:18" x14ac:dyDescent="0.2">
      <c r="M2" s="43" t="s">
        <v>84</v>
      </c>
      <c r="N2" s="43"/>
      <c r="O2" s="43"/>
      <c r="P2" s="43"/>
      <c r="Q2" s="43"/>
      <c r="R2" s="43"/>
    </row>
    <row r="3" spans="2:18" x14ac:dyDescent="0.2">
      <c r="B3" s="4" t="s">
        <v>9</v>
      </c>
      <c r="C3" s="4" t="s">
        <v>2</v>
      </c>
      <c r="D3" s="4" t="s">
        <v>8</v>
      </c>
      <c r="E3" s="4" t="s">
        <v>4</v>
      </c>
      <c r="F3" s="4" t="s">
        <v>5</v>
      </c>
      <c r="G3" s="4" t="s">
        <v>6</v>
      </c>
      <c r="H3" s="4" t="s">
        <v>7</v>
      </c>
      <c r="J3" s="4" t="s">
        <v>10</v>
      </c>
      <c r="L3" s="4" t="s">
        <v>9</v>
      </c>
      <c r="M3" s="4" t="s">
        <v>2</v>
      </c>
      <c r="N3" s="4" t="s">
        <v>8</v>
      </c>
      <c r="O3" s="4" t="s">
        <v>4</v>
      </c>
      <c r="P3" s="4" t="s">
        <v>5</v>
      </c>
      <c r="Q3" s="4" t="s">
        <v>6</v>
      </c>
      <c r="R3" s="4" t="s">
        <v>7</v>
      </c>
    </row>
    <row r="4" spans="2:18" ht="15" customHeight="1" x14ac:dyDescent="0.2">
      <c r="B4" s="3" t="s">
        <v>2</v>
      </c>
      <c r="C4" s="1">
        <v>0</v>
      </c>
      <c r="D4" s="1">
        <v>5</v>
      </c>
      <c r="E4" s="1">
        <v>10</v>
      </c>
      <c r="F4" s="1">
        <v>15</v>
      </c>
      <c r="G4" s="1">
        <v>20</v>
      </c>
      <c r="H4" s="1">
        <v>15</v>
      </c>
      <c r="J4" s="1">
        <v>10</v>
      </c>
      <c r="L4" s="3" t="s">
        <v>2</v>
      </c>
      <c r="M4" s="37">
        <f>IF(C4&lt;=$J$4,1,0)</f>
        <v>1</v>
      </c>
      <c r="N4" s="37">
        <f t="shared" ref="N4:R9" si="0">IF(D4&lt;=$J$4,1,0)</f>
        <v>1</v>
      </c>
      <c r="O4" s="37">
        <f t="shared" si="0"/>
        <v>1</v>
      </c>
      <c r="P4" s="37">
        <f t="shared" si="0"/>
        <v>0</v>
      </c>
      <c r="Q4" s="37">
        <f t="shared" si="0"/>
        <v>0</v>
      </c>
      <c r="R4" s="37">
        <f t="shared" si="0"/>
        <v>0</v>
      </c>
    </row>
    <row r="5" spans="2:18" ht="17" x14ac:dyDescent="0.2">
      <c r="B5" s="3" t="s">
        <v>3</v>
      </c>
      <c r="C5" s="1">
        <v>5</v>
      </c>
      <c r="D5" s="1">
        <v>0</v>
      </c>
      <c r="E5" s="1">
        <v>8</v>
      </c>
      <c r="F5" s="1">
        <v>10</v>
      </c>
      <c r="G5" s="1">
        <v>15</v>
      </c>
      <c r="H5" s="1">
        <v>12</v>
      </c>
      <c r="L5" s="3" t="s">
        <v>3</v>
      </c>
      <c r="M5" s="37">
        <f t="shared" ref="M5:M9" si="1">IF(C5&lt;=$J$4,1,0)</f>
        <v>1</v>
      </c>
      <c r="N5" s="37">
        <f t="shared" si="0"/>
        <v>1</v>
      </c>
      <c r="O5" s="37">
        <f t="shared" si="0"/>
        <v>1</v>
      </c>
      <c r="P5" s="37">
        <f t="shared" si="0"/>
        <v>1</v>
      </c>
      <c r="Q5" s="37">
        <f t="shared" si="0"/>
        <v>0</v>
      </c>
      <c r="R5" s="37">
        <f t="shared" si="0"/>
        <v>0</v>
      </c>
    </row>
    <row r="6" spans="2:18" ht="17" x14ac:dyDescent="0.2">
      <c r="B6" s="3" t="s">
        <v>4</v>
      </c>
      <c r="C6" s="1">
        <v>10</v>
      </c>
      <c r="D6" s="1">
        <v>8</v>
      </c>
      <c r="E6" s="1">
        <v>0</v>
      </c>
      <c r="F6" s="1">
        <v>15</v>
      </c>
      <c r="G6" s="1">
        <v>20</v>
      </c>
      <c r="H6" s="1">
        <v>10</v>
      </c>
      <c r="L6" s="3" t="s">
        <v>4</v>
      </c>
      <c r="M6" s="37">
        <f t="shared" si="1"/>
        <v>1</v>
      </c>
      <c r="N6" s="37">
        <f t="shared" si="0"/>
        <v>1</v>
      </c>
      <c r="O6" s="37">
        <f t="shared" si="0"/>
        <v>1</v>
      </c>
      <c r="P6" s="37">
        <f t="shared" si="0"/>
        <v>0</v>
      </c>
      <c r="Q6" s="37">
        <f t="shared" si="0"/>
        <v>0</v>
      </c>
      <c r="R6" s="37">
        <f t="shared" si="0"/>
        <v>1</v>
      </c>
    </row>
    <row r="7" spans="2:18" ht="17" x14ac:dyDescent="0.2">
      <c r="B7" s="3" t="s">
        <v>5</v>
      </c>
      <c r="C7" s="1">
        <v>15</v>
      </c>
      <c r="D7" s="1">
        <v>10</v>
      </c>
      <c r="E7" s="1">
        <v>15</v>
      </c>
      <c r="F7" s="1">
        <v>0</v>
      </c>
      <c r="G7" s="1">
        <v>10</v>
      </c>
      <c r="H7" s="1">
        <v>12</v>
      </c>
      <c r="L7" s="3" t="s">
        <v>5</v>
      </c>
      <c r="M7" s="37">
        <f t="shared" si="1"/>
        <v>0</v>
      </c>
      <c r="N7" s="37">
        <f t="shared" si="0"/>
        <v>1</v>
      </c>
      <c r="O7" s="37">
        <f t="shared" si="0"/>
        <v>0</v>
      </c>
      <c r="P7" s="37">
        <f t="shared" si="0"/>
        <v>1</v>
      </c>
      <c r="Q7" s="37">
        <f t="shared" si="0"/>
        <v>1</v>
      </c>
      <c r="R7" s="37">
        <f t="shared" si="0"/>
        <v>0</v>
      </c>
    </row>
    <row r="8" spans="2:18" ht="17" x14ac:dyDescent="0.2">
      <c r="B8" s="3" t="s">
        <v>6</v>
      </c>
      <c r="C8" s="1">
        <v>20</v>
      </c>
      <c r="D8" s="1">
        <v>15</v>
      </c>
      <c r="E8" s="1">
        <v>20</v>
      </c>
      <c r="F8" s="1">
        <v>10</v>
      </c>
      <c r="G8" s="1">
        <v>0</v>
      </c>
      <c r="H8" s="1">
        <v>12</v>
      </c>
      <c r="L8" s="3" t="s">
        <v>6</v>
      </c>
      <c r="M8" s="37">
        <f t="shared" si="1"/>
        <v>0</v>
      </c>
      <c r="N8" s="37">
        <f t="shared" si="0"/>
        <v>0</v>
      </c>
      <c r="O8" s="37">
        <f t="shared" si="0"/>
        <v>0</v>
      </c>
      <c r="P8" s="37">
        <f t="shared" si="0"/>
        <v>1</v>
      </c>
      <c r="Q8" s="37">
        <f t="shared" si="0"/>
        <v>1</v>
      </c>
      <c r="R8" s="37">
        <f t="shared" si="0"/>
        <v>0</v>
      </c>
    </row>
    <row r="9" spans="2:18" ht="17" x14ac:dyDescent="0.2">
      <c r="B9" s="3" t="s">
        <v>7</v>
      </c>
      <c r="C9" s="1">
        <v>15</v>
      </c>
      <c r="D9" s="1">
        <v>12</v>
      </c>
      <c r="E9" s="1">
        <v>10</v>
      </c>
      <c r="F9" s="1">
        <v>12</v>
      </c>
      <c r="G9" s="1">
        <v>12</v>
      </c>
      <c r="H9" s="1">
        <v>0</v>
      </c>
      <c r="L9" s="3" t="s">
        <v>7</v>
      </c>
      <c r="M9" s="37">
        <f t="shared" si="1"/>
        <v>0</v>
      </c>
      <c r="N9" s="37">
        <f t="shared" si="0"/>
        <v>0</v>
      </c>
      <c r="O9" s="37">
        <f t="shared" si="0"/>
        <v>1</v>
      </c>
      <c r="P9" s="37">
        <f t="shared" si="0"/>
        <v>0</v>
      </c>
      <c r="Q9" s="37">
        <f t="shared" si="0"/>
        <v>0</v>
      </c>
      <c r="R9" s="37">
        <f t="shared" si="0"/>
        <v>1</v>
      </c>
    </row>
    <row r="11" spans="2:18" x14ac:dyDescent="0.2">
      <c r="B11" t="s">
        <v>0</v>
      </c>
      <c r="C11" s="4" t="s">
        <v>2</v>
      </c>
      <c r="D11" s="4" t="s">
        <v>8</v>
      </c>
      <c r="E11" s="4" t="s">
        <v>4</v>
      </c>
      <c r="F11" s="4" t="s">
        <v>5</v>
      </c>
      <c r="G11" s="4" t="s">
        <v>6</v>
      </c>
      <c r="H11" s="4" t="s">
        <v>7</v>
      </c>
    </row>
    <row r="12" spans="2:18" ht="17" x14ac:dyDescent="0.2">
      <c r="B12" s="3" t="s">
        <v>83</v>
      </c>
      <c r="C12" s="5">
        <v>0</v>
      </c>
      <c r="D12" s="5">
        <v>0</v>
      </c>
      <c r="E12" s="5">
        <v>1</v>
      </c>
      <c r="F12" s="5">
        <v>0</v>
      </c>
      <c r="G12" s="5">
        <v>1</v>
      </c>
      <c r="H12" s="5">
        <v>0</v>
      </c>
    </row>
    <row r="13" spans="2:18" x14ac:dyDescent="0.2">
      <c r="C13" s="4"/>
      <c r="D13" s="4"/>
      <c r="E13" s="4"/>
      <c r="F13" s="4"/>
      <c r="G13" s="4"/>
      <c r="H13" s="4"/>
    </row>
    <row r="14" spans="2:18" ht="17" x14ac:dyDescent="0.2">
      <c r="B14" s="3" t="s">
        <v>11</v>
      </c>
      <c r="C14" s="2">
        <f>SUM(C12:H12)</f>
        <v>2</v>
      </c>
    </row>
    <row r="16" spans="2:18" ht="17" x14ac:dyDescent="0.2">
      <c r="B16" s="3" t="s">
        <v>34</v>
      </c>
    </row>
    <row r="17" spans="2:5" ht="17" x14ac:dyDescent="0.2">
      <c r="B17" s="3" t="s">
        <v>2</v>
      </c>
      <c r="C17" s="4">
        <f>SUMPRODUCT($C$12:$H$12,M4:R4)</f>
        <v>1</v>
      </c>
      <c r="D17" s="4" t="s">
        <v>26</v>
      </c>
      <c r="E17">
        <v>1</v>
      </c>
    </row>
    <row r="18" spans="2:5" ht="17" x14ac:dyDescent="0.2">
      <c r="B18" s="3" t="s">
        <v>3</v>
      </c>
      <c r="C18" s="4">
        <f t="shared" ref="C18:C22" si="2">SUMPRODUCT($C$12:$H$12,M5:R5)</f>
        <v>1</v>
      </c>
      <c r="D18" s="4" t="s">
        <v>26</v>
      </c>
      <c r="E18">
        <v>1</v>
      </c>
    </row>
    <row r="19" spans="2:5" ht="17" x14ac:dyDescent="0.2">
      <c r="B19" s="3" t="s">
        <v>4</v>
      </c>
      <c r="C19" s="4">
        <f t="shared" si="2"/>
        <v>1</v>
      </c>
      <c r="D19" s="4" t="s">
        <v>26</v>
      </c>
      <c r="E19">
        <v>1</v>
      </c>
    </row>
    <row r="20" spans="2:5" ht="17" x14ac:dyDescent="0.2">
      <c r="B20" s="3" t="s">
        <v>5</v>
      </c>
      <c r="C20" s="4">
        <f t="shared" si="2"/>
        <v>1</v>
      </c>
      <c r="D20" s="4" t="s">
        <v>26</v>
      </c>
      <c r="E20">
        <v>1</v>
      </c>
    </row>
    <row r="21" spans="2:5" ht="17" x14ac:dyDescent="0.2">
      <c r="B21" s="3" t="s">
        <v>6</v>
      </c>
      <c r="C21" s="4">
        <f t="shared" si="2"/>
        <v>1</v>
      </c>
      <c r="D21" s="4" t="s">
        <v>26</v>
      </c>
      <c r="E21">
        <v>1</v>
      </c>
    </row>
    <row r="22" spans="2:5" ht="17" x14ac:dyDescent="0.2">
      <c r="B22" s="3" t="s">
        <v>7</v>
      </c>
      <c r="C22" s="4">
        <f t="shared" si="2"/>
        <v>1</v>
      </c>
      <c r="D22" s="4" t="s">
        <v>26</v>
      </c>
      <c r="E22">
        <v>1</v>
      </c>
    </row>
    <row r="24" spans="2:5" x14ac:dyDescent="0.2">
      <c r="B24" t="s">
        <v>12</v>
      </c>
      <c r="D24" t="s">
        <v>13</v>
      </c>
    </row>
    <row r="25" spans="2:5" x14ac:dyDescent="0.2">
      <c r="C25">
        <f>(1-C12)+(1-D12)+E12+F12+(1-G12)+(1-H12)</f>
        <v>4</v>
      </c>
      <c r="D25" s="4" t="s">
        <v>14</v>
      </c>
      <c r="E25">
        <v>5</v>
      </c>
    </row>
  </sheetData>
  <mergeCells count="2">
    <mergeCell ref="C1:G1"/>
    <mergeCell ref="M2:R2"/>
  </mergeCells>
  <pageMargins left="0.75" right="0.75" top="1" bottom="1" header="0.5" footer="0.5"/>
  <pageSetup orientation="portrait" horizontalDpi="4294967292" verticalDpi="429496729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0AEBB-2BC2-FA43-B6BC-1294DD0230A0}">
  <dimension ref="B1:R28"/>
  <sheetViews>
    <sheetView workbookViewId="0">
      <selection activeCell="C28" sqref="C28"/>
    </sheetView>
  </sheetViews>
  <sheetFormatPr baseColWidth="10" defaultRowHeight="16" x14ac:dyDescent="0.2"/>
  <cols>
    <col min="1" max="1" width="7" customWidth="1"/>
    <col min="2" max="2" width="21.33203125" customWidth="1"/>
    <col min="9" max="9" width="4.33203125" customWidth="1"/>
    <col min="10" max="10" width="9.6640625" customWidth="1"/>
    <col min="11" max="11" width="7.1640625" customWidth="1"/>
    <col min="12" max="12" width="18" customWidth="1"/>
  </cols>
  <sheetData>
    <row r="1" spans="2:18" x14ac:dyDescent="0.2">
      <c r="C1" s="42"/>
      <c r="D1" s="42"/>
      <c r="E1" s="42"/>
      <c r="F1" s="42"/>
      <c r="G1" s="42"/>
      <c r="H1" s="3"/>
    </row>
    <row r="2" spans="2:18" x14ac:dyDescent="0.2">
      <c r="M2" s="43" t="s">
        <v>84</v>
      </c>
      <c r="N2" s="43"/>
      <c r="O2" s="43"/>
      <c r="P2" s="43"/>
      <c r="Q2" s="43"/>
      <c r="R2" s="43"/>
    </row>
    <row r="3" spans="2:18" x14ac:dyDescent="0.2">
      <c r="B3" s="4" t="s">
        <v>9</v>
      </c>
      <c r="C3" s="4" t="s">
        <v>2</v>
      </c>
      <c r="D3" s="4" t="s">
        <v>8</v>
      </c>
      <c r="E3" s="4" t="s">
        <v>4</v>
      </c>
      <c r="F3" s="4" t="s">
        <v>5</v>
      </c>
      <c r="G3" s="4" t="s">
        <v>6</v>
      </c>
      <c r="H3" s="4" t="s">
        <v>7</v>
      </c>
      <c r="J3" s="4" t="s">
        <v>10</v>
      </c>
      <c r="L3" s="4" t="s">
        <v>9</v>
      </c>
      <c r="M3" s="4" t="s">
        <v>2</v>
      </c>
      <c r="N3" s="4" t="s">
        <v>8</v>
      </c>
      <c r="O3" s="4" t="s">
        <v>4</v>
      </c>
      <c r="P3" s="4" t="s">
        <v>5</v>
      </c>
      <c r="Q3" s="4" t="s">
        <v>6</v>
      </c>
      <c r="R3" s="4" t="s">
        <v>7</v>
      </c>
    </row>
    <row r="4" spans="2:18" ht="15" customHeight="1" x14ac:dyDescent="0.2">
      <c r="B4" s="3" t="s">
        <v>2</v>
      </c>
      <c r="C4" s="1">
        <v>0</v>
      </c>
      <c r="D4" s="1">
        <v>5</v>
      </c>
      <c r="E4" s="1">
        <v>10</v>
      </c>
      <c r="F4" s="1">
        <v>15</v>
      </c>
      <c r="G4" s="1">
        <v>20</v>
      </c>
      <c r="H4" s="1">
        <v>15</v>
      </c>
      <c r="J4" s="1">
        <v>10</v>
      </c>
      <c r="L4" s="3" t="s">
        <v>2</v>
      </c>
      <c r="M4" s="37">
        <f>IF(C4&lt;=$J$4,1,0)</f>
        <v>1</v>
      </c>
      <c r="N4" s="37">
        <f t="shared" ref="N4:R9" si="0">IF(D4&lt;=$J$4,1,0)</f>
        <v>1</v>
      </c>
      <c r="O4" s="37">
        <f t="shared" si="0"/>
        <v>1</v>
      </c>
      <c r="P4" s="37">
        <f t="shared" si="0"/>
        <v>0</v>
      </c>
      <c r="Q4" s="37">
        <f t="shared" si="0"/>
        <v>0</v>
      </c>
      <c r="R4" s="37">
        <f t="shared" si="0"/>
        <v>0</v>
      </c>
    </row>
    <row r="5" spans="2:18" ht="17" x14ac:dyDescent="0.2">
      <c r="B5" s="3" t="s">
        <v>3</v>
      </c>
      <c r="C5" s="1">
        <v>5</v>
      </c>
      <c r="D5" s="1">
        <v>0</v>
      </c>
      <c r="E5" s="1">
        <v>8</v>
      </c>
      <c r="F5" s="1">
        <v>10</v>
      </c>
      <c r="G5" s="1">
        <v>15</v>
      </c>
      <c r="H5" s="1">
        <v>12</v>
      </c>
      <c r="L5" s="3" t="s">
        <v>3</v>
      </c>
      <c r="M5" s="37">
        <f t="shared" ref="M5:M9" si="1">IF(C5&lt;=$J$4,1,0)</f>
        <v>1</v>
      </c>
      <c r="N5" s="37">
        <f t="shared" si="0"/>
        <v>1</v>
      </c>
      <c r="O5" s="37">
        <f t="shared" si="0"/>
        <v>1</v>
      </c>
      <c r="P5" s="37">
        <f t="shared" si="0"/>
        <v>1</v>
      </c>
      <c r="Q5" s="37">
        <f t="shared" si="0"/>
        <v>0</v>
      </c>
      <c r="R5" s="37">
        <f t="shared" si="0"/>
        <v>0</v>
      </c>
    </row>
    <row r="6" spans="2:18" ht="17" x14ac:dyDescent="0.2">
      <c r="B6" s="3" t="s">
        <v>4</v>
      </c>
      <c r="C6" s="1">
        <v>10</v>
      </c>
      <c r="D6" s="1">
        <v>8</v>
      </c>
      <c r="E6" s="1">
        <v>0</v>
      </c>
      <c r="F6" s="1">
        <v>15</v>
      </c>
      <c r="G6" s="1">
        <v>20</v>
      </c>
      <c r="H6" s="1">
        <v>10</v>
      </c>
      <c r="L6" s="3" t="s">
        <v>4</v>
      </c>
      <c r="M6" s="37">
        <f t="shared" si="1"/>
        <v>1</v>
      </c>
      <c r="N6" s="37">
        <f t="shared" si="0"/>
        <v>1</v>
      </c>
      <c r="O6" s="37">
        <f t="shared" si="0"/>
        <v>1</v>
      </c>
      <c r="P6" s="37">
        <f t="shared" si="0"/>
        <v>0</v>
      </c>
      <c r="Q6" s="37">
        <f t="shared" si="0"/>
        <v>0</v>
      </c>
      <c r="R6" s="37">
        <f t="shared" si="0"/>
        <v>1</v>
      </c>
    </row>
    <row r="7" spans="2:18" ht="17" x14ac:dyDescent="0.2">
      <c r="B7" s="3" t="s">
        <v>5</v>
      </c>
      <c r="C7" s="1">
        <v>15</v>
      </c>
      <c r="D7" s="1">
        <v>10</v>
      </c>
      <c r="E7" s="1">
        <v>15</v>
      </c>
      <c r="F7" s="1">
        <v>0</v>
      </c>
      <c r="G7" s="1">
        <v>10</v>
      </c>
      <c r="H7" s="1">
        <v>12</v>
      </c>
      <c r="L7" s="3" t="s">
        <v>5</v>
      </c>
      <c r="M7" s="37">
        <f t="shared" si="1"/>
        <v>0</v>
      </c>
      <c r="N7" s="37">
        <f t="shared" si="0"/>
        <v>1</v>
      </c>
      <c r="O7" s="37">
        <f t="shared" si="0"/>
        <v>0</v>
      </c>
      <c r="P7" s="37">
        <f t="shared" si="0"/>
        <v>1</v>
      </c>
      <c r="Q7" s="37">
        <f t="shared" si="0"/>
        <v>1</v>
      </c>
      <c r="R7" s="37">
        <f t="shared" si="0"/>
        <v>0</v>
      </c>
    </row>
    <row r="8" spans="2:18" ht="17" x14ac:dyDescent="0.2">
      <c r="B8" s="3" t="s">
        <v>6</v>
      </c>
      <c r="C8" s="1">
        <v>20</v>
      </c>
      <c r="D8" s="1">
        <v>15</v>
      </c>
      <c r="E8" s="1">
        <v>20</v>
      </c>
      <c r="F8" s="1">
        <v>10</v>
      </c>
      <c r="G8" s="1">
        <v>0</v>
      </c>
      <c r="H8" s="1">
        <v>12</v>
      </c>
      <c r="L8" s="3" t="s">
        <v>6</v>
      </c>
      <c r="M8" s="37">
        <f t="shared" si="1"/>
        <v>0</v>
      </c>
      <c r="N8" s="37">
        <f t="shared" si="0"/>
        <v>0</v>
      </c>
      <c r="O8" s="37">
        <f t="shared" si="0"/>
        <v>0</v>
      </c>
      <c r="P8" s="37">
        <f t="shared" si="0"/>
        <v>1</v>
      </c>
      <c r="Q8" s="37">
        <f t="shared" si="0"/>
        <v>1</v>
      </c>
      <c r="R8" s="37">
        <f t="shared" si="0"/>
        <v>0</v>
      </c>
    </row>
    <row r="9" spans="2:18" ht="17" x14ac:dyDescent="0.2">
      <c r="B9" s="3" t="s">
        <v>7</v>
      </c>
      <c r="C9" s="1">
        <v>15</v>
      </c>
      <c r="D9" s="1">
        <v>12</v>
      </c>
      <c r="E9" s="1">
        <v>10</v>
      </c>
      <c r="F9" s="1">
        <v>12</v>
      </c>
      <c r="G9" s="1">
        <v>12</v>
      </c>
      <c r="H9" s="1">
        <v>0</v>
      </c>
      <c r="L9" s="3" t="s">
        <v>7</v>
      </c>
      <c r="M9" s="37">
        <f t="shared" si="1"/>
        <v>0</v>
      </c>
      <c r="N9" s="37">
        <f t="shared" si="0"/>
        <v>0</v>
      </c>
      <c r="O9" s="37">
        <f t="shared" si="0"/>
        <v>1</v>
      </c>
      <c r="P9" s="37">
        <f t="shared" si="0"/>
        <v>0</v>
      </c>
      <c r="Q9" s="37">
        <f t="shared" si="0"/>
        <v>0</v>
      </c>
      <c r="R9" s="37">
        <f t="shared" si="0"/>
        <v>1</v>
      </c>
    </row>
    <row r="11" spans="2:18" x14ac:dyDescent="0.2">
      <c r="B11" t="s">
        <v>0</v>
      </c>
      <c r="C11" s="4" t="s">
        <v>2</v>
      </c>
      <c r="D11" s="4" t="s">
        <v>8</v>
      </c>
      <c r="E11" s="4" t="s">
        <v>4</v>
      </c>
      <c r="F11" s="4" t="s">
        <v>5</v>
      </c>
      <c r="G11" s="4" t="s">
        <v>6</v>
      </c>
      <c r="H11" s="4" t="s">
        <v>7</v>
      </c>
    </row>
    <row r="12" spans="2:18" ht="17" x14ac:dyDescent="0.2">
      <c r="B12" s="3" t="s">
        <v>83</v>
      </c>
      <c r="C12" s="5">
        <v>0</v>
      </c>
      <c r="D12" s="5">
        <v>0</v>
      </c>
      <c r="E12" s="5">
        <v>1</v>
      </c>
      <c r="F12" s="5">
        <v>1</v>
      </c>
      <c r="G12" s="5">
        <v>0</v>
      </c>
      <c r="H12" s="5">
        <v>1</v>
      </c>
    </row>
    <row r="13" spans="2:18" x14ac:dyDescent="0.2">
      <c r="C13" s="4"/>
      <c r="D13" s="4"/>
      <c r="E13" s="4"/>
      <c r="F13" s="4"/>
      <c r="G13" s="4"/>
      <c r="H13" s="4"/>
    </row>
    <row r="14" spans="2:18" ht="17" x14ac:dyDescent="0.2">
      <c r="B14" s="3" t="s">
        <v>11</v>
      </c>
      <c r="C14" s="2">
        <f>SUM(C12:H12)</f>
        <v>3</v>
      </c>
    </row>
    <row r="16" spans="2:18" ht="17" x14ac:dyDescent="0.2">
      <c r="B16" s="3" t="s">
        <v>34</v>
      </c>
    </row>
    <row r="17" spans="2:5" ht="17" x14ac:dyDescent="0.2">
      <c r="B17" s="3" t="s">
        <v>2</v>
      </c>
      <c r="C17" s="4">
        <f>SUMPRODUCT($C$12:$H$12,M4:R4)</f>
        <v>1</v>
      </c>
      <c r="D17" s="4" t="s">
        <v>26</v>
      </c>
      <c r="E17">
        <v>1</v>
      </c>
    </row>
    <row r="18" spans="2:5" ht="17" x14ac:dyDescent="0.2">
      <c r="B18" s="3" t="s">
        <v>3</v>
      </c>
      <c r="C18" s="4">
        <f t="shared" ref="C18:C22" si="2">SUMPRODUCT($C$12:$H$12,M5:R5)</f>
        <v>2</v>
      </c>
      <c r="D18" s="4" t="s">
        <v>26</v>
      </c>
      <c r="E18">
        <v>1</v>
      </c>
    </row>
    <row r="19" spans="2:5" ht="17" x14ac:dyDescent="0.2">
      <c r="B19" s="3" t="s">
        <v>4</v>
      </c>
      <c r="C19" s="4">
        <f t="shared" si="2"/>
        <v>2</v>
      </c>
      <c r="D19" s="4" t="s">
        <v>26</v>
      </c>
      <c r="E19">
        <v>1</v>
      </c>
    </row>
    <row r="20" spans="2:5" ht="17" x14ac:dyDescent="0.2">
      <c r="B20" s="3" t="s">
        <v>5</v>
      </c>
      <c r="C20" s="4">
        <f t="shared" si="2"/>
        <v>1</v>
      </c>
      <c r="D20" s="4" t="s">
        <v>26</v>
      </c>
      <c r="E20">
        <v>1</v>
      </c>
    </row>
    <row r="21" spans="2:5" ht="17" x14ac:dyDescent="0.2">
      <c r="B21" s="3" t="s">
        <v>6</v>
      </c>
      <c r="C21" s="4">
        <f t="shared" si="2"/>
        <v>1</v>
      </c>
      <c r="D21" s="4" t="s">
        <v>26</v>
      </c>
      <c r="E21">
        <v>1</v>
      </c>
    </row>
    <row r="22" spans="2:5" ht="17" x14ac:dyDescent="0.2">
      <c r="B22" s="3" t="s">
        <v>7</v>
      </c>
      <c r="C22" s="4">
        <f t="shared" si="2"/>
        <v>2</v>
      </c>
      <c r="D22" s="4" t="s">
        <v>26</v>
      </c>
      <c r="E22">
        <v>1</v>
      </c>
    </row>
    <row r="24" spans="2:5" x14ac:dyDescent="0.2">
      <c r="B24" t="s">
        <v>12</v>
      </c>
      <c r="D24" t="s">
        <v>13</v>
      </c>
    </row>
    <row r="25" spans="2:5" x14ac:dyDescent="0.2">
      <c r="C25">
        <f>(1-C12)+(1-D12)+E12+F12+(1-G12)+(1-H12)</f>
        <v>5</v>
      </c>
      <c r="D25" s="4" t="s">
        <v>14</v>
      </c>
      <c r="E25">
        <v>5</v>
      </c>
    </row>
    <row r="27" spans="2:5" x14ac:dyDescent="0.2">
      <c r="B27" t="s">
        <v>15</v>
      </c>
      <c r="D27" t="s">
        <v>16</v>
      </c>
    </row>
    <row r="28" spans="2:5" x14ac:dyDescent="0.2">
      <c r="C28">
        <f>(1-C12)+(1-D12)+E12+(1-F12)+G12+(1-H12)</f>
        <v>3</v>
      </c>
      <c r="D28" s="4" t="s">
        <v>14</v>
      </c>
      <c r="E28">
        <v>5</v>
      </c>
    </row>
  </sheetData>
  <mergeCells count="2">
    <mergeCell ref="C1:G1"/>
    <mergeCell ref="M2:R2"/>
  </mergeCells>
  <pageMargins left="0.75" right="0.75" top="1" bottom="1" header="0.5" footer="0.5"/>
  <pageSetup orientation="portrait" horizontalDpi="4294967292" verticalDpi="429496729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6F15D-6B3F-6D41-88F6-1D0A16430B73}">
  <dimension ref="A1:O21"/>
  <sheetViews>
    <sheetView tabSelected="1" topLeftCell="E11" workbookViewId="0">
      <selection activeCell="AA16" sqref="AA16"/>
    </sheetView>
  </sheetViews>
  <sheetFormatPr baseColWidth="10" defaultRowHeight="16" x14ac:dyDescent="0.2"/>
  <cols>
    <col min="1" max="1" width="35.83203125" bestFit="1" customWidth="1"/>
    <col min="2" max="2" width="8.83203125" bestFit="1" customWidth="1"/>
    <col min="3" max="3" width="18.83203125" customWidth="1"/>
    <col min="4" max="4" width="12.83203125" bestFit="1" customWidth="1"/>
    <col min="5" max="5" width="15.6640625" bestFit="1" customWidth="1"/>
    <col min="6" max="6" width="7.6640625" bestFit="1" customWidth="1"/>
    <col min="7" max="7" width="6.6640625" bestFit="1" customWidth="1"/>
  </cols>
  <sheetData>
    <row r="1" spans="1:15" x14ac:dyDescent="0.2">
      <c r="A1" t="s">
        <v>41</v>
      </c>
      <c r="B1" t="s">
        <v>40</v>
      </c>
      <c r="C1" t="s">
        <v>39</v>
      </c>
      <c r="D1" t="s">
        <v>38</v>
      </c>
      <c r="E1" t="s">
        <v>37</v>
      </c>
      <c r="F1" t="s">
        <v>36</v>
      </c>
      <c r="G1" t="s">
        <v>35</v>
      </c>
    </row>
    <row r="2" spans="1:15" x14ac:dyDescent="0.2">
      <c r="A2" t="s">
        <v>25</v>
      </c>
      <c r="B2" s="5">
        <v>1</v>
      </c>
      <c r="C2" s="4">
        <v>6</v>
      </c>
      <c r="D2" s="10"/>
      <c r="E2" s="10"/>
      <c r="F2" s="10">
        <v>1</v>
      </c>
      <c r="G2" s="10">
        <v>1</v>
      </c>
      <c r="O2" s="4"/>
    </row>
    <row r="3" spans="1:15" x14ac:dyDescent="0.2">
      <c r="A3" t="s">
        <v>24</v>
      </c>
      <c r="B3" s="5">
        <v>1</v>
      </c>
      <c r="C3" s="4">
        <v>10</v>
      </c>
      <c r="D3" s="10"/>
      <c r="E3" s="10">
        <v>1</v>
      </c>
      <c r="F3" s="10"/>
      <c r="G3" s="10">
        <v>1</v>
      </c>
      <c r="O3" s="4"/>
    </row>
    <row r="4" spans="1:15" x14ac:dyDescent="0.2">
      <c r="A4" t="s">
        <v>23</v>
      </c>
      <c r="B4" s="5">
        <v>0</v>
      </c>
      <c r="C4" s="4">
        <v>5</v>
      </c>
      <c r="D4" s="10">
        <v>1</v>
      </c>
      <c r="E4" s="10">
        <v>1</v>
      </c>
      <c r="F4" s="10"/>
      <c r="G4" s="10">
        <v>1</v>
      </c>
      <c r="O4" s="4"/>
    </row>
    <row r="5" spans="1:15" x14ac:dyDescent="0.2">
      <c r="A5" t="s">
        <v>22</v>
      </c>
      <c r="B5" s="5">
        <v>0</v>
      </c>
      <c r="C5" s="4">
        <v>8</v>
      </c>
      <c r="D5" s="10"/>
      <c r="E5" s="10">
        <v>1</v>
      </c>
      <c r="F5" s="10"/>
      <c r="G5" s="10">
        <v>1</v>
      </c>
      <c r="O5" s="4"/>
    </row>
    <row r="6" spans="1:15" x14ac:dyDescent="0.2">
      <c r="A6" t="s">
        <v>21</v>
      </c>
      <c r="B6" s="5">
        <v>1</v>
      </c>
      <c r="C6" s="4">
        <v>7</v>
      </c>
      <c r="D6" s="10"/>
      <c r="E6" s="10"/>
      <c r="F6" s="10">
        <v>1</v>
      </c>
      <c r="G6" s="10"/>
      <c r="O6" s="4"/>
    </row>
    <row r="7" spans="1:15" x14ac:dyDescent="0.2">
      <c r="A7" t="s">
        <v>20</v>
      </c>
      <c r="B7" s="5">
        <v>1</v>
      </c>
      <c r="C7" s="4">
        <v>9</v>
      </c>
      <c r="D7" s="10">
        <v>1</v>
      </c>
      <c r="E7" s="10">
        <v>1</v>
      </c>
      <c r="F7" s="10"/>
      <c r="G7" s="10"/>
      <c r="O7" s="4"/>
    </row>
    <row r="8" spans="1:15" x14ac:dyDescent="0.2">
      <c r="A8" t="s">
        <v>19</v>
      </c>
      <c r="B8" s="5">
        <v>0</v>
      </c>
      <c r="C8" s="4">
        <v>4</v>
      </c>
      <c r="D8" s="10">
        <v>1</v>
      </c>
      <c r="E8" s="10"/>
      <c r="F8" s="10"/>
      <c r="G8" s="10">
        <v>1</v>
      </c>
      <c r="O8" s="4"/>
    </row>
    <row r="9" spans="1:15" x14ac:dyDescent="0.2">
      <c r="A9" t="s">
        <v>18</v>
      </c>
      <c r="B9" s="5">
        <v>0</v>
      </c>
      <c r="C9" s="4">
        <v>5</v>
      </c>
      <c r="D9" s="10"/>
      <c r="E9" s="10"/>
      <c r="F9" s="10">
        <v>1</v>
      </c>
      <c r="G9" s="10"/>
      <c r="O9" s="4"/>
    </row>
    <row r="10" spans="1:15" ht="17" thickBot="1" x14ac:dyDescent="0.25">
      <c r="A10" t="s">
        <v>17</v>
      </c>
      <c r="B10" s="12">
        <v>1</v>
      </c>
      <c r="C10" s="4">
        <v>3</v>
      </c>
      <c r="D10" s="10">
        <v>1</v>
      </c>
      <c r="E10" s="10"/>
      <c r="F10" s="10"/>
      <c r="G10" s="10"/>
      <c r="O10" s="4"/>
    </row>
    <row r="11" spans="1:15" ht="17" thickTop="1" x14ac:dyDescent="0.2">
      <c r="A11" t="s">
        <v>46</v>
      </c>
      <c r="B11" s="5">
        <v>0</v>
      </c>
      <c r="C11" s="10">
        <v>5</v>
      </c>
      <c r="D11">
        <f>SUMPRODUCT($B$2:$B$10,D2:D10)</f>
        <v>2</v>
      </c>
      <c r="E11">
        <f>SUMPRODUCT($B$2:$B$10,E2:E10)</f>
        <v>2</v>
      </c>
      <c r="F11">
        <f>SUMPRODUCT($B$2:$B$10,F2:F10)</f>
        <v>2</v>
      </c>
      <c r="G11">
        <f>SUMPRODUCT($B$2:$B$10,G2:G10)</f>
        <v>2</v>
      </c>
    </row>
    <row r="12" spans="1:15" x14ac:dyDescent="0.2">
      <c r="I12" s="9"/>
    </row>
    <row r="13" spans="1:15" x14ac:dyDescent="0.2">
      <c r="A13" t="s">
        <v>1</v>
      </c>
      <c r="C13" s="8">
        <f>SUMPRODUCT(C2:C10,B2:B10)-(C11*B11)</f>
        <v>35</v>
      </c>
    </row>
    <row r="15" spans="1:15" x14ac:dyDescent="0.2">
      <c r="A15" t="s">
        <v>34</v>
      </c>
    </row>
    <row r="16" spans="1:15" x14ac:dyDescent="0.2">
      <c r="A16" t="s">
        <v>33</v>
      </c>
      <c r="C16">
        <f>SUM(B2:B10)</f>
        <v>5</v>
      </c>
      <c r="D16" s="4" t="s">
        <v>32</v>
      </c>
      <c r="E16" s="6">
        <v>5</v>
      </c>
    </row>
    <row r="17" spans="1:5" x14ac:dyDescent="0.2">
      <c r="A17" t="s">
        <v>31</v>
      </c>
      <c r="C17">
        <f>SUMPRODUCT(D2:D10,B2:B10)</f>
        <v>2</v>
      </c>
      <c r="D17" s="4" t="s">
        <v>26</v>
      </c>
      <c r="E17" s="6">
        <f>SUMPRODUCT(E2:E10,B2:B10)</f>
        <v>2</v>
      </c>
    </row>
    <row r="18" spans="1:5" x14ac:dyDescent="0.2">
      <c r="A18" t="s">
        <v>30</v>
      </c>
      <c r="C18">
        <f>B4+B5</f>
        <v>0</v>
      </c>
      <c r="D18" s="4" t="s">
        <v>26</v>
      </c>
      <c r="E18" s="6">
        <f>B8</f>
        <v>0</v>
      </c>
    </row>
    <row r="19" spans="1:5" x14ac:dyDescent="0.2">
      <c r="A19" t="s">
        <v>29</v>
      </c>
      <c r="C19">
        <f>B8+B10</f>
        <v>1</v>
      </c>
      <c r="D19" s="4" t="s">
        <v>14</v>
      </c>
      <c r="E19" s="6">
        <v>1</v>
      </c>
    </row>
    <row r="20" spans="1:5" x14ac:dyDescent="0.2">
      <c r="A20" t="s">
        <v>28</v>
      </c>
      <c r="C20">
        <f>SUMPRODUCT(G2:G10,B2:B10)</f>
        <v>2</v>
      </c>
      <c r="D20" s="4" t="s">
        <v>26</v>
      </c>
      <c r="E20" s="7">
        <f>(SUMPRODUCT(F2:F10,B2:B10)-1)/2</f>
        <v>0.5</v>
      </c>
    </row>
    <row r="21" spans="1:5" x14ac:dyDescent="0.2">
      <c r="A21" t="s">
        <v>27</v>
      </c>
      <c r="C21">
        <f>B11</f>
        <v>0</v>
      </c>
      <c r="D21" s="4" t="s">
        <v>26</v>
      </c>
      <c r="E21" s="6">
        <f>SUMPRODUCT(E2:E10,B2:B10)-3</f>
        <v>-1</v>
      </c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D2D48-E9B0-EA4B-9D06-98FF44BBF8E1}">
  <dimension ref="A1:O32"/>
  <sheetViews>
    <sheetView topLeftCell="A7" workbookViewId="0">
      <selection activeCell="O2" sqref="O2:O10"/>
    </sheetView>
  </sheetViews>
  <sheetFormatPr baseColWidth="10" defaultRowHeight="16" x14ac:dyDescent="0.2"/>
  <cols>
    <col min="1" max="1" width="35.83203125" bestFit="1" customWidth="1"/>
    <col min="2" max="2" width="8.83203125" bestFit="1" customWidth="1"/>
    <col min="3" max="3" width="18.83203125" customWidth="1"/>
    <col min="4" max="4" width="12.83203125" bestFit="1" customWidth="1"/>
    <col min="5" max="5" width="15.6640625" bestFit="1" customWidth="1"/>
    <col min="6" max="6" width="7.6640625" bestFit="1" customWidth="1"/>
    <col min="7" max="7" width="6.6640625" bestFit="1" customWidth="1"/>
  </cols>
  <sheetData>
    <row r="1" spans="1:15" x14ac:dyDescent="0.2">
      <c r="A1" t="s">
        <v>41</v>
      </c>
      <c r="B1" t="s">
        <v>40</v>
      </c>
      <c r="C1" t="s">
        <v>39</v>
      </c>
      <c r="D1" t="s">
        <v>38</v>
      </c>
      <c r="E1" t="s">
        <v>37</v>
      </c>
      <c r="F1" t="s">
        <v>36</v>
      </c>
      <c r="G1" t="s">
        <v>35</v>
      </c>
    </row>
    <row r="2" spans="1:15" x14ac:dyDescent="0.2">
      <c r="A2" t="s">
        <v>25</v>
      </c>
      <c r="B2" s="5">
        <v>0</v>
      </c>
      <c r="C2" s="4">
        <v>6</v>
      </c>
      <c r="D2" s="10"/>
      <c r="E2" s="10"/>
      <c r="F2" s="10">
        <v>1</v>
      </c>
      <c r="G2" s="10">
        <v>1</v>
      </c>
      <c r="O2" s="4"/>
    </row>
    <row r="3" spans="1:15" x14ac:dyDescent="0.2">
      <c r="A3" t="s">
        <v>24</v>
      </c>
      <c r="B3" s="5">
        <v>1</v>
      </c>
      <c r="C3" s="4">
        <v>10</v>
      </c>
      <c r="D3" s="10"/>
      <c r="E3" s="10">
        <v>1</v>
      </c>
      <c r="F3" s="10"/>
      <c r="G3" s="10">
        <v>1</v>
      </c>
      <c r="O3" s="4"/>
    </row>
    <row r="4" spans="1:15" x14ac:dyDescent="0.2">
      <c r="A4" t="s">
        <v>23</v>
      </c>
      <c r="B4" s="5">
        <v>1</v>
      </c>
      <c r="C4" s="4">
        <v>5</v>
      </c>
      <c r="D4" s="10">
        <v>1</v>
      </c>
      <c r="E4" s="10">
        <v>1</v>
      </c>
      <c r="F4" s="10"/>
      <c r="G4" s="10">
        <v>1</v>
      </c>
      <c r="O4" s="4"/>
    </row>
    <row r="5" spans="1:15" x14ac:dyDescent="0.2">
      <c r="A5" t="s">
        <v>22</v>
      </c>
      <c r="B5" s="5">
        <v>0</v>
      </c>
      <c r="C5" s="4">
        <v>8</v>
      </c>
      <c r="D5" s="10"/>
      <c r="E5" s="10">
        <v>1</v>
      </c>
      <c r="F5" s="10"/>
      <c r="G5" s="10">
        <v>1</v>
      </c>
      <c r="O5" s="4"/>
    </row>
    <row r="6" spans="1:15" x14ac:dyDescent="0.2">
      <c r="A6" t="s">
        <v>21</v>
      </c>
      <c r="B6" s="5">
        <v>1</v>
      </c>
      <c r="C6" s="4">
        <v>7</v>
      </c>
      <c r="D6" s="10"/>
      <c r="E6" s="10"/>
      <c r="F6" s="10">
        <v>1</v>
      </c>
      <c r="G6" s="10"/>
      <c r="O6" s="4"/>
    </row>
    <row r="7" spans="1:15" x14ac:dyDescent="0.2">
      <c r="A7" t="s">
        <v>20</v>
      </c>
      <c r="B7" s="5">
        <v>1</v>
      </c>
      <c r="C7" s="4">
        <v>9</v>
      </c>
      <c r="D7" s="10">
        <v>1</v>
      </c>
      <c r="E7" s="10">
        <v>1</v>
      </c>
      <c r="F7" s="10"/>
      <c r="G7" s="10"/>
      <c r="O7" s="4"/>
    </row>
    <row r="8" spans="1:15" x14ac:dyDescent="0.2">
      <c r="A8" t="s">
        <v>19</v>
      </c>
      <c r="B8" s="5">
        <v>1</v>
      </c>
      <c r="C8" s="4">
        <v>4</v>
      </c>
      <c r="D8" s="10">
        <v>1</v>
      </c>
      <c r="E8" s="10"/>
      <c r="F8" s="10"/>
      <c r="G8" s="10">
        <v>1</v>
      </c>
      <c r="O8" s="4"/>
    </row>
    <row r="9" spans="1:15" x14ac:dyDescent="0.2">
      <c r="A9" t="s">
        <v>18</v>
      </c>
      <c r="B9" s="5">
        <v>0</v>
      </c>
      <c r="C9" s="4">
        <v>5</v>
      </c>
      <c r="D9" s="10"/>
      <c r="E9" s="10"/>
      <c r="F9" s="10">
        <v>1</v>
      </c>
      <c r="G9" s="10"/>
      <c r="O9" s="4"/>
    </row>
    <row r="10" spans="1:15" ht="17" thickBot="1" x14ac:dyDescent="0.25">
      <c r="A10" t="s">
        <v>17</v>
      </c>
      <c r="B10" s="12">
        <v>0</v>
      </c>
      <c r="C10" s="4">
        <v>3</v>
      </c>
      <c r="D10" s="10">
        <v>1</v>
      </c>
      <c r="E10" s="10"/>
      <c r="F10" s="10"/>
      <c r="G10" s="10"/>
      <c r="O10" s="4"/>
    </row>
    <row r="11" spans="1:15" ht="17" thickTop="1" x14ac:dyDescent="0.2">
      <c r="A11" t="s">
        <v>46</v>
      </c>
      <c r="B11" s="5">
        <v>0</v>
      </c>
      <c r="C11" s="10">
        <v>5</v>
      </c>
      <c r="D11">
        <f>SUMPRODUCT($B$2:$B$10,D2:D10)</f>
        <v>3</v>
      </c>
      <c r="E11">
        <f>SUMPRODUCT($B$2:$B$10,E2:E10)</f>
        <v>3</v>
      </c>
      <c r="F11">
        <f>SUMPRODUCT($B$2:$B$10,F2:F10)</f>
        <v>1</v>
      </c>
      <c r="G11">
        <f>SUMPRODUCT($B$2:$B$10,G2:G10)</f>
        <v>3</v>
      </c>
    </row>
    <row r="12" spans="1:15" x14ac:dyDescent="0.2">
      <c r="I12" s="9"/>
    </row>
    <row r="13" spans="1:15" x14ac:dyDescent="0.2">
      <c r="A13" t="s">
        <v>1</v>
      </c>
      <c r="C13" s="8">
        <f>SUMPRODUCT(C2:C10,B2:B10)-(C11*B11)</f>
        <v>35</v>
      </c>
    </row>
    <row r="15" spans="1:15" x14ac:dyDescent="0.2">
      <c r="A15" t="s">
        <v>34</v>
      </c>
    </row>
    <row r="16" spans="1:15" x14ac:dyDescent="0.2">
      <c r="A16" t="s">
        <v>33</v>
      </c>
      <c r="C16">
        <f>SUM(B2:B10)</f>
        <v>5</v>
      </c>
      <c r="D16" s="4" t="s">
        <v>32</v>
      </c>
      <c r="E16">
        <v>5</v>
      </c>
    </row>
    <row r="17" spans="1:5" x14ac:dyDescent="0.2">
      <c r="A17" t="s">
        <v>31</v>
      </c>
      <c r="C17">
        <f>SUMPRODUCT(D2:D10,B2:B10)</f>
        <v>3</v>
      </c>
      <c r="D17" s="4" t="s">
        <v>26</v>
      </c>
      <c r="E17">
        <f>SUMPRODUCT(E2:E10,B2:B10)</f>
        <v>3</v>
      </c>
    </row>
    <row r="18" spans="1:5" x14ac:dyDescent="0.2">
      <c r="A18" t="s">
        <v>30</v>
      </c>
      <c r="C18">
        <f>B4+B5</f>
        <v>1</v>
      </c>
      <c r="D18" s="4" t="s">
        <v>26</v>
      </c>
      <c r="E18">
        <f>B8</f>
        <v>1</v>
      </c>
    </row>
    <row r="19" spans="1:5" x14ac:dyDescent="0.2">
      <c r="A19" t="s">
        <v>29</v>
      </c>
      <c r="C19">
        <f>B8+B10</f>
        <v>1</v>
      </c>
      <c r="D19" s="4" t="s">
        <v>14</v>
      </c>
      <c r="E19">
        <v>1</v>
      </c>
    </row>
    <row r="20" spans="1:5" x14ac:dyDescent="0.2">
      <c r="A20" t="s">
        <v>28</v>
      </c>
      <c r="C20">
        <f>SUMPRODUCT(G2:G10,B2:B10)</f>
        <v>3</v>
      </c>
      <c r="D20" s="4" t="s">
        <v>26</v>
      </c>
      <c r="E20" s="7">
        <f>(SUMPRODUCT(F2:F10,B2:B10)-1)/2</f>
        <v>0</v>
      </c>
    </row>
    <row r="21" spans="1:5" x14ac:dyDescent="0.2">
      <c r="A21" t="s">
        <v>27</v>
      </c>
      <c r="C21">
        <f>B11</f>
        <v>0</v>
      </c>
      <c r="D21" s="4" t="s">
        <v>26</v>
      </c>
      <c r="E21">
        <f>SUMPRODUCT(E2:E10,B2:B10)-3</f>
        <v>0</v>
      </c>
    </row>
    <row r="23" spans="1:5" x14ac:dyDescent="0.2">
      <c r="A23" t="s">
        <v>42</v>
      </c>
      <c r="C23">
        <f>B2+B3+(1-B4)+(1-B5)+B6+B7+(1-B8)+(1-B9)+B10</f>
        <v>5</v>
      </c>
      <c r="D23" s="4" t="s">
        <v>14</v>
      </c>
      <c r="E23">
        <v>8</v>
      </c>
    </row>
    <row r="24" spans="1:5" x14ac:dyDescent="0.2">
      <c r="A24" t="s">
        <v>25</v>
      </c>
      <c r="B24" s="11">
        <v>1</v>
      </c>
    </row>
    <row r="25" spans="1:5" x14ac:dyDescent="0.2">
      <c r="A25" t="s">
        <v>24</v>
      </c>
      <c r="B25" s="11">
        <v>1</v>
      </c>
    </row>
    <row r="26" spans="1:5" x14ac:dyDescent="0.2">
      <c r="A26" t="s">
        <v>23</v>
      </c>
      <c r="B26" s="11">
        <v>0</v>
      </c>
    </row>
    <row r="27" spans="1:5" x14ac:dyDescent="0.2">
      <c r="A27" t="s">
        <v>22</v>
      </c>
      <c r="B27" s="11">
        <v>0</v>
      </c>
    </row>
    <row r="28" spans="1:5" x14ac:dyDescent="0.2">
      <c r="A28" t="s">
        <v>21</v>
      </c>
      <c r="B28" s="11">
        <v>1</v>
      </c>
    </row>
    <row r="29" spans="1:5" x14ac:dyDescent="0.2">
      <c r="A29" t="s">
        <v>20</v>
      </c>
      <c r="B29" s="11">
        <v>1</v>
      </c>
    </row>
    <row r="30" spans="1:5" x14ac:dyDescent="0.2">
      <c r="A30" t="s">
        <v>19</v>
      </c>
      <c r="B30" s="11">
        <v>0</v>
      </c>
    </row>
    <row r="31" spans="1:5" x14ac:dyDescent="0.2">
      <c r="A31" t="s">
        <v>18</v>
      </c>
      <c r="B31" s="11">
        <v>0</v>
      </c>
    </row>
    <row r="32" spans="1:5" x14ac:dyDescent="0.2">
      <c r="A32" t="s">
        <v>17</v>
      </c>
      <c r="B32" s="11">
        <v>1</v>
      </c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ED5B0-628F-CC40-A609-A0C173320644}">
  <dimension ref="A1:O45"/>
  <sheetViews>
    <sheetView topLeftCell="A8" workbookViewId="0">
      <selection activeCell="O2" sqref="O2:O10"/>
    </sheetView>
  </sheetViews>
  <sheetFormatPr baseColWidth="10" defaultRowHeight="16" x14ac:dyDescent="0.2"/>
  <cols>
    <col min="1" max="1" width="35.83203125" bestFit="1" customWidth="1"/>
    <col min="2" max="2" width="12.5" customWidth="1"/>
    <col min="3" max="3" width="18.83203125" customWidth="1"/>
    <col min="4" max="4" width="12.83203125" bestFit="1" customWidth="1"/>
    <col min="5" max="5" width="15.5" customWidth="1"/>
    <col min="6" max="6" width="7.6640625" bestFit="1" customWidth="1"/>
    <col min="7" max="7" width="6.6640625" bestFit="1" customWidth="1"/>
  </cols>
  <sheetData>
    <row r="1" spans="1:15" x14ac:dyDescent="0.2">
      <c r="A1" t="s">
        <v>41</v>
      </c>
      <c r="B1" t="s">
        <v>40</v>
      </c>
      <c r="C1" t="s">
        <v>39</v>
      </c>
      <c r="D1" t="s">
        <v>38</v>
      </c>
      <c r="E1" t="s">
        <v>37</v>
      </c>
      <c r="F1" t="s">
        <v>36</v>
      </c>
      <c r="G1" t="s">
        <v>35</v>
      </c>
    </row>
    <row r="2" spans="1:15" x14ac:dyDescent="0.2">
      <c r="A2" t="s">
        <v>25</v>
      </c>
      <c r="B2" s="5">
        <v>0</v>
      </c>
      <c r="C2" s="4">
        <v>6</v>
      </c>
      <c r="D2" s="10"/>
      <c r="E2" s="10"/>
      <c r="F2" s="10">
        <v>1</v>
      </c>
      <c r="G2" s="10">
        <v>1</v>
      </c>
      <c r="O2" s="4"/>
    </row>
    <row r="3" spans="1:15" x14ac:dyDescent="0.2">
      <c r="A3" t="s">
        <v>24</v>
      </c>
      <c r="B3" s="5">
        <v>1</v>
      </c>
      <c r="C3" s="4">
        <v>10</v>
      </c>
      <c r="D3" s="10"/>
      <c r="E3" s="10">
        <v>1</v>
      </c>
      <c r="F3" s="10"/>
      <c r="G3" s="10">
        <v>1</v>
      </c>
      <c r="O3" s="4"/>
    </row>
    <row r="4" spans="1:15" x14ac:dyDescent="0.2">
      <c r="A4" t="s">
        <v>23</v>
      </c>
      <c r="B4" s="5">
        <v>1</v>
      </c>
      <c r="C4" s="4">
        <v>5</v>
      </c>
      <c r="D4" s="10">
        <v>1</v>
      </c>
      <c r="E4" s="10">
        <v>1</v>
      </c>
      <c r="F4" s="10"/>
      <c r="G4" s="10">
        <v>1</v>
      </c>
      <c r="O4" s="4"/>
    </row>
    <row r="5" spans="1:15" x14ac:dyDescent="0.2">
      <c r="A5" t="s">
        <v>22</v>
      </c>
      <c r="B5" s="5">
        <v>0</v>
      </c>
      <c r="C5" s="4">
        <v>8</v>
      </c>
      <c r="D5" s="10"/>
      <c r="E5" s="10">
        <v>1</v>
      </c>
      <c r="F5" s="10"/>
      <c r="G5" s="10">
        <v>1</v>
      </c>
      <c r="O5" s="4"/>
    </row>
    <row r="6" spans="1:15" x14ac:dyDescent="0.2">
      <c r="A6" t="s">
        <v>21</v>
      </c>
      <c r="B6" s="5">
        <v>1</v>
      </c>
      <c r="C6" s="4">
        <v>7</v>
      </c>
      <c r="D6" s="10"/>
      <c r="E6" s="10"/>
      <c r="F6" s="10">
        <v>1</v>
      </c>
      <c r="G6" s="10"/>
      <c r="O6" s="4"/>
    </row>
    <row r="7" spans="1:15" x14ac:dyDescent="0.2">
      <c r="A7" t="s">
        <v>20</v>
      </c>
      <c r="B7" s="5">
        <v>1</v>
      </c>
      <c r="C7" s="4">
        <v>9</v>
      </c>
      <c r="D7" s="10">
        <v>1</v>
      </c>
      <c r="E7" s="10">
        <v>1</v>
      </c>
      <c r="F7" s="10"/>
      <c r="G7" s="10"/>
      <c r="O7" s="4"/>
    </row>
    <row r="8" spans="1:15" x14ac:dyDescent="0.2">
      <c r="A8" t="s">
        <v>19</v>
      </c>
      <c r="B8" s="5">
        <v>0</v>
      </c>
      <c r="C8" s="4">
        <v>4</v>
      </c>
      <c r="D8" s="10">
        <v>1</v>
      </c>
      <c r="E8" s="10"/>
      <c r="F8" s="10"/>
      <c r="G8" s="10">
        <v>1</v>
      </c>
      <c r="O8" s="4"/>
    </row>
    <row r="9" spans="1:15" x14ac:dyDescent="0.2">
      <c r="A9" t="s">
        <v>18</v>
      </c>
      <c r="B9" s="5">
        <v>0</v>
      </c>
      <c r="C9" s="4">
        <v>5</v>
      </c>
      <c r="D9" s="10"/>
      <c r="E9" s="10"/>
      <c r="F9" s="10">
        <v>1</v>
      </c>
      <c r="G9" s="10"/>
      <c r="O9" s="4"/>
    </row>
    <row r="10" spans="1:15" ht="17" thickBot="1" x14ac:dyDescent="0.25">
      <c r="A10" t="s">
        <v>17</v>
      </c>
      <c r="B10" s="12">
        <v>1</v>
      </c>
      <c r="C10" s="4">
        <v>3</v>
      </c>
      <c r="D10" s="10">
        <v>1</v>
      </c>
      <c r="E10" s="10"/>
      <c r="F10" s="10"/>
      <c r="G10" s="10"/>
      <c r="O10" s="4"/>
    </row>
    <row r="11" spans="1:15" ht="17" thickTop="1" x14ac:dyDescent="0.2">
      <c r="A11" t="s">
        <v>46</v>
      </c>
      <c r="B11" s="5">
        <v>0</v>
      </c>
      <c r="C11" s="10">
        <v>5</v>
      </c>
    </row>
    <row r="12" spans="1:15" x14ac:dyDescent="0.2">
      <c r="I12" s="9"/>
    </row>
    <row r="13" spans="1:15" x14ac:dyDescent="0.2">
      <c r="A13" t="s">
        <v>1</v>
      </c>
      <c r="C13" s="8">
        <f>SUMPRODUCT(C2:C10,B2:B10)-(C11*B11)</f>
        <v>34</v>
      </c>
    </row>
    <row r="15" spans="1:15" x14ac:dyDescent="0.2">
      <c r="A15" t="s">
        <v>34</v>
      </c>
    </row>
    <row r="16" spans="1:15" x14ac:dyDescent="0.2">
      <c r="A16" t="s">
        <v>33</v>
      </c>
      <c r="C16">
        <f>SUM(B2:B10)</f>
        <v>5</v>
      </c>
      <c r="D16" s="4" t="s">
        <v>32</v>
      </c>
      <c r="E16">
        <v>5</v>
      </c>
    </row>
    <row r="17" spans="1:5" x14ac:dyDescent="0.2">
      <c r="A17" t="s">
        <v>31</v>
      </c>
      <c r="C17">
        <f>SUMPRODUCT(D2:D10,B2:B10)</f>
        <v>3</v>
      </c>
      <c r="D17" s="4" t="s">
        <v>26</v>
      </c>
      <c r="E17">
        <f>SUMPRODUCT(E2:E10,B2:B10)</f>
        <v>3</v>
      </c>
    </row>
    <row r="18" spans="1:5" x14ac:dyDescent="0.2">
      <c r="A18" t="s">
        <v>30</v>
      </c>
      <c r="C18">
        <f>B4+B5</f>
        <v>1</v>
      </c>
      <c r="D18" s="4" t="s">
        <v>26</v>
      </c>
      <c r="E18">
        <f>B8</f>
        <v>0</v>
      </c>
    </row>
    <row r="19" spans="1:5" x14ac:dyDescent="0.2">
      <c r="A19" t="s">
        <v>29</v>
      </c>
      <c r="C19">
        <f>B8+B10</f>
        <v>1</v>
      </c>
      <c r="D19" s="4" t="s">
        <v>14</v>
      </c>
      <c r="E19">
        <v>1</v>
      </c>
    </row>
    <row r="20" spans="1:5" x14ac:dyDescent="0.2">
      <c r="A20" t="s">
        <v>28</v>
      </c>
      <c r="C20">
        <f>SUMPRODUCT(G2:G10,B2:B10)</f>
        <v>2</v>
      </c>
      <c r="D20" s="4" t="s">
        <v>26</v>
      </c>
      <c r="E20" s="7">
        <f>(SUMPRODUCT(F2:F10,B2:B10)-1)/2</f>
        <v>0</v>
      </c>
    </row>
    <row r="21" spans="1:5" x14ac:dyDescent="0.2">
      <c r="A21" t="s">
        <v>27</v>
      </c>
      <c r="C21">
        <f>B11</f>
        <v>0</v>
      </c>
      <c r="D21" s="4" t="s">
        <v>26</v>
      </c>
      <c r="E21">
        <f>SUMPRODUCT(E2:E10,B2:B10)-3</f>
        <v>0</v>
      </c>
    </row>
    <row r="23" spans="1:5" x14ac:dyDescent="0.2">
      <c r="A23" t="s">
        <v>45</v>
      </c>
      <c r="C23">
        <f>B2+B3+(1-B4)+(1-B5)+B6+B7+(1-B8)+(1-B9)+B10</f>
        <v>7</v>
      </c>
      <c r="D23" s="4" t="s">
        <v>14</v>
      </c>
      <c r="E23">
        <v>8</v>
      </c>
    </row>
    <row r="24" spans="1:5" x14ac:dyDescent="0.2">
      <c r="A24" t="s">
        <v>42</v>
      </c>
    </row>
    <row r="25" spans="1:5" x14ac:dyDescent="0.2">
      <c r="A25" t="s">
        <v>25</v>
      </c>
      <c r="B25" s="11">
        <v>1</v>
      </c>
    </row>
    <row r="26" spans="1:5" x14ac:dyDescent="0.2">
      <c r="A26" t="s">
        <v>24</v>
      </c>
      <c r="B26" s="11">
        <v>1</v>
      </c>
    </row>
    <row r="27" spans="1:5" x14ac:dyDescent="0.2">
      <c r="A27" t="s">
        <v>23</v>
      </c>
      <c r="B27" s="11">
        <v>0</v>
      </c>
    </row>
    <row r="28" spans="1:5" x14ac:dyDescent="0.2">
      <c r="A28" t="s">
        <v>22</v>
      </c>
      <c r="B28" s="11">
        <v>0</v>
      </c>
    </row>
    <row r="29" spans="1:5" x14ac:dyDescent="0.2">
      <c r="A29" t="s">
        <v>21</v>
      </c>
      <c r="B29" s="11">
        <v>1</v>
      </c>
    </row>
    <row r="30" spans="1:5" x14ac:dyDescent="0.2">
      <c r="A30" t="s">
        <v>20</v>
      </c>
      <c r="B30" s="11">
        <v>1</v>
      </c>
    </row>
    <row r="31" spans="1:5" x14ac:dyDescent="0.2">
      <c r="A31" t="s">
        <v>19</v>
      </c>
      <c r="B31" s="11">
        <v>0</v>
      </c>
    </row>
    <row r="32" spans="1:5" x14ac:dyDescent="0.2">
      <c r="A32" t="s">
        <v>18</v>
      </c>
      <c r="B32" s="11">
        <v>0</v>
      </c>
    </row>
    <row r="33" spans="1:5" x14ac:dyDescent="0.2">
      <c r="A33" t="s">
        <v>17</v>
      </c>
      <c r="B33" s="11">
        <v>1</v>
      </c>
    </row>
    <row r="35" spans="1:5" x14ac:dyDescent="0.2">
      <c r="A35" t="s">
        <v>44</v>
      </c>
      <c r="C35">
        <f>(1-B2)+B3+B4+(1-B5)+B6+B7+B8+(1-B9)+(1-B10)</f>
        <v>7</v>
      </c>
      <c r="D35" s="4" t="s">
        <v>14</v>
      </c>
      <c r="E35">
        <v>8</v>
      </c>
    </row>
    <row r="36" spans="1:5" x14ac:dyDescent="0.2">
      <c r="A36" t="s">
        <v>43</v>
      </c>
    </row>
    <row r="37" spans="1:5" x14ac:dyDescent="0.2">
      <c r="A37" t="s">
        <v>25</v>
      </c>
      <c r="B37" s="11">
        <v>0</v>
      </c>
    </row>
    <row r="38" spans="1:5" x14ac:dyDescent="0.2">
      <c r="A38" t="s">
        <v>24</v>
      </c>
      <c r="B38" s="11">
        <v>1</v>
      </c>
    </row>
    <row r="39" spans="1:5" x14ac:dyDescent="0.2">
      <c r="A39" t="s">
        <v>23</v>
      </c>
      <c r="B39" s="11">
        <v>1</v>
      </c>
    </row>
    <row r="40" spans="1:5" x14ac:dyDescent="0.2">
      <c r="A40" t="s">
        <v>22</v>
      </c>
      <c r="B40" s="11">
        <v>0</v>
      </c>
    </row>
    <row r="41" spans="1:5" x14ac:dyDescent="0.2">
      <c r="A41" t="s">
        <v>21</v>
      </c>
      <c r="B41" s="11">
        <v>1</v>
      </c>
    </row>
    <row r="42" spans="1:5" x14ac:dyDescent="0.2">
      <c r="A42" t="s">
        <v>20</v>
      </c>
      <c r="B42" s="11">
        <v>1</v>
      </c>
    </row>
    <row r="43" spans="1:5" x14ac:dyDescent="0.2">
      <c r="A43" t="s">
        <v>19</v>
      </c>
      <c r="B43" s="11">
        <v>1</v>
      </c>
    </row>
    <row r="44" spans="1:5" x14ac:dyDescent="0.2">
      <c r="A44" t="s">
        <v>18</v>
      </c>
      <c r="B44" s="11">
        <v>0</v>
      </c>
    </row>
    <row r="45" spans="1:5" x14ac:dyDescent="0.2">
      <c r="A45" t="s">
        <v>17</v>
      </c>
      <c r="B45" s="11">
        <v>0</v>
      </c>
    </row>
  </sheetData>
  <pageMargins left="0.75" right="0.75" top="1" bottom="1" header="0.5" footer="0.5"/>
  <pageSetup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F5179-E4AC-0747-8C0A-1648158F5C5C}">
  <dimension ref="B1:S25"/>
  <sheetViews>
    <sheetView workbookViewId="0">
      <selection activeCell="Q11" sqref="Q11"/>
    </sheetView>
  </sheetViews>
  <sheetFormatPr baseColWidth="10" defaultRowHeight="16" x14ac:dyDescent="0.2"/>
  <cols>
    <col min="2" max="2" width="14.33203125" customWidth="1"/>
    <col min="6" max="6" width="13.1640625" customWidth="1"/>
    <col min="7" max="7" width="12.83203125" bestFit="1" customWidth="1"/>
    <col min="8" max="8" width="12.5" customWidth="1"/>
    <col min="10" max="10" width="11.1640625" bestFit="1" customWidth="1"/>
    <col min="11" max="11" width="12.6640625" customWidth="1"/>
    <col min="12" max="12" width="12.5" customWidth="1"/>
    <col min="13" max="13" width="11.1640625" bestFit="1" customWidth="1"/>
  </cols>
  <sheetData>
    <row r="1" spans="2:19" ht="51" x14ac:dyDescent="0.2">
      <c r="B1" s="28" t="s">
        <v>82</v>
      </c>
      <c r="C1" s="44" t="s">
        <v>81</v>
      </c>
      <c r="D1" s="45"/>
      <c r="E1" s="45" t="s">
        <v>80</v>
      </c>
      <c r="F1" s="45"/>
      <c r="G1" s="44" t="s">
        <v>79</v>
      </c>
      <c r="H1" s="44"/>
    </row>
    <row r="2" spans="2:19" x14ac:dyDescent="0.2">
      <c r="B2" s="36"/>
      <c r="C2" s="30" t="s">
        <v>66</v>
      </c>
      <c r="D2" s="30" t="s">
        <v>65</v>
      </c>
      <c r="E2" s="30" t="s">
        <v>66</v>
      </c>
      <c r="F2" s="30" t="s">
        <v>65</v>
      </c>
      <c r="G2" s="30" t="s">
        <v>66</v>
      </c>
      <c r="H2" s="30" t="s">
        <v>65</v>
      </c>
    </row>
    <row r="3" spans="2:19" x14ac:dyDescent="0.2">
      <c r="B3" s="35">
        <v>25000</v>
      </c>
      <c r="C3" s="34">
        <v>100</v>
      </c>
      <c r="D3" s="34">
        <v>110</v>
      </c>
      <c r="E3" s="33">
        <v>700</v>
      </c>
      <c r="F3" s="33">
        <v>600</v>
      </c>
      <c r="G3" s="19">
        <v>7000</v>
      </c>
      <c r="H3" s="19">
        <v>6000</v>
      </c>
    </row>
    <row r="5" spans="2:19" ht="17" thickBot="1" x14ac:dyDescent="0.25"/>
    <row r="6" spans="2:19" ht="30" customHeight="1" thickTop="1" x14ac:dyDescent="0.2">
      <c r="B6" s="47" t="s">
        <v>78</v>
      </c>
      <c r="C6" s="49" t="s">
        <v>77</v>
      </c>
      <c r="D6" s="50"/>
      <c r="E6" s="44" t="s">
        <v>76</v>
      </c>
      <c r="F6" s="44"/>
      <c r="G6" s="28"/>
      <c r="H6" s="44" t="s">
        <v>75</v>
      </c>
      <c r="I6" s="44"/>
      <c r="J6" s="44" t="s">
        <v>74</v>
      </c>
      <c r="K6" s="44" t="s">
        <v>73</v>
      </c>
      <c r="L6" s="44"/>
      <c r="M6" s="44" t="s">
        <v>72</v>
      </c>
      <c r="N6" s="45"/>
      <c r="O6" s="46" t="s">
        <v>71</v>
      </c>
      <c r="P6" s="44" t="s">
        <v>70</v>
      </c>
      <c r="Q6" s="44"/>
      <c r="R6" s="14" t="s">
        <v>69</v>
      </c>
      <c r="S6" s="14"/>
    </row>
    <row r="7" spans="2:19" ht="35" thickBot="1" x14ac:dyDescent="0.25">
      <c r="B7" s="48"/>
      <c r="C7" s="32" t="s">
        <v>68</v>
      </c>
      <c r="D7" s="31" t="s">
        <v>67</v>
      </c>
      <c r="E7" s="30" t="s">
        <v>66</v>
      </c>
      <c r="F7" s="30" t="s">
        <v>65</v>
      </c>
      <c r="G7" s="30"/>
      <c r="H7" s="30" t="s">
        <v>66</v>
      </c>
      <c r="I7" s="30" t="s">
        <v>65</v>
      </c>
      <c r="J7" s="44"/>
      <c r="K7" s="30" t="s">
        <v>66</v>
      </c>
      <c r="L7" s="30" t="s">
        <v>65</v>
      </c>
      <c r="M7" s="30" t="s">
        <v>66</v>
      </c>
      <c r="N7" s="30" t="s">
        <v>65</v>
      </c>
      <c r="O7" s="46"/>
      <c r="P7" s="30" t="s">
        <v>66</v>
      </c>
      <c r="Q7" s="30" t="s">
        <v>65</v>
      </c>
      <c r="R7" s="14"/>
      <c r="S7" s="14"/>
    </row>
    <row r="8" spans="2:19" ht="17" thickTop="1" x14ac:dyDescent="0.2">
      <c r="B8" s="29"/>
      <c r="C8" s="28"/>
      <c r="D8" s="27"/>
      <c r="E8" s="14"/>
      <c r="F8" s="14"/>
      <c r="G8" s="14"/>
      <c r="H8" s="24">
        <v>1</v>
      </c>
      <c r="I8" s="24">
        <v>0</v>
      </c>
      <c r="J8" s="14"/>
      <c r="K8" s="14"/>
      <c r="L8" s="14"/>
      <c r="M8" s="26">
        <v>50</v>
      </c>
      <c r="N8" s="26">
        <v>50</v>
      </c>
      <c r="O8" s="14"/>
      <c r="P8" s="14"/>
      <c r="Q8" s="14"/>
      <c r="R8" s="14"/>
      <c r="S8" s="14"/>
    </row>
    <row r="9" spans="2:19" x14ac:dyDescent="0.2">
      <c r="B9" s="25" t="s">
        <v>64</v>
      </c>
      <c r="C9" s="24">
        <v>34</v>
      </c>
      <c r="D9" s="23">
        <v>42</v>
      </c>
      <c r="E9" s="19">
        <v>7000</v>
      </c>
      <c r="F9" s="19">
        <v>6000</v>
      </c>
      <c r="G9" s="14"/>
      <c r="H9" s="38">
        <v>1</v>
      </c>
      <c r="I9" s="38">
        <v>0</v>
      </c>
      <c r="J9" s="38">
        <v>0</v>
      </c>
      <c r="K9" s="38">
        <v>63</v>
      </c>
      <c r="L9" s="38">
        <v>0</v>
      </c>
      <c r="M9" s="14">
        <f t="shared" ref="M9:M20" si="0">M8+K9-C9</f>
        <v>79</v>
      </c>
      <c r="N9" s="14">
        <f t="shared" ref="N9:N20" si="1">N8+L9-D9</f>
        <v>8</v>
      </c>
      <c r="O9" s="18">
        <f t="shared" ref="O9:O20" si="2">SUM(H9:I9)</f>
        <v>1</v>
      </c>
      <c r="P9" s="14">
        <f t="shared" ref="P9:P20" si="3">K9-(C$3*H9)</f>
        <v>-37</v>
      </c>
      <c r="Q9" s="14">
        <f t="shared" ref="Q9:Q20" si="4">L9-(D$3*I9)</f>
        <v>0</v>
      </c>
      <c r="R9" s="18">
        <f>H8+I9-1</f>
        <v>0</v>
      </c>
      <c r="S9" s="18">
        <f>I8+H9-1</f>
        <v>0</v>
      </c>
    </row>
    <row r="10" spans="2:19" x14ac:dyDescent="0.2">
      <c r="B10" s="25" t="s">
        <v>63</v>
      </c>
      <c r="C10" s="24">
        <v>39</v>
      </c>
      <c r="D10" s="23">
        <v>45</v>
      </c>
      <c r="E10" s="19">
        <v>7000</v>
      </c>
      <c r="F10" s="19">
        <v>6000</v>
      </c>
      <c r="G10" s="14"/>
      <c r="H10" s="38">
        <v>0</v>
      </c>
      <c r="I10" s="38">
        <v>1</v>
      </c>
      <c r="J10" s="38">
        <v>1</v>
      </c>
      <c r="K10" s="38">
        <v>0</v>
      </c>
      <c r="L10" s="38">
        <v>37</v>
      </c>
      <c r="M10" s="14">
        <f t="shared" si="0"/>
        <v>40</v>
      </c>
      <c r="N10" s="14">
        <f t="shared" si="1"/>
        <v>0</v>
      </c>
      <c r="O10" s="18">
        <f t="shared" si="2"/>
        <v>1</v>
      </c>
      <c r="P10" s="14">
        <f t="shared" si="3"/>
        <v>0</v>
      </c>
      <c r="Q10" s="14">
        <f t="shared" si="4"/>
        <v>-73</v>
      </c>
      <c r="R10" s="18">
        <f t="shared" ref="R10:R20" si="5">H9+I10-1</f>
        <v>1</v>
      </c>
      <c r="S10" s="18">
        <f t="shared" ref="S10:S20" si="6">I9+H10-1</f>
        <v>-1</v>
      </c>
    </row>
    <row r="11" spans="2:19" x14ac:dyDescent="0.2">
      <c r="B11" s="25" t="s">
        <v>62</v>
      </c>
      <c r="C11" s="24">
        <v>40</v>
      </c>
      <c r="D11" s="23">
        <v>46</v>
      </c>
      <c r="E11" s="19">
        <v>7000</v>
      </c>
      <c r="F11" s="19">
        <v>6000</v>
      </c>
      <c r="G11" s="14"/>
      <c r="H11" s="38">
        <v>0</v>
      </c>
      <c r="I11" s="38">
        <v>1</v>
      </c>
      <c r="J11" s="38">
        <v>0</v>
      </c>
      <c r="K11" s="38">
        <v>0</v>
      </c>
      <c r="L11" s="38">
        <v>84</v>
      </c>
      <c r="M11" s="14">
        <f t="shared" si="0"/>
        <v>0</v>
      </c>
      <c r="N11" s="14">
        <f t="shared" si="1"/>
        <v>38</v>
      </c>
      <c r="O11" s="18">
        <f t="shared" si="2"/>
        <v>1</v>
      </c>
      <c r="P11" s="14">
        <f t="shared" si="3"/>
        <v>0</v>
      </c>
      <c r="Q11" s="14">
        <f t="shared" si="4"/>
        <v>-26</v>
      </c>
      <c r="R11" s="18">
        <f t="shared" si="5"/>
        <v>0</v>
      </c>
      <c r="S11" s="18">
        <f t="shared" si="6"/>
        <v>0</v>
      </c>
    </row>
    <row r="12" spans="2:19" x14ac:dyDescent="0.2">
      <c r="B12" s="25" t="s">
        <v>61</v>
      </c>
      <c r="C12" s="24">
        <v>31</v>
      </c>
      <c r="D12" s="23">
        <v>38</v>
      </c>
      <c r="E12" s="19">
        <v>7000</v>
      </c>
      <c r="F12" s="19">
        <v>6000</v>
      </c>
      <c r="G12" s="14"/>
      <c r="H12" s="38">
        <v>1</v>
      </c>
      <c r="I12" s="38">
        <v>0</v>
      </c>
      <c r="J12" s="38">
        <v>1</v>
      </c>
      <c r="K12" s="38">
        <v>94</v>
      </c>
      <c r="L12" s="38">
        <v>0</v>
      </c>
      <c r="M12" s="14">
        <f t="shared" si="0"/>
        <v>63</v>
      </c>
      <c r="N12" s="14">
        <f t="shared" si="1"/>
        <v>0</v>
      </c>
      <c r="O12" s="18">
        <f t="shared" si="2"/>
        <v>1</v>
      </c>
      <c r="P12" s="14">
        <f t="shared" si="3"/>
        <v>-6</v>
      </c>
      <c r="Q12" s="14">
        <f t="shared" si="4"/>
        <v>0</v>
      </c>
      <c r="R12" s="18">
        <f t="shared" si="5"/>
        <v>-1</v>
      </c>
      <c r="S12" s="18">
        <f t="shared" si="6"/>
        <v>1</v>
      </c>
    </row>
    <row r="13" spans="2:19" x14ac:dyDescent="0.2">
      <c r="B13" s="25" t="s">
        <v>60</v>
      </c>
      <c r="C13" s="24">
        <v>30</v>
      </c>
      <c r="D13" s="23">
        <v>36</v>
      </c>
      <c r="E13" s="19">
        <v>7000</v>
      </c>
      <c r="F13" s="19">
        <v>6000</v>
      </c>
      <c r="G13" s="14"/>
      <c r="H13" s="38">
        <v>0</v>
      </c>
      <c r="I13" s="38">
        <v>1</v>
      </c>
      <c r="J13" s="38">
        <v>1</v>
      </c>
      <c r="K13" s="38">
        <v>0</v>
      </c>
      <c r="L13" s="38">
        <v>52</v>
      </c>
      <c r="M13" s="14">
        <f t="shared" si="0"/>
        <v>33</v>
      </c>
      <c r="N13" s="14">
        <f t="shared" si="1"/>
        <v>16</v>
      </c>
      <c r="O13" s="18">
        <f t="shared" si="2"/>
        <v>1</v>
      </c>
      <c r="P13" s="14">
        <f t="shared" si="3"/>
        <v>0</v>
      </c>
      <c r="Q13" s="14">
        <f t="shared" si="4"/>
        <v>-58</v>
      </c>
      <c r="R13" s="18">
        <f t="shared" si="5"/>
        <v>1</v>
      </c>
      <c r="S13" s="18">
        <f t="shared" si="6"/>
        <v>-1</v>
      </c>
    </row>
    <row r="14" spans="2:19" x14ac:dyDescent="0.2">
      <c r="B14" s="25" t="s">
        <v>59</v>
      </c>
      <c r="C14" s="24">
        <v>33</v>
      </c>
      <c r="D14" s="23">
        <v>43</v>
      </c>
      <c r="E14" s="19">
        <v>7000</v>
      </c>
      <c r="F14" s="19">
        <v>6000</v>
      </c>
      <c r="G14" s="14"/>
      <c r="H14" s="38">
        <v>0</v>
      </c>
      <c r="I14" s="38">
        <v>1</v>
      </c>
      <c r="J14" s="38">
        <v>0</v>
      </c>
      <c r="K14" s="38">
        <v>0</v>
      </c>
      <c r="L14" s="38">
        <v>110</v>
      </c>
      <c r="M14" s="14">
        <f t="shared" si="0"/>
        <v>0</v>
      </c>
      <c r="N14" s="14">
        <f t="shared" si="1"/>
        <v>83</v>
      </c>
      <c r="O14" s="18">
        <f t="shared" si="2"/>
        <v>1</v>
      </c>
      <c r="P14" s="14">
        <f t="shared" si="3"/>
        <v>0</v>
      </c>
      <c r="Q14" s="14">
        <f t="shared" si="4"/>
        <v>0</v>
      </c>
      <c r="R14" s="18">
        <f t="shared" si="5"/>
        <v>0</v>
      </c>
      <c r="S14" s="18">
        <f t="shared" si="6"/>
        <v>0</v>
      </c>
    </row>
    <row r="15" spans="2:19" x14ac:dyDescent="0.2">
      <c r="B15" s="25" t="s">
        <v>58</v>
      </c>
      <c r="C15" s="24">
        <v>32</v>
      </c>
      <c r="D15" s="23">
        <v>42</v>
      </c>
      <c r="E15" s="19">
        <v>7700</v>
      </c>
      <c r="F15" s="19">
        <v>6600</v>
      </c>
      <c r="G15" s="14"/>
      <c r="H15" s="38">
        <v>1</v>
      </c>
      <c r="I15" s="38">
        <v>0</v>
      </c>
      <c r="J15" s="38">
        <v>1</v>
      </c>
      <c r="K15" s="38">
        <v>32</v>
      </c>
      <c r="L15" s="38">
        <v>0</v>
      </c>
      <c r="M15" s="14">
        <f t="shared" si="0"/>
        <v>0</v>
      </c>
      <c r="N15" s="14">
        <f t="shared" si="1"/>
        <v>41</v>
      </c>
      <c r="O15" s="18">
        <f t="shared" si="2"/>
        <v>1</v>
      </c>
      <c r="P15" s="14">
        <f t="shared" si="3"/>
        <v>-68</v>
      </c>
      <c r="Q15" s="14">
        <f t="shared" si="4"/>
        <v>0</v>
      </c>
      <c r="R15" s="18">
        <f t="shared" si="5"/>
        <v>-1</v>
      </c>
      <c r="S15" s="18">
        <f t="shared" si="6"/>
        <v>1</v>
      </c>
    </row>
    <row r="16" spans="2:19" x14ac:dyDescent="0.2">
      <c r="B16" s="25" t="s">
        <v>57</v>
      </c>
      <c r="C16" s="24">
        <v>41</v>
      </c>
      <c r="D16" s="23">
        <v>41</v>
      </c>
      <c r="E16" s="19">
        <v>7700</v>
      </c>
      <c r="F16" s="19">
        <v>6600</v>
      </c>
      <c r="G16" s="14"/>
      <c r="H16" s="38">
        <v>1</v>
      </c>
      <c r="I16" s="38">
        <v>0</v>
      </c>
      <c r="J16" s="38">
        <v>0</v>
      </c>
      <c r="K16" s="38">
        <v>81</v>
      </c>
      <c r="L16" s="38">
        <v>0</v>
      </c>
      <c r="M16" s="14">
        <f t="shared" si="0"/>
        <v>40</v>
      </c>
      <c r="N16" s="14">
        <f t="shared" si="1"/>
        <v>0</v>
      </c>
      <c r="O16" s="18">
        <f t="shared" si="2"/>
        <v>1</v>
      </c>
      <c r="P16" s="14">
        <f t="shared" si="3"/>
        <v>-19</v>
      </c>
      <c r="Q16" s="14">
        <f t="shared" si="4"/>
        <v>0</v>
      </c>
      <c r="R16" s="18">
        <f t="shared" si="5"/>
        <v>0</v>
      </c>
      <c r="S16" s="18">
        <f t="shared" si="6"/>
        <v>0</v>
      </c>
    </row>
    <row r="17" spans="2:19" x14ac:dyDescent="0.2">
      <c r="B17" s="25" t="s">
        <v>56</v>
      </c>
      <c r="C17" s="24">
        <v>40</v>
      </c>
      <c r="D17" s="23">
        <v>44</v>
      </c>
      <c r="E17" s="19">
        <v>7700</v>
      </c>
      <c r="F17" s="19">
        <v>6600</v>
      </c>
      <c r="G17" s="14"/>
      <c r="H17" s="38">
        <v>0</v>
      </c>
      <c r="I17" s="38">
        <v>1</v>
      </c>
      <c r="J17" s="38">
        <v>1</v>
      </c>
      <c r="K17" s="38">
        <v>0</v>
      </c>
      <c r="L17" s="38">
        <v>91</v>
      </c>
      <c r="M17" s="14">
        <f t="shared" si="0"/>
        <v>0</v>
      </c>
      <c r="N17" s="14">
        <f t="shared" si="1"/>
        <v>47</v>
      </c>
      <c r="O17" s="18">
        <f t="shared" si="2"/>
        <v>1</v>
      </c>
      <c r="P17" s="14">
        <f t="shared" si="3"/>
        <v>0</v>
      </c>
      <c r="Q17" s="14">
        <f t="shared" si="4"/>
        <v>-19</v>
      </c>
      <c r="R17" s="18">
        <f t="shared" si="5"/>
        <v>1</v>
      </c>
      <c r="S17" s="18">
        <f t="shared" si="6"/>
        <v>-1</v>
      </c>
    </row>
    <row r="18" spans="2:19" x14ac:dyDescent="0.2">
      <c r="B18" s="25" t="s">
        <v>55</v>
      </c>
      <c r="C18" s="24">
        <v>38</v>
      </c>
      <c r="D18" s="23">
        <v>47</v>
      </c>
      <c r="E18" s="19">
        <v>7700</v>
      </c>
      <c r="F18" s="19">
        <v>6600</v>
      </c>
      <c r="G18" s="14"/>
      <c r="H18" s="38">
        <v>1</v>
      </c>
      <c r="I18" s="38">
        <v>0</v>
      </c>
      <c r="J18" s="38">
        <v>1</v>
      </c>
      <c r="K18" s="38">
        <v>79</v>
      </c>
      <c r="L18" s="38">
        <v>0</v>
      </c>
      <c r="M18" s="14">
        <f t="shared" si="0"/>
        <v>41</v>
      </c>
      <c r="N18" s="14">
        <f t="shared" si="1"/>
        <v>0</v>
      </c>
      <c r="O18" s="18">
        <f t="shared" si="2"/>
        <v>1</v>
      </c>
      <c r="P18" s="14">
        <f t="shared" si="3"/>
        <v>-21</v>
      </c>
      <c r="Q18" s="14">
        <f t="shared" si="4"/>
        <v>0</v>
      </c>
      <c r="R18" s="18">
        <f t="shared" si="5"/>
        <v>-1</v>
      </c>
      <c r="S18" s="18">
        <f t="shared" si="6"/>
        <v>1</v>
      </c>
    </row>
    <row r="19" spans="2:19" x14ac:dyDescent="0.2">
      <c r="B19" s="25" t="s">
        <v>54</v>
      </c>
      <c r="C19" s="24">
        <v>41</v>
      </c>
      <c r="D19" s="23">
        <v>48</v>
      </c>
      <c r="E19" s="19">
        <v>7700</v>
      </c>
      <c r="F19" s="19">
        <v>6600</v>
      </c>
      <c r="G19" s="14"/>
      <c r="H19" s="38">
        <v>0</v>
      </c>
      <c r="I19" s="38">
        <v>1</v>
      </c>
      <c r="J19" s="38">
        <v>1</v>
      </c>
      <c r="K19" s="38">
        <v>0</v>
      </c>
      <c r="L19" s="38">
        <v>94</v>
      </c>
      <c r="M19" s="14">
        <f t="shared" si="0"/>
        <v>0</v>
      </c>
      <c r="N19" s="14">
        <f t="shared" si="1"/>
        <v>46</v>
      </c>
      <c r="O19" s="18">
        <f t="shared" si="2"/>
        <v>1</v>
      </c>
      <c r="P19" s="14">
        <f t="shared" si="3"/>
        <v>0</v>
      </c>
      <c r="Q19" s="14">
        <f t="shared" si="4"/>
        <v>-16</v>
      </c>
      <c r="R19" s="18">
        <f t="shared" si="5"/>
        <v>1</v>
      </c>
      <c r="S19" s="18">
        <f t="shared" si="6"/>
        <v>-1</v>
      </c>
    </row>
    <row r="20" spans="2:19" ht="17" thickBot="1" x14ac:dyDescent="0.25">
      <c r="B20" s="22" t="s">
        <v>53</v>
      </c>
      <c r="C20" s="21">
        <v>40</v>
      </c>
      <c r="D20" s="20">
        <v>46</v>
      </c>
      <c r="E20" s="19">
        <v>7700</v>
      </c>
      <c r="F20" s="19">
        <v>6600</v>
      </c>
      <c r="G20" s="14"/>
      <c r="H20" s="38">
        <v>1</v>
      </c>
      <c r="I20" s="38">
        <v>0</v>
      </c>
      <c r="J20" s="38">
        <v>1</v>
      </c>
      <c r="K20" s="38">
        <v>40</v>
      </c>
      <c r="L20" s="38">
        <v>0</v>
      </c>
      <c r="M20" s="14">
        <f t="shared" si="0"/>
        <v>0</v>
      </c>
      <c r="N20" s="14">
        <f t="shared" si="1"/>
        <v>0</v>
      </c>
      <c r="O20" s="18">
        <f t="shared" si="2"/>
        <v>1</v>
      </c>
      <c r="P20" s="14">
        <f t="shared" si="3"/>
        <v>-60</v>
      </c>
      <c r="Q20" s="14">
        <f t="shared" si="4"/>
        <v>0</v>
      </c>
      <c r="R20" s="18">
        <f t="shared" si="5"/>
        <v>-1</v>
      </c>
      <c r="S20" s="18">
        <f t="shared" si="6"/>
        <v>1</v>
      </c>
    </row>
    <row r="21" spans="2:19" ht="17" thickTop="1" x14ac:dyDescent="0.2"/>
    <row r="22" spans="2:19" x14ac:dyDescent="0.2">
      <c r="J22" s="16">
        <f>SUM(J9:J20)*$B$3</f>
        <v>200000</v>
      </c>
      <c r="K22" s="17">
        <f>SUMPRODUCT(E9:E20,K9:K20)</f>
        <v>2885400</v>
      </c>
      <c r="L22" s="17">
        <f>SUMPRODUCT(F9:F20,L9:L20)</f>
        <v>2919000</v>
      </c>
      <c r="M22" s="16">
        <f>SUM(M9:M20)*E$3</f>
        <v>207200</v>
      </c>
      <c r="N22" s="16">
        <f>SUM(N9:N20)*F$3</f>
        <v>167400</v>
      </c>
    </row>
    <row r="23" spans="2:19" x14ac:dyDescent="0.2">
      <c r="J23" s="44" t="s">
        <v>52</v>
      </c>
      <c r="K23" s="44" t="s">
        <v>51</v>
      </c>
      <c r="L23" s="44" t="s">
        <v>50</v>
      </c>
      <c r="M23" s="44" t="s">
        <v>49</v>
      </c>
      <c r="N23" s="44" t="s">
        <v>48</v>
      </c>
    </row>
    <row r="24" spans="2:19" x14ac:dyDescent="0.2">
      <c r="B24" s="15"/>
      <c r="C24" s="15"/>
      <c r="D24" s="15"/>
      <c r="E24" s="15"/>
      <c r="F24" s="15"/>
      <c r="G24" s="15"/>
      <c r="H24" s="15"/>
      <c r="J24" s="44"/>
      <c r="K24" s="44"/>
      <c r="L24" s="44"/>
      <c r="M24" s="44"/>
      <c r="N24" s="44"/>
    </row>
    <row r="25" spans="2:19" x14ac:dyDescent="0.2">
      <c r="F25" s="14" t="s">
        <v>47</v>
      </c>
      <c r="G25" s="13">
        <f>SUM(J22:N22)</f>
        <v>6379000</v>
      </c>
      <c r="J25" s="44"/>
      <c r="K25" s="44"/>
      <c r="L25" s="44"/>
      <c r="M25" s="44"/>
      <c r="N25" s="44"/>
    </row>
  </sheetData>
  <mergeCells count="17">
    <mergeCell ref="C1:D1"/>
    <mergeCell ref="E1:F1"/>
    <mergeCell ref="G1:H1"/>
    <mergeCell ref="B6:B7"/>
    <mergeCell ref="C6:D6"/>
    <mergeCell ref="E6:F6"/>
    <mergeCell ref="H6:I6"/>
    <mergeCell ref="J6:J7"/>
    <mergeCell ref="K6:L6"/>
    <mergeCell ref="M6:N6"/>
    <mergeCell ref="O6:O7"/>
    <mergeCell ref="P6:Q6"/>
    <mergeCell ref="J23:J25"/>
    <mergeCell ref="K23:K25"/>
    <mergeCell ref="L23:L25"/>
    <mergeCell ref="M23:M25"/>
    <mergeCell ref="N23:N2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07FE6-DD3B-544D-A6B9-B5019D13A439}">
  <dimension ref="A1:Z23"/>
  <sheetViews>
    <sheetView workbookViewId="0">
      <selection activeCell="J22" sqref="J22"/>
    </sheetView>
  </sheetViews>
  <sheetFormatPr baseColWidth="10" defaultRowHeight="16" x14ac:dyDescent="0.2"/>
  <cols>
    <col min="1" max="1" width="18.83203125" bestFit="1" customWidth="1"/>
    <col min="2" max="3" width="11.33203125" bestFit="1" customWidth="1"/>
    <col min="6" max="13" width="4.6640625" bestFit="1" customWidth="1"/>
    <col min="14" max="14" width="9" bestFit="1" customWidth="1"/>
    <col min="15" max="15" width="6.5" customWidth="1"/>
    <col min="19" max="26" width="2.1640625" bestFit="1" customWidth="1"/>
  </cols>
  <sheetData>
    <row r="1" spans="1:26" x14ac:dyDescent="0.2">
      <c r="A1" t="s">
        <v>93</v>
      </c>
      <c r="B1" t="s">
        <v>92</v>
      </c>
      <c r="C1" t="s">
        <v>91</v>
      </c>
      <c r="E1" t="s">
        <v>9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</row>
    <row r="2" spans="1:26" x14ac:dyDescent="0.2">
      <c r="A2" s="4">
        <v>1</v>
      </c>
      <c r="B2" s="40">
        <v>0</v>
      </c>
      <c r="C2" s="40">
        <v>0</v>
      </c>
      <c r="E2">
        <v>1</v>
      </c>
      <c r="F2" s="39">
        <f t="shared" ref="F2:M9" si="0">SQRT((VLOOKUP($E2,$A$1:$C$9,2,FALSE)-VLOOKUP(F$1,$A$1:$C$9,2,FALSE))^2 + (VLOOKUP($E2,$A$1:$C$9,3,FALSE)-VLOOKUP(F$1,$A$1:$C$9,3,FALSE))^2)</f>
        <v>0</v>
      </c>
      <c r="G2" s="39">
        <f t="shared" si="0"/>
        <v>5.882329470541408</v>
      </c>
      <c r="H2" s="39">
        <f t="shared" si="0"/>
        <v>5.4214758138351948</v>
      </c>
      <c r="I2" s="39">
        <f t="shared" si="0"/>
        <v>3.3481935427928913</v>
      </c>
      <c r="J2" s="39">
        <f t="shared" si="0"/>
        <v>10.966859167510089</v>
      </c>
      <c r="K2" s="39">
        <f t="shared" si="0"/>
        <v>8.2580445627279122</v>
      </c>
      <c r="L2" s="39">
        <f t="shared" si="0"/>
        <v>7.312215806443354</v>
      </c>
      <c r="M2" s="39">
        <f t="shared" si="0"/>
        <v>0.7202777242147631</v>
      </c>
    </row>
    <row r="3" spans="1:26" x14ac:dyDescent="0.2">
      <c r="A3" s="4">
        <v>2</v>
      </c>
      <c r="B3" s="40">
        <v>1.3299999999999983</v>
      </c>
      <c r="C3" s="40">
        <v>5.7299999999999969</v>
      </c>
      <c r="E3">
        <v>2</v>
      </c>
      <c r="F3" s="39">
        <f t="shared" si="0"/>
        <v>5.882329470541408</v>
      </c>
      <c r="G3" s="39">
        <f t="shared" si="0"/>
        <v>0</v>
      </c>
      <c r="H3" s="39">
        <f t="shared" si="0"/>
        <v>1.2918978287774932</v>
      </c>
      <c r="I3" s="39">
        <f t="shared" si="0"/>
        <v>4.4874268796271215</v>
      </c>
      <c r="J3" s="39">
        <f t="shared" si="0"/>
        <v>16.755900453273171</v>
      </c>
      <c r="K3" s="39">
        <f t="shared" si="0"/>
        <v>14.103960436700039</v>
      </c>
      <c r="L3" s="39">
        <f t="shared" si="0"/>
        <v>13.090611139286048</v>
      </c>
      <c r="M3" s="39">
        <f t="shared" si="0"/>
        <v>6.0668443197431685</v>
      </c>
    </row>
    <row r="4" spans="1:26" x14ac:dyDescent="0.2">
      <c r="A4" s="4">
        <v>3</v>
      </c>
      <c r="B4" s="40">
        <v>2.3200000000000003</v>
      </c>
      <c r="C4" s="40">
        <v>4.8999999999999986</v>
      </c>
      <c r="E4">
        <v>3</v>
      </c>
      <c r="F4" s="39">
        <f t="shared" si="0"/>
        <v>5.4214758138351948</v>
      </c>
      <c r="G4" s="39">
        <f t="shared" si="0"/>
        <v>1.2918978287774932</v>
      </c>
      <c r="H4" s="39">
        <f t="shared" si="0"/>
        <v>0</v>
      </c>
      <c r="I4" s="39">
        <f t="shared" si="0"/>
        <v>4.8301138702933324</v>
      </c>
      <c r="J4" s="39">
        <f t="shared" si="0"/>
        <v>16.388251889692203</v>
      </c>
      <c r="K4" s="39">
        <f t="shared" si="0"/>
        <v>13.468366641876067</v>
      </c>
      <c r="L4" s="39">
        <f t="shared" si="0"/>
        <v>12.396116327301872</v>
      </c>
      <c r="M4" s="39">
        <f t="shared" si="0"/>
        <v>5.7494347548259022</v>
      </c>
    </row>
    <row r="5" spans="1:26" x14ac:dyDescent="0.2">
      <c r="A5" s="4">
        <v>4</v>
      </c>
      <c r="B5" s="40">
        <v>-1.980000000000004</v>
      </c>
      <c r="C5" s="40">
        <v>2.6999999999999993</v>
      </c>
      <c r="E5">
        <v>4</v>
      </c>
      <c r="F5" s="39">
        <f t="shared" si="0"/>
        <v>3.3481935427928913</v>
      </c>
      <c r="G5" s="39">
        <f t="shared" si="0"/>
        <v>4.4874268796271215</v>
      </c>
      <c r="H5" s="39">
        <f t="shared" si="0"/>
        <v>4.8301138702933324</v>
      </c>
      <c r="I5" s="39">
        <f t="shared" si="0"/>
        <v>0</v>
      </c>
      <c r="J5" s="39">
        <f t="shared" si="0"/>
        <v>12.883508838821824</v>
      </c>
      <c r="K5" s="39">
        <f t="shared" si="0"/>
        <v>11.007038657150252</v>
      </c>
      <c r="L5" s="39">
        <f t="shared" si="0"/>
        <v>10.240395500174788</v>
      </c>
      <c r="M5" s="39">
        <f t="shared" si="0"/>
        <v>2.9614185789921716</v>
      </c>
    </row>
    <row r="6" spans="1:26" x14ac:dyDescent="0.2">
      <c r="A6" s="4">
        <v>5</v>
      </c>
      <c r="B6" s="40">
        <v>-4.7600000000000051</v>
      </c>
      <c r="C6" s="40">
        <v>-9.8800000000000026</v>
      </c>
      <c r="E6">
        <v>5</v>
      </c>
      <c r="F6" s="39">
        <f t="shared" si="0"/>
        <v>10.966859167510089</v>
      </c>
      <c r="G6" s="39">
        <f t="shared" si="0"/>
        <v>16.755900453273171</v>
      </c>
      <c r="H6" s="39">
        <f t="shared" si="0"/>
        <v>16.388251889692203</v>
      </c>
      <c r="I6" s="39">
        <f t="shared" si="0"/>
        <v>12.883508838821824</v>
      </c>
      <c r="J6" s="39">
        <f t="shared" si="0"/>
        <v>0</v>
      </c>
      <c r="K6" s="39">
        <f t="shared" si="0"/>
        <v>4.4010112474293956</v>
      </c>
      <c r="L6" s="39">
        <f t="shared" si="0"/>
        <v>5.5685276330462834</v>
      </c>
      <c r="M6" s="39">
        <f t="shared" si="0"/>
        <v>10.692595568897202</v>
      </c>
    </row>
    <row r="7" spans="1:26" x14ac:dyDescent="0.2">
      <c r="A7" s="4">
        <v>6</v>
      </c>
      <c r="B7" s="40">
        <v>-0.67999999999999972</v>
      </c>
      <c r="C7" s="40">
        <v>-8.2300000000000022</v>
      </c>
      <c r="E7">
        <v>6</v>
      </c>
      <c r="F7" s="39">
        <f t="shared" si="0"/>
        <v>8.2580445627279122</v>
      </c>
      <c r="G7" s="39">
        <f t="shared" si="0"/>
        <v>14.103960436700039</v>
      </c>
      <c r="H7" s="39">
        <f t="shared" si="0"/>
        <v>13.468366641876067</v>
      </c>
      <c r="I7" s="39">
        <f t="shared" si="0"/>
        <v>11.007038657150252</v>
      </c>
      <c r="J7" s="39">
        <f t="shared" si="0"/>
        <v>4.4010112474293956</v>
      </c>
      <c r="K7" s="39">
        <f t="shared" si="0"/>
        <v>0</v>
      </c>
      <c r="L7" s="39">
        <f t="shared" si="0"/>
        <v>1.2593649193144929</v>
      </c>
      <c r="M7" s="39">
        <f t="shared" si="0"/>
        <v>8.2500969691270924</v>
      </c>
    </row>
    <row r="8" spans="1:26" x14ac:dyDescent="0.2">
      <c r="A8" s="4">
        <v>7</v>
      </c>
      <c r="B8" s="40">
        <v>0.17999999999999972</v>
      </c>
      <c r="C8" s="40">
        <v>-7.3100000000000023</v>
      </c>
      <c r="E8">
        <v>7</v>
      </c>
      <c r="F8" s="39">
        <f t="shared" si="0"/>
        <v>7.312215806443354</v>
      </c>
      <c r="G8" s="39">
        <f t="shared" si="0"/>
        <v>13.090611139286048</v>
      </c>
      <c r="H8" s="39">
        <f t="shared" si="0"/>
        <v>12.396116327301872</v>
      </c>
      <c r="I8" s="39">
        <f t="shared" si="0"/>
        <v>10.240395500174788</v>
      </c>
      <c r="J8" s="39">
        <f t="shared" si="0"/>
        <v>5.5685276330462834</v>
      </c>
      <c r="K8" s="39">
        <f t="shared" si="0"/>
        <v>1.2593649193144929</v>
      </c>
      <c r="L8" s="39">
        <f t="shared" si="0"/>
        <v>0</v>
      </c>
      <c r="M8" s="39">
        <f t="shared" si="0"/>
        <v>7.3850457006033494</v>
      </c>
    </row>
    <row r="9" spans="1:26" x14ac:dyDescent="0.2">
      <c r="A9" s="4">
        <v>8</v>
      </c>
      <c r="B9" s="40">
        <v>-0.71999999999999886</v>
      </c>
      <c r="C9" s="40">
        <v>1.9999999999999574E-2</v>
      </c>
      <c r="E9">
        <v>8</v>
      </c>
      <c r="F9" s="39">
        <f t="shared" si="0"/>
        <v>0.7202777242147631</v>
      </c>
      <c r="G9" s="39">
        <f t="shared" si="0"/>
        <v>6.0668443197431685</v>
      </c>
      <c r="H9" s="39">
        <f t="shared" si="0"/>
        <v>5.7494347548259022</v>
      </c>
      <c r="I9" s="39">
        <f t="shared" si="0"/>
        <v>2.9614185789921716</v>
      </c>
      <c r="J9" s="39">
        <f t="shared" si="0"/>
        <v>10.692595568897202</v>
      </c>
      <c r="K9" s="39">
        <f t="shared" si="0"/>
        <v>8.2500969691270924</v>
      </c>
      <c r="L9" s="39">
        <f t="shared" si="0"/>
        <v>7.3850457006033494</v>
      </c>
      <c r="M9" s="39">
        <f t="shared" si="0"/>
        <v>0</v>
      </c>
    </row>
    <row r="11" spans="1:26" x14ac:dyDescent="0.2">
      <c r="E11" t="s">
        <v>90</v>
      </c>
      <c r="F11">
        <v>1</v>
      </c>
      <c r="G11">
        <v>2</v>
      </c>
      <c r="H11">
        <v>3</v>
      </c>
      <c r="I11">
        <v>4</v>
      </c>
      <c r="J11">
        <v>5</v>
      </c>
      <c r="K11">
        <v>6</v>
      </c>
      <c r="L11">
        <v>7</v>
      </c>
      <c r="M11">
        <v>8</v>
      </c>
      <c r="N11" t="s">
        <v>89</v>
      </c>
      <c r="P11" t="s">
        <v>88</v>
      </c>
      <c r="R11" t="s">
        <v>87</v>
      </c>
      <c r="S11">
        <v>1</v>
      </c>
      <c r="T11">
        <v>2</v>
      </c>
      <c r="U11">
        <v>3</v>
      </c>
      <c r="V11">
        <v>4</v>
      </c>
      <c r="W11">
        <v>5</v>
      </c>
      <c r="X11">
        <v>6</v>
      </c>
      <c r="Y11">
        <v>7</v>
      </c>
      <c r="Z11">
        <v>8</v>
      </c>
    </row>
    <row r="12" spans="1:26" x14ac:dyDescent="0.2">
      <c r="E12">
        <v>1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1</v>
      </c>
      <c r="N12">
        <f t="shared" ref="N12:N19" si="1">SUM(F12:M12)</f>
        <v>2</v>
      </c>
      <c r="P12" cm="1">
        <f t="array" ref="P12">INDEX(F12:M12,E12)</f>
        <v>0</v>
      </c>
      <c r="R12">
        <v>1</v>
      </c>
      <c r="S12" cm="1">
        <f t="array" ref="S12:Z19">TRANSPOSE(F12:M19)</f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1</v>
      </c>
    </row>
    <row r="13" spans="1:26" x14ac:dyDescent="0.2">
      <c r="E13">
        <v>2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f t="shared" si="1"/>
        <v>2</v>
      </c>
      <c r="P13" cm="1">
        <f t="array" ref="P13">INDEX(F13:M13,E13)</f>
        <v>0</v>
      </c>
      <c r="R13">
        <v>2</v>
      </c>
      <c r="S13">
        <v>0</v>
      </c>
      <c r="T13">
        <v>0</v>
      </c>
      <c r="U13">
        <v>1</v>
      </c>
      <c r="V13">
        <v>1</v>
      </c>
      <c r="W13">
        <v>0</v>
      </c>
      <c r="X13">
        <v>0</v>
      </c>
      <c r="Y13">
        <v>0</v>
      </c>
      <c r="Z13">
        <v>0</v>
      </c>
    </row>
    <row r="14" spans="1:26" x14ac:dyDescent="0.2">
      <c r="E14">
        <v>3</v>
      </c>
      <c r="F14">
        <v>1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f t="shared" si="1"/>
        <v>2</v>
      </c>
      <c r="P14" cm="1">
        <f t="array" ref="P14">INDEX(F14:M14,E14)</f>
        <v>0</v>
      </c>
      <c r="R14">
        <v>3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2">
      <c r="A15" t="s">
        <v>86</v>
      </c>
      <c r="B15" s="7">
        <f>SUMPRODUCT($F$12:$M$19,F2:M9)/2</f>
        <v>26.111400625236918</v>
      </c>
      <c r="E15">
        <v>4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f t="shared" si="1"/>
        <v>2</v>
      </c>
      <c r="P15" cm="1">
        <f t="array" ref="P15">INDEX(F15:M15,E15)</f>
        <v>0</v>
      </c>
      <c r="R15">
        <v>4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</row>
    <row r="16" spans="1:26" x14ac:dyDescent="0.2">
      <c r="E16">
        <v>5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1</v>
      </c>
      <c r="M16">
        <v>0</v>
      </c>
      <c r="N16">
        <f t="shared" si="1"/>
        <v>2</v>
      </c>
      <c r="P16" cm="1">
        <f t="array" ref="P16">INDEX(F16:M16,E16)</f>
        <v>0</v>
      </c>
      <c r="R16">
        <v>5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1</v>
      </c>
      <c r="Z16">
        <v>0</v>
      </c>
    </row>
    <row r="17" spans="5:26" x14ac:dyDescent="0.2">
      <c r="E17">
        <v>6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1</v>
      </c>
      <c r="M17">
        <v>0</v>
      </c>
      <c r="N17">
        <f t="shared" si="1"/>
        <v>2</v>
      </c>
      <c r="P17" cm="1">
        <f t="array" ref="P17">INDEX(F17:M17,E17)</f>
        <v>0</v>
      </c>
      <c r="R17">
        <v>6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1</v>
      </c>
      <c r="Z17">
        <v>0</v>
      </c>
    </row>
    <row r="18" spans="5:26" x14ac:dyDescent="0.2">
      <c r="E18">
        <v>7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0</v>
      </c>
      <c r="N18">
        <f t="shared" si="1"/>
        <v>2</v>
      </c>
      <c r="P18" cm="1">
        <f t="array" ref="P18">INDEX(F18:M18,E18)</f>
        <v>0</v>
      </c>
      <c r="R18">
        <v>7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0</v>
      </c>
      <c r="Z18">
        <v>0</v>
      </c>
    </row>
    <row r="19" spans="5:26" x14ac:dyDescent="0.2">
      <c r="E19">
        <v>8</v>
      </c>
      <c r="F19">
        <v>1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f t="shared" si="1"/>
        <v>2</v>
      </c>
      <c r="P19" cm="1">
        <f t="array" ref="P19">INDEX(F19:M19,E19)</f>
        <v>0</v>
      </c>
      <c r="R19">
        <v>8</v>
      </c>
      <c r="S19">
        <v>1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</row>
    <row r="21" spans="5:26" x14ac:dyDescent="0.2">
      <c r="F21" t="s">
        <v>85</v>
      </c>
    </row>
    <row r="22" spans="5:26" x14ac:dyDescent="0.2">
      <c r="F22">
        <v>3</v>
      </c>
      <c r="G22">
        <v>1</v>
      </c>
      <c r="H22">
        <v>8</v>
      </c>
      <c r="I22">
        <v>4</v>
      </c>
      <c r="J22">
        <v>2</v>
      </c>
    </row>
    <row r="23" spans="5:26" x14ac:dyDescent="0.2">
      <c r="F23">
        <v>5</v>
      </c>
      <c r="G23">
        <v>6</v>
      </c>
      <c r="H23">
        <v>7</v>
      </c>
    </row>
  </sheetData>
  <conditionalFormatting sqref="F12:M19">
    <cfRule type="cellIs" dxfId="3" priority="1" operator="equal">
      <formula>1</formula>
    </cfRule>
    <cfRule type="colorScale" priority="3">
      <colorScale>
        <cfvo type="min"/>
        <cfvo type="max"/>
        <color theme="0"/>
        <color rgb="FFFF0000"/>
      </colorScale>
    </cfRule>
    <cfRule type="cellIs" dxfId="2" priority="4" operator="equal">
      <formula>1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D41B2-9285-124F-9A9E-FA436E7DFA22}">
  <dimension ref="A1:Z32"/>
  <sheetViews>
    <sheetView workbookViewId="0">
      <selection activeCell="K31" sqref="K31"/>
    </sheetView>
  </sheetViews>
  <sheetFormatPr baseColWidth="10" defaultRowHeight="16" x14ac:dyDescent="0.2"/>
  <cols>
    <col min="1" max="1" width="18.83203125" bestFit="1" customWidth="1"/>
    <col min="2" max="3" width="11.33203125" bestFit="1" customWidth="1"/>
    <col min="6" max="13" width="4.6640625" bestFit="1" customWidth="1"/>
    <col min="14" max="14" width="9" bestFit="1" customWidth="1"/>
    <col min="15" max="15" width="6.5" customWidth="1"/>
    <col min="19" max="26" width="2.1640625" bestFit="1" customWidth="1"/>
  </cols>
  <sheetData>
    <row r="1" spans="1:26" x14ac:dyDescent="0.2">
      <c r="A1" t="s">
        <v>93</v>
      </c>
      <c r="B1" t="s">
        <v>92</v>
      </c>
      <c r="C1" t="s">
        <v>91</v>
      </c>
      <c r="E1" t="s">
        <v>9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</row>
    <row r="2" spans="1:26" x14ac:dyDescent="0.2">
      <c r="A2" s="4">
        <v>1</v>
      </c>
      <c r="B2" s="40">
        <v>0</v>
      </c>
      <c r="C2" s="40">
        <v>0</v>
      </c>
      <c r="E2">
        <v>1</v>
      </c>
      <c r="F2" s="39">
        <f t="shared" ref="F2:M9" si="0">SQRT((VLOOKUP($E2,$A$1:$C$9,2,FALSE)-VLOOKUP(F$1,$A$1:$C$9,2,FALSE))^2 + (VLOOKUP($E2,$A$1:$C$9,3,FALSE)-VLOOKUP(F$1,$A$1:$C$9,3,FALSE))^2)</f>
        <v>0</v>
      </c>
      <c r="G2" s="39">
        <f t="shared" si="0"/>
        <v>5.882329470541408</v>
      </c>
      <c r="H2" s="39">
        <f t="shared" si="0"/>
        <v>5.4214758138351948</v>
      </c>
      <c r="I2" s="39">
        <f t="shared" si="0"/>
        <v>3.3481935427928913</v>
      </c>
      <c r="J2" s="39">
        <f t="shared" si="0"/>
        <v>10.966859167510089</v>
      </c>
      <c r="K2" s="39">
        <f t="shared" si="0"/>
        <v>8.2580445627279122</v>
      </c>
      <c r="L2" s="39">
        <f t="shared" si="0"/>
        <v>7.312215806443354</v>
      </c>
      <c r="M2" s="39">
        <f t="shared" si="0"/>
        <v>0.7202777242147631</v>
      </c>
    </row>
    <row r="3" spans="1:26" x14ac:dyDescent="0.2">
      <c r="A3" s="4">
        <v>2</v>
      </c>
      <c r="B3" s="40">
        <v>1.3299999999999983</v>
      </c>
      <c r="C3" s="40">
        <v>5.7299999999999969</v>
      </c>
      <c r="E3">
        <v>2</v>
      </c>
      <c r="F3" s="39">
        <f t="shared" si="0"/>
        <v>5.882329470541408</v>
      </c>
      <c r="G3" s="39">
        <f t="shared" si="0"/>
        <v>0</v>
      </c>
      <c r="H3" s="39">
        <f t="shared" si="0"/>
        <v>1.2918978287774932</v>
      </c>
      <c r="I3" s="39">
        <f t="shared" si="0"/>
        <v>4.4874268796271215</v>
      </c>
      <c r="J3" s="39">
        <f t="shared" si="0"/>
        <v>16.755900453273171</v>
      </c>
      <c r="K3" s="39">
        <f t="shared" si="0"/>
        <v>14.103960436700039</v>
      </c>
      <c r="L3" s="39">
        <f t="shared" si="0"/>
        <v>13.090611139286048</v>
      </c>
      <c r="M3" s="39">
        <f t="shared" si="0"/>
        <v>6.0668443197431685</v>
      </c>
    </row>
    <row r="4" spans="1:26" x14ac:dyDescent="0.2">
      <c r="A4" s="4">
        <v>3</v>
      </c>
      <c r="B4" s="40">
        <v>2.3200000000000003</v>
      </c>
      <c r="C4" s="40">
        <v>4.8999999999999986</v>
      </c>
      <c r="E4">
        <v>3</v>
      </c>
      <c r="F4" s="39">
        <f t="shared" si="0"/>
        <v>5.4214758138351948</v>
      </c>
      <c r="G4" s="39">
        <f t="shared" si="0"/>
        <v>1.2918978287774932</v>
      </c>
      <c r="H4" s="39">
        <f t="shared" si="0"/>
        <v>0</v>
      </c>
      <c r="I4" s="39">
        <f t="shared" si="0"/>
        <v>4.8301138702933324</v>
      </c>
      <c r="J4" s="39">
        <f t="shared" si="0"/>
        <v>16.388251889692203</v>
      </c>
      <c r="K4" s="39">
        <f t="shared" si="0"/>
        <v>13.468366641876067</v>
      </c>
      <c r="L4" s="39">
        <f t="shared" si="0"/>
        <v>12.396116327301872</v>
      </c>
      <c r="M4" s="39">
        <f t="shared" si="0"/>
        <v>5.7494347548259022</v>
      </c>
    </row>
    <row r="5" spans="1:26" x14ac:dyDescent="0.2">
      <c r="A5" s="4">
        <v>4</v>
      </c>
      <c r="B5" s="40">
        <v>-1.980000000000004</v>
      </c>
      <c r="C5" s="40">
        <v>2.6999999999999993</v>
      </c>
      <c r="E5">
        <v>4</v>
      </c>
      <c r="F5" s="39">
        <f t="shared" si="0"/>
        <v>3.3481935427928913</v>
      </c>
      <c r="G5" s="39">
        <f t="shared" si="0"/>
        <v>4.4874268796271215</v>
      </c>
      <c r="H5" s="39">
        <f t="shared" si="0"/>
        <v>4.8301138702933324</v>
      </c>
      <c r="I5" s="39">
        <f t="shared" si="0"/>
        <v>0</v>
      </c>
      <c r="J5" s="39">
        <f t="shared" si="0"/>
        <v>12.883508838821824</v>
      </c>
      <c r="K5" s="39">
        <f t="shared" si="0"/>
        <v>11.007038657150252</v>
      </c>
      <c r="L5" s="39">
        <f t="shared" si="0"/>
        <v>10.240395500174788</v>
      </c>
      <c r="M5" s="39">
        <f t="shared" si="0"/>
        <v>2.9614185789921716</v>
      </c>
    </row>
    <row r="6" spans="1:26" x14ac:dyDescent="0.2">
      <c r="A6" s="4">
        <v>5</v>
      </c>
      <c r="B6" s="40">
        <v>-4.7600000000000051</v>
      </c>
      <c r="C6" s="40">
        <v>-9.8800000000000026</v>
      </c>
      <c r="E6">
        <v>5</v>
      </c>
      <c r="F6" s="39">
        <f t="shared" si="0"/>
        <v>10.966859167510089</v>
      </c>
      <c r="G6" s="39">
        <f t="shared" si="0"/>
        <v>16.755900453273171</v>
      </c>
      <c r="H6" s="39">
        <f t="shared" si="0"/>
        <v>16.388251889692203</v>
      </c>
      <c r="I6" s="39">
        <f t="shared" si="0"/>
        <v>12.883508838821824</v>
      </c>
      <c r="J6" s="39">
        <f t="shared" si="0"/>
        <v>0</v>
      </c>
      <c r="K6" s="39">
        <f t="shared" si="0"/>
        <v>4.4010112474293956</v>
      </c>
      <c r="L6" s="39">
        <f t="shared" si="0"/>
        <v>5.5685276330462834</v>
      </c>
      <c r="M6" s="39">
        <f t="shared" si="0"/>
        <v>10.692595568897202</v>
      </c>
    </row>
    <row r="7" spans="1:26" x14ac:dyDescent="0.2">
      <c r="A7" s="4">
        <v>6</v>
      </c>
      <c r="B7" s="40">
        <v>-0.67999999999999972</v>
      </c>
      <c r="C7" s="40">
        <v>-8.2300000000000022</v>
      </c>
      <c r="E7">
        <v>6</v>
      </c>
      <c r="F7" s="39">
        <f t="shared" si="0"/>
        <v>8.2580445627279122</v>
      </c>
      <c r="G7" s="39">
        <f t="shared" si="0"/>
        <v>14.103960436700039</v>
      </c>
      <c r="H7" s="39">
        <f t="shared" si="0"/>
        <v>13.468366641876067</v>
      </c>
      <c r="I7" s="39">
        <f t="shared" si="0"/>
        <v>11.007038657150252</v>
      </c>
      <c r="J7" s="39">
        <f t="shared" si="0"/>
        <v>4.4010112474293956</v>
      </c>
      <c r="K7" s="39">
        <f t="shared" si="0"/>
        <v>0</v>
      </c>
      <c r="L7" s="39">
        <f t="shared" si="0"/>
        <v>1.2593649193144929</v>
      </c>
      <c r="M7" s="39">
        <f t="shared" si="0"/>
        <v>8.2500969691270924</v>
      </c>
    </row>
    <row r="8" spans="1:26" x14ac:dyDescent="0.2">
      <c r="A8" s="4">
        <v>7</v>
      </c>
      <c r="B8" s="40">
        <v>0.17999999999999972</v>
      </c>
      <c r="C8" s="40">
        <v>-7.3100000000000023</v>
      </c>
      <c r="E8">
        <v>7</v>
      </c>
      <c r="F8" s="39">
        <f t="shared" si="0"/>
        <v>7.312215806443354</v>
      </c>
      <c r="G8" s="39">
        <f t="shared" si="0"/>
        <v>13.090611139286048</v>
      </c>
      <c r="H8" s="39">
        <f t="shared" si="0"/>
        <v>12.396116327301872</v>
      </c>
      <c r="I8" s="39">
        <f t="shared" si="0"/>
        <v>10.240395500174788</v>
      </c>
      <c r="J8" s="39">
        <f t="shared" si="0"/>
        <v>5.5685276330462834</v>
      </c>
      <c r="K8" s="39">
        <f t="shared" si="0"/>
        <v>1.2593649193144929</v>
      </c>
      <c r="L8" s="39">
        <f t="shared" si="0"/>
        <v>0</v>
      </c>
      <c r="M8" s="39">
        <f t="shared" si="0"/>
        <v>7.3850457006033494</v>
      </c>
    </row>
    <row r="9" spans="1:26" x14ac:dyDescent="0.2">
      <c r="A9" s="4">
        <v>8</v>
      </c>
      <c r="B9" s="40">
        <v>-0.71999999999999886</v>
      </c>
      <c r="C9" s="40">
        <v>1.9999999999999574E-2</v>
      </c>
      <c r="E9">
        <v>8</v>
      </c>
      <c r="F9" s="39">
        <f t="shared" si="0"/>
        <v>0.7202777242147631</v>
      </c>
      <c r="G9" s="39">
        <f t="shared" si="0"/>
        <v>6.0668443197431685</v>
      </c>
      <c r="H9" s="39">
        <f t="shared" si="0"/>
        <v>5.7494347548259022</v>
      </c>
      <c r="I9" s="39">
        <f t="shared" si="0"/>
        <v>2.9614185789921716</v>
      </c>
      <c r="J9" s="39">
        <f t="shared" si="0"/>
        <v>10.692595568897202</v>
      </c>
      <c r="K9" s="39">
        <f t="shared" si="0"/>
        <v>8.2500969691270924</v>
      </c>
      <c r="L9" s="39">
        <f t="shared" si="0"/>
        <v>7.3850457006033494</v>
      </c>
      <c r="M9" s="39">
        <f t="shared" si="0"/>
        <v>0</v>
      </c>
    </row>
    <row r="11" spans="1:26" x14ac:dyDescent="0.2">
      <c r="E11" t="s">
        <v>90</v>
      </c>
      <c r="F11">
        <v>1</v>
      </c>
      <c r="G11">
        <v>2</v>
      </c>
      <c r="H11">
        <v>3</v>
      </c>
      <c r="I11">
        <v>4</v>
      </c>
      <c r="J11">
        <v>5</v>
      </c>
      <c r="K11">
        <v>6</v>
      </c>
      <c r="L11">
        <v>7</v>
      </c>
      <c r="M11">
        <v>8</v>
      </c>
      <c r="N11" t="s">
        <v>89</v>
      </c>
      <c r="P11" t="s">
        <v>88</v>
      </c>
      <c r="R11" t="s">
        <v>87</v>
      </c>
      <c r="S11">
        <v>1</v>
      </c>
      <c r="T11">
        <v>2</v>
      </c>
      <c r="U11">
        <v>3</v>
      </c>
      <c r="V11">
        <v>4</v>
      </c>
      <c r="W11">
        <v>5</v>
      </c>
      <c r="X11">
        <v>6</v>
      </c>
      <c r="Y11">
        <v>7</v>
      </c>
      <c r="Z11">
        <v>8</v>
      </c>
    </row>
    <row r="12" spans="1:26" x14ac:dyDescent="0.2"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1</v>
      </c>
      <c r="N12">
        <f t="shared" ref="N12:N19" si="1">SUM(F12:M12)</f>
        <v>2</v>
      </c>
      <c r="P12" cm="1">
        <f t="array" ref="P12">INDEX(F12:M12,E12)</f>
        <v>0</v>
      </c>
      <c r="R12">
        <v>1</v>
      </c>
      <c r="S12" cm="1">
        <f t="array" ref="S12:Z19">TRANSPOSE(F12:M19)</f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</row>
    <row r="13" spans="1:26" x14ac:dyDescent="0.2">
      <c r="E13">
        <v>2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f t="shared" si="1"/>
        <v>2</v>
      </c>
      <c r="P13" cm="1">
        <f t="array" ref="P13">INDEX(F13:M13,E13)</f>
        <v>0</v>
      </c>
      <c r="R13">
        <v>2</v>
      </c>
      <c r="S13">
        <v>0</v>
      </c>
      <c r="T13">
        <v>0</v>
      </c>
      <c r="U13">
        <v>1</v>
      </c>
      <c r="V13">
        <v>1</v>
      </c>
      <c r="W13">
        <v>0</v>
      </c>
      <c r="X13">
        <v>0</v>
      </c>
      <c r="Y13">
        <v>0</v>
      </c>
      <c r="Z13">
        <v>0</v>
      </c>
    </row>
    <row r="14" spans="1:26" x14ac:dyDescent="0.2">
      <c r="E14">
        <v>3</v>
      </c>
      <c r="F14">
        <v>0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f t="shared" si="1"/>
        <v>2</v>
      </c>
      <c r="P14" cm="1">
        <f t="array" ref="P14">INDEX(F14:M14,E14)</f>
        <v>0</v>
      </c>
      <c r="R14">
        <v>3</v>
      </c>
      <c r="S14">
        <v>0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</row>
    <row r="15" spans="1:26" x14ac:dyDescent="0.2">
      <c r="A15" t="s">
        <v>86</v>
      </c>
      <c r="B15" s="7">
        <f>SUMPRODUCT($F$12:$M$19,F2:M9)/2</f>
        <v>34.994903844997154</v>
      </c>
      <c r="E15">
        <v>4</v>
      </c>
      <c r="F15">
        <v>0</v>
      </c>
      <c r="G15">
        <v>1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f t="shared" si="1"/>
        <v>2</v>
      </c>
      <c r="P15" cm="1">
        <f t="array" ref="P15">INDEX(F15:M15,E15)</f>
        <v>0</v>
      </c>
      <c r="R15">
        <v>4</v>
      </c>
      <c r="S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2">
      <c r="E16">
        <v>5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1</v>
      </c>
      <c r="N16">
        <f t="shared" si="1"/>
        <v>2</v>
      </c>
      <c r="P16" cm="1">
        <f t="array" ref="P16">INDEX(F16:M16,E16)</f>
        <v>0</v>
      </c>
      <c r="R16">
        <v>5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1</v>
      </c>
    </row>
    <row r="17" spans="5:26" x14ac:dyDescent="0.2">
      <c r="E17">
        <v>6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1</v>
      </c>
      <c r="M17">
        <v>0</v>
      </c>
      <c r="N17">
        <f t="shared" si="1"/>
        <v>2</v>
      </c>
      <c r="P17" cm="1">
        <f t="array" ref="P17">INDEX(F17:M17,E17)</f>
        <v>0</v>
      </c>
      <c r="R17">
        <v>6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1</v>
      </c>
      <c r="Z17">
        <v>0</v>
      </c>
    </row>
    <row r="18" spans="5:26" x14ac:dyDescent="0.2">
      <c r="E18">
        <v>7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f t="shared" si="1"/>
        <v>2</v>
      </c>
      <c r="P18" cm="1">
        <f t="array" ref="P18">INDEX(F18:M18,E18)</f>
        <v>0</v>
      </c>
      <c r="R18">
        <v>7</v>
      </c>
      <c r="S18">
        <v>1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</row>
    <row r="19" spans="5:26" x14ac:dyDescent="0.2">
      <c r="E19">
        <v>8</v>
      </c>
      <c r="F19">
        <v>1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f t="shared" si="1"/>
        <v>2</v>
      </c>
      <c r="P19" cm="1">
        <f t="array" ref="P19">INDEX(F19:M19,E19)</f>
        <v>0</v>
      </c>
      <c r="R19">
        <v>8</v>
      </c>
      <c r="S19">
        <v>1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</row>
    <row r="21" spans="5:26" x14ac:dyDescent="0.2">
      <c r="F21" t="s">
        <v>85</v>
      </c>
    </row>
    <row r="22" spans="5:26" x14ac:dyDescent="0.2">
      <c r="F22">
        <v>3</v>
      </c>
      <c r="G22">
        <v>1</v>
      </c>
      <c r="H22">
        <v>8</v>
      </c>
      <c r="I22">
        <v>4</v>
      </c>
      <c r="J22">
        <v>2</v>
      </c>
    </row>
    <row r="23" spans="5:26" x14ac:dyDescent="0.2">
      <c r="F23">
        <v>5</v>
      </c>
      <c r="G23">
        <v>6</v>
      </c>
      <c r="H23">
        <v>7</v>
      </c>
    </row>
    <row r="25" spans="5:26" x14ac:dyDescent="0.2">
      <c r="F25" t="s">
        <v>95</v>
      </c>
    </row>
    <row r="26" spans="5:26" x14ac:dyDescent="0.2">
      <c r="F26">
        <v>5</v>
      </c>
      <c r="G26">
        <v>6</v>
      </c>
      <c r="H26">
        <v>7</v>
      </c>
      <c r="I26">
        <v>5</v>
      </c>
    </row>
    <row r="27" spans="5:26" x14ac:dyDescent="0.2">
      <c r="G27" cm="1">
        <f t="array" ref="G27">INDEX($F$12:$M$19,F26,G26)</f>
        <v>1</v>
      </c>
      <c r="H27" cm="1">
        <f t="array" ref="H27">INDEX($F$12:$M$19,G26,H26)</f>
        <v>1</v>
      </c>
      <c r="I27" cm="1">
        <f t="array" ref="I27">INDEX($F$12:$M$19,H26,I26)</f>
        <v>0</v>
      </c>
    </row>
    <row r="28" spans="5:26" x14ac:dyDescent="0.2">
      <c r="F28">
        <f>SUM(G27:I27)</f>
        <v>2</v>
      </c>
      <c r="G28" t="s">
        <v>14</v>
      </c>
      <c r="H28">
        <v>2</v>
      </c>
    </row>
    <row r="30" spans="5:26" x14ac:dyDescent="0.2">
      <c r="F30" t="s">
        <v>94</v>
      </c>
    </row>
    <row r="31" spans="5:26" x14ac:dyDescent="0.2">
      <c r="F31">
        <v>7</v>
      </c>
      <c r="G31">
        <v>1</v>
      </c>
      <c r="H31">
        <v>8</v>
      </c>
      <c r="I31">
        <v>5</v>
      </c>
      <c r="J31">
        <v>6</v>
      </c>
    </row>
    <row r="32" spans="5:26" x14ac:dyDescent="0.2">
      <c r="F32">
        <v>3</v>
      </c>
      <c r="G32">
        <v>2</v>
      </c>
      <c r="H32">
        <v>4</v>
      </c>
    </row>
  </sheetData>
  <conditionalFormatting sqref="F12:M19">
    <cfRule type="cellIs" dxfId="1" priority="1" operator="equal">
      <formula>1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9E96B-F547-C149-BC1D-AE3C6EF9F4FF}">
  <dimension ref="A1:Z39"/>
  <sheetViews>
    <sheetView workbookViewId="0">
      <selection activeCell="K31" sqref="K31"/>
    </sheetView>
  </sheetViews>
  <sheetFormatPr baseColWidth="10" defaultRowHeight="16" x14ac:dyDescent="0.2"/>
  <cols>
    <col min="1" max="1" width="18.83203125" bestFit="1" customWidth="1"/>
    <col min="2" max="3" width="11.33203125" bestFit="1" customWidth="1"/>
    <col min="6" max="13" width="4.6640625" bestFit="1" customWidth="1"/>
    <col min="14" max="14" width="9" bestFit="1" customWidth="1"/>
    <col min="15" max="15" width="6.5" customWidth="1"/>
    <col min="19" max="26" width="2.1640625" bestFit="1" customWidth="1"/>
  </cols>
  <sheetData>
    <row r="1" spans="1:26" x14ac:dyDescent="0.2">
      <c r="A1" t="s">
        <v>93</v>
      </c>
      <c r="B1" t="s">
        <v>92</v>
      </c>
      <c r="C1" t="s">
        <v>91</v>
      </c>
      <c r="E1" t="s">
        <v>9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</row>
    <row r="2" spans="1:26" x14ac:dyDescent="0.2">
      <c r="A2" s="4">
        <v>1</v>
      </c>
      <c r="B2" s="40">
        <v>0</v>
      </c>
      <c r="C2" s="40">
        <v>0</v>
      </c>
      <c r="E2">
        <v>1</v>
      </c>
      <c r="F2" s="39">
        <f t="shared" ref="F2:M9" si="0">SQRT((VLOOKUP($E2,$A$1:$C$9,2,FALSE)-VLOOKUP(F$1,$A$1:$C$9,2,FALSE))^2 + (VLOOKUP($E2,$A$1:$C$9,3,FALSE)-VLOOKUP(F$1,$A$1:$C$9,3,FALSE))^2)</f>
        <v>0</v>
      </c>
      <c r="G2" s="39">
        <f t="shared" si="0"/>
        <v>5.882329470541408</v>
      </c>
      <c r="H2" s="39">
        <f t="shared" si="0"/>
        <v>5.4214758138351948</v>
      </c>
      <c r="I2" s="39">
        <f t="shared" si="0"/>
        <v>3.3481935427928913</v>
      </c>
      <c r="J2" s="39">
        <f t="shared" si="0"/>
        <v>10.966859167510089</v>
      </c>
      <c r="K2" s="39">
        <f t="shared" si="0"/>
        <v>8.2580445627279122</v>
      </c>
      <c r="L2" s="39">
        <f t="shared" si="0"/>
        <v>7.312215806443354</v>
      </c>
      <c r="M2" s="39">
        <f t="shared" si="0"/>
        <v>0.7202777242147631</v>
      </c>
    </row>
    <row r="3" spans="1:26" x14ac:dyDescent="0.2">
      <c r="A3" s="4">
        <v>2</v>
      </c>
      <c r="B3" s="40">
        <v>1.3299999999999983</v>
      </c>
      <c r="C3" s="40">
        <v>5.7299999999999969</v>
      </c>
      <c r="E3">
        <v>2</v>
      </c>
      <c r="F3" s="39">
        <f t="shared" si="0"/>
        <v>5.882329470541408</v>
      </c>
      <c r="G3" s="39">
        <f t="shared" si="0"/>
        <v>0</v>
      </c>
      <c r="H3" s="39">
        <f t="shared" si="0"/>
        <v>1.2918978287774932</v>
      </c>
      <c r="I3" s="39">
        <f t="shared" si="0"/>
        <v>4.4874268796271215</v>
      </c>
      <c r="J3" s="39">
        <f t="shared" si="0"/>
        <v>16.755900453273171</v>
      </c>
      <c r="K3" s="39">
        <f t="shared" si="0"/>
        <v>14.103960436700039</v>
      </c>
      <c r="L3" s="39">
        <f t="shared" si="0"/>
        <v>13.090611139286048</v>
      </c>
      <c r="M3" s="39">
        <f t="shared" si="0"/>
        <v>6.0668443197431685</v>
      </c>
    </row>
    <row r="4" spans="1:26" x14ac:dyDescent="0.2">
      <c r="A4" s="4">
        <v>3</v>
      </c>
      <c r="B4" s="40">
        <v>2.3200000000000003</v>
      </c>
      <c r="C4" s="40">
        <v>4.8999999999999986</v>
      </c>
      <c r="E4">
        <v>3</v>
      </c>
      <c r="F4" s="39">
        <f t="shared" si="0"/>
        <v>5.4214758138351948</v>
      </c>
      <c r="G4" s="39">
        <f t="shared" si="0"/>
        <v>1.2918978287774932</v>
      </c>
      <c r="H4" s="39">
        <f t="shared" si="0"/>
        <v>0</v>
      </c>
      <c r="I4" s="39">
        <f t="shared" si="0"/>
        <v>4.8301138702933324</v>
      </c>
      <c r="J4" s="39">
        <f t="shared" si="0"/>
        <v>16.388251889692203</v>
      </c>
      <c r="K4" s="39">
        <f t="shared" si="0"/>
        <v>13.468366641876067</v>
      </c>
      <c r="L4" s="39">
        <f t="shared" si="0"/>
        <v>12.396116327301872</v>
      </c>
      <c r="M4" s="39">
        <f t="shared" si="0"/>
        <v>5.7494347548259022</v>
      </c>
    </row>
    <row r="5" spans="1:26" x14ac:dyDescent="0.2">
      <c r="A5" s="4">
        <v>4</v>
      </c>
      <c r="B5" s="40">
        <v>-1.980000000000004</v>
      </c>
      <c r="C5" s="40">
        <v>2.6999999999999993</v>
      </c>
      <c r="E5">
        <v>4</v>
      </c>
      <c r="F5" s="39">
        <f t="shared" si="0"/>
        <v>3.3481935427928913</v>
      </c>
      <c r="G5" s="39">
        <f t="shared" si="0"/>
        <v>4.4874268796271215</v>
      </c>
      <c r="H5" s="39">
        <f t="shared" si="0"/>
        <v>4.8301138702933324</v>
      </c>
      <c r="I5" s="39">
        <f t="shared" si="0"/>
        <v>0</v>
      </c>
      <c r="J5" s="39">
        <f t="shared" si="0"/>
        <v>12.883508838821824</v>
      </c>
      <c r="K5" s="39">
        <f t="shared" si="0"/>
        <v>11.007038657150252</v>
      </c>
      <c r="L5" s="39">
        <f t="shared" si="0"/>
        <v>10.240395500174788</v>
      </c>
      <c r="M5" s="39">
        <f t="shared" si="0"/>
        <v>2.9614185789921716</v>
      </c>
    </row>
    <row r="6" spans="1:26" x14ac:dyDescent="0.2">
      <c r="A6" s="4">
        <v>5</v>
      </c>
      <c r="B6" s="40">
        <v>-4.7600000000000051</v>
      </c>
      <c r="C6" s="40">
        <v>-9.8800000000000026</v>
      </c>
      <c r="E6">
        <v>5</v>
      </c>
      <c r="F6" s="39">
        <f t="shared" si="0"/>
        <v>10.966859167510089</v>
      </c>
      <c r="G6" s="39">
        <f t="shared" si="0"/>
        <v>16.755900453273171</v>
      </c>
      <c r="H6" s="39">
        <f t="shared" si="0"/>
        <v>16.388251889692203</v>
      </c>
      <c r="I6" s="39">
        <f t="shared" si="0"/>
        <v>12.883508838821824</v>
      </c>
      <c r="J6" s="39">
        <f t="shared" si="0"/>
        <v>0</v>
      </c>
      <c r="K6" s="39">
        <f t="shared" si="0"/>
        <v>4.4010112474293956</v>
      </c>
      <c r="L6" s="39">
        <f t="shared" si="0"/>
        <v>5.5685276330462834</v>
      </c>
      <c r="M6" s="39">
        <f t="shared" si="0"/>
        <v>10.692595568897202</v>
      </c>
    </row>
    <row r="7" spans="1:26" x14ac:dyDescent="0.2">
      <c r="A7" s="4">
        <v>6</v>
      </c>
      <c r="B7" s="40">
        <v>-0.67999999999999972</v>
      </c>
      <c r="C7" s="40">
        <v>-8.2300000000000022</v>
      </c>
      <c r="E7">
        <v>6</v>
      </c>
      <c r="F7" s="39">
        <f t="shared" si="0"/>
        <v>8.2580445627279122</v>
      </c>
      <c r="G7" s="39">
        <f t="shared" si="0"/>
        <v>14.103960436700039</v>
      </c>
      <c r="H7" s="39">
        <f t="shared" si="0"/>
        <v>13.468366641876067</v>
      </c>
      <c r="I7" s="39">
        <f t="shared" si="0"/>
        <v>11.007038657150252</v>
      </c>
      <c r="J7" s="39">
        <f t="shared" si="0"/>
        <v>4.4010112474293956</v>
      </c>
      <c r="K7" s="39">
        <f t="shared" si="0"/>
        <v>0</v>
      </c>
      <c r="L7" s="39">
        <f t="shared" si="0"/>
        <v>1.2593649193144929</v>
      </c>
      <c r="M7" s="39">
        <f t="shared" si="0"/>
        <v>8.2500969691270924</v>
      </c>
    </row>
    <row r="8" spans="1:26" x14ac:dyDescent="0.2">
      <c r="A8" s="4">
        <v>7</v>
      </c>
      <c r="B8" s="40">
        <v>0.17999999999999972</v>
      </c>
      <c r="C8" s="40">
        <v>-7.3100000000000023</v>
      </c>
      <c r="E8">
        <v>7</v>
      </c>
      <c r="F8" s="39">
        <f t="shared" si="0"/>
        <v>7.312215806443354</v>
      </c>
      <c r="G8" s="39">
        <f t="shared" si="0"/>
        <v>13.090611139286048</v>
      </c>
      <c r="H8" s="39">
        <f t="shared" si="0"/>
        <v>12.396116327301872</v>
      </c>
      <c r="I8" s="39">
        <f t="shared" si="0"/>
        <v>10.240395500174788</v>
      </c>
      <c r="J8" s="39">
        <f t="shared" si="0"/>
        <v>5.5685276330462834</v>
      </c>
      <c r="K8" s="39">
        <f t="shared" si="0"/>
        <v>1.2593649193144929</v>
      </c>
      <c r="L8" s="39">
        <f t="shared" si="0"/>
        <v>0</v>
      </c>
      <c r="M8" s="39">
        <f t="shared" si="0"/>
        <v>7.3850457006033494</v>
      </c>
    </row>
    <row r="9" spans="1:26" x14ac:dyDescent="0.2">
      <c r="A9" s="4">
        <v>8</v>
      </c>
      <c r="B9" s="40">
        <v>-0.71999999999999886</v>
      </c>
      <c r="C9" s="40">
        <v>1.9999999999999574E-2</v>
      </c>
      <c r="E9">
        <v>8</v>
      </c>
      <c r="F9" s="39">
        <f t="shared" si="0"/>
        <v>0.7202777242147631</v>
      </c>
      <c r="G9" s="39">
        <f t="shared" si="0"/>
        <v>6.0668443197431685</v>
      </c>
      <c r="H9" s="39">
        <f t="shared" si="0"/>
        <v>5.7494347548259022</v>
      </c>
      <c r="I9" s="39">
        <f t="shared" si="0"/>
        <v>2.9614185789921716</v>
      </c>
      <c r="J9" s="39">
        <f t="shared" si="0"/>
        <v>10.692595568897202</v>
      </c>
      <c r="K9" s="39">
        <f t="shared" si="0"/>
        <v>8.2500969691270924</v>
      </c>
      <c r="L9" s="39">
        <f t="shared" si="0"/>
        <v>7.3850457006033494</v>
      </c>
      <c r="M9" s="39">
        <f t="shared" si="0"/>
        <v>0</v>
      </c>
    </row>
    <row r="11" spans="1:26" x14ac:dyDescent="0.2">
      <c r="E11" t="s">
        <v>90</v>
      </c>
      <c r="F11">
        <v>1</v>
      </c>
      <c r="G11">
        <v>2</v>
      </c>
      <c r="H11">
        <v>3</v>
      </c>
      <c r="I11">
        <v>4</v>
      </c>
      <c r="J11">
        <v>5</v>
      </c>
      <c r="K11">
        <v>6</v>
      </c>
      <c r="L11">
        <v>7</v>
      </c>
      <c r="M11">
        <v>8</v>
      </c>
      <c r="N11" t="s">
        <v>89</v>
      </c>
      <c r="P11" t="s">
        <v>88</v>
      </c>
      <c r="R11" t="s">
        <v>87</v>
      </c>
      <c r="S11">
        <v>1</v>
      </c>
      <c r="T11">
        <v>2</v>
      </c>
      <c r="U11">
        <v>3</v>
      </c>
      <c r="V11">
        <v>4</v>
      </c>
      <c r="W11">
        <v>5</v>
      </c>
      <c r="X11">
        <v>6</v>
      </c>
      <c r="Y11">
        <v>7</v>
      </c>
      <c r="Z11">
        <v>8</v>
      </c>
    </row>
    <row r="12" spans="1:26" x14ac:dyDescent="0.2">
      <c r="E12">
        <v>1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1</v>
      </c>
      <c r="M12">
        <v>0</v>
      </c>
      <c r="N12">
        <f t="shared" ref="N12:N19" si="1">SUM(F12:M12)</f>
        <v>2</v>
      </c>
      <c r="P12" cm="1">
        <f t="array" ref="P12">INDEX(F12:M12,E12)</f>
        <v>0</v>
      </c>
      <c r="R12">
        <v>1</v>
      </c>
      <c r="S12" cm="1">
        <f t="array" ref="S12:Z19">TRANSPOSE(F12:M19)</f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1</v>
      </c>
      <c r="Z12">
        <v>0</v>
      </c>
    </row>
    <row r="13" spans="1:26" x14ac:dyDescent="0.2">
      <c r="E13">
        <v>2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f t="shared" si="1"/>
        <v>2</v>
      </c>
      <c r="P13" cm="1">
        <f t="array" ref="P13">INDEX(F13:M13,E13)</f>
        <v>0</v>
      </c>
      <c r="R13">
        <v>2</v>
      </c>
      <c r="S13">
        <v>0</v>
      </c>
      <c r="T13">
        <v>0</v>
      </c>
      <c r="U13">
        <v>1</v>
      </c>
      <c r="V13">
        <v>1</v>
      </c>
      <c r="W13">
        <v>0</v>
      </c>
      <c r="X13">
        <v>0</v>
      </c>
      <c r="Y13">
        <v>0</v>
      </c>
      <c r="Z13">
        <v>0</v>
      </c>
    </row>
    <row r="14" spans="1:26" x14ac:dyDescent="0.2">
      <c r="E14">
        <v>3</v>
      </c>
      <c r="F14">
        <v>1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f t="shared" si="1"/>
        <v>2</v>
      </c>
      <c r="P14" cm="1">
        <f t="array" ref="P14">INDEX(F14:M14,E14)</f>
        <v>0</v>
      </c>
      <c r="R14">
        <v>3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2">
      <c r="A15" t="s">
        <v>86</v>
      </c>
      <c r="B15" s="41">
        <f>SUMPRODUCT($F$12:$M$19,F2:M9)/2</f>
        <v>37.827406643316429</v>
      </c>
      <c r="E15">
        <v>4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f t="shared" si="1"/>
        <v>2</v>
      </c>
      <c r="P15" cm="1">
        <f t="array" ref="P15">INDEX(F15:M15,E15)</f>
        <v>0</v>
      </c>
      <c r="R15">
        <v>4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</row>
    <row r="16" spans="1:26" x14ac:dyDescent="0.2">
      <c r="E16">
        <v>5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1</v>
      </c>
      <c r="N16">
        <f t="shared" si="1"/>
        <v>2</v>
      </c>
      <c r="P16" cm="1">
        <f t="array" ref="P16">INDEX(F16:M16,E16)</f>
        <v>0</v>
      </c>
      <c r="R16">
        <v>5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1</v>
      </c>
    </row>
    <row r="17" spans="5:26" x14ac:dyDescent="0.2">
      <c r="E17">
        <v>6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1</v>
      </c>
      <c r="M17">
        <v>0</v>
      </c>
      <c r="N17">
        <f t="shared" si="1"/>
        <v>2</v>
      </c>
      <c r="P17" cm="1">
        <f t="array" ref="P17">INDEX(F17:M17,E17)</f>
        <v>0</v>
      </c>
      <c r="R17">
        <v>6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1</v>
      </c>
      <c r="Z17">
        <v>0</v>
      </c>
    </row>
    <row r="18" spans="5:26" x14ac:dyDescent="0.2">
      <c r="E18">
        <v>7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f t="shared" si="1"/>
        <v>2</v>
      </c>
      <c r="P18" cm="1">
        <f t="array" ref="P18">INDEX(F18:M18,E18)</f>
        <v>0</v>
      </c>
      <c r="R18">
        <v>7</v>
      </c>
      <c r="S18">
        <v>1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</row>
    <row r="19" spans="5:26" x14ac:dyDescent="0.2">
      <c r="E19">
        <v>8</v>
      </c>
      <c r="F19">
        <v>0</v>
      </c>
      <c r="G19">
        <v>0</v>
      </c>
      <c r="H19">
        <v>0</v>
      </c>
      <c r="I19">
        <v>1</v>
      </c>
      <c r="J19">
        <v>1</v>
      </c>
      <c r="K19">
        <v>0</v>
      </c>
      <c r="L19">
        <v>0</v>
      </c>
      <c r="M19">
        <v>0</v>
      </c>
      <c r="N19">
        <f t="shared" si="1"/>
        <v>2</v>
      </c>
      <c r="P19" cm="1">
        <f t="array" ref="P19">INDEX(F19:M19,E19)</f>
        <v>0</v>
      </c>
      <c r="R19">
        <v>8</v>
      </c>
      <c r="S19">
        <v>0</v>
      </c>
      <c r="T19">
        <v>0</v>
      </c>
      <c r="U19">
        <v>0</v>
      </c>
      <c r="V19">
        <v>1</v>
      </c>
      <c r="W19">
        <v>1</v>
      </c>
      <c r="X19">
        <v>0</v>
      </c>
      <c r="Y19">
        <v>0</v>
      </c>
      <c r="Z19">
        <v>0</v>
      </c>
    </row>
    <row r="21" spans="5:26" x14ac:dyDescent="0.2">
      <c r="F21" t="s">
        <v>85</v>
      </c>
    </row>
    <row r="22" spans="5:26" x14ac:dyDescent="0.2">
      <c r="F22">
        <v>3</v>
      </c>
      <c r="G22">
        <v>1</v>
      </c>
      <c r="H22">
        <v>8</v>
      </c>
      <c r="I22">
        <v>4</v>
      </c>
      <c r="J22">
        <v>2</v>
      </c>
    </row>
    <row r="23" spans="5:26" x14ac:dyDescent="0.2">
      <c r="F23">
        <v>5</v>
      </c>
      <c r="G23">
        <v>6</v>
      </c>
      <c r="H23">
        <v>7</v>
      </c>
    </row>
    <row r="25" spans="5:26" x14ac:dyDescent="0.2">
      <c r="F25" t="s">
        <v>95</v>
      </c>
    </row>
    <row r="26" spans="5:26" x14ac:dyDescent="0.2">
      <c r="F26">
        <v>5</v>
      </c>
      <c r="G26">
        <v>6</v>
      </c>
      <c r="H26">
        <v>7</v>
      </c>
      <c r="I26">
        <v>5</v>
      </c>
    </row>
    <row r="27" spans="5:26" x14ac:dyDescent="0.2">
      <c r="G27" cm="1">
        <f t="array" ref="G27">INDEX($F$12:$M$19,F26,G26)</f>
        <v>1</v>
      </c>
      <c r="H27" cm="1">
        <f t="array" ref="H27">INDEX($F$12:$M$19,G26,H26)</f>
        <v>1</v>
      </c>
      <c r="I27" cm="1">
        <f t="array" ref="I27">INDEX($F$12:$M$19,H26,I26)</f>
        <v>0</v>
      </c>
    </row>
    <row r="28" spans="5:26" x14ac:dyDescent="0.2">
      <c r="F28">
        <f>SUM(G27:I27)</f>
        <v>2</v>
      </c>
      <c r="G28" t="s">
        <v>14</v>
      </c>
      <c r="H28">
        <v>2</v>
      </c>
    </row>
    <row r="30" spans="5:26" x14ac:dyDescent="0.2">
      <c r="F30" t="s">
        <v>94</v>
      </c>
    </row>
    <row r="31" spans="5:26" x14ac:dyDescent="0.2">
      <c r="F31">
        <v>7</v>
      </c>
      <c r="G31">
        <v>1</v>
      </c>
      <c r="H31">
        <v>8</v>
      </c>
      <c r="I31">
        <v>5</v>
      </c>
      <c r="J31">
        <v>6</v>
      </c>
    </row>
    <row r="32" spans="5:26" x14ac:dyDescent="0.2">
      <c r="F32">
        <v>3</v>
      </c>
      <c r="G32">
        <v>2</v>
      </c>
      <c r="H32">
        <v>4</v>
      </c>
    </row>
    <row r="34" spans="6:13" x14ac:dyDescent="0.2">
      <c r="F34" t="s">
        <v>95</v>
      </c>
    </row>
    <row r="35" spans="6:13" x14ac:dyDescent="0.2">
      <c r="F35">
        <v>3</v>
      </c>
      <c r="G35">
        <v>2</v>
      </c>
      <c r="H35">
        <v>4</v>
      </c>
    </row>
    <row r="36" spans="6:13" x14ac:dyDescent="0.2">
      <c r="F36">
        <f>INDEX($F$12:$M$19,3,2)+INDEX($F$12:$M$19,2,4)+INDEX($F$12:$M$19,4,3)</f>
        <v>2</v>
      </c>
      <c r="G36" s="4" t="s">
        <v>14</v>
      </c>
      <c r="H36">
        <v>2</v>
      </c>
    </row>
    <row r="38" spans="6:13" x14ac:dyDescent="0.2">
      <c r="F38" t="s">
        <v>96</v>
      </c>
    </row>
    <row r="39" spans="6:13" x14ac:dyDescent="0.2">
      <c r="F39">
        <v>3</v>
      </c>
      <c r="G39">
        <v>1</v>
      </c>
      <c r="H39">
        <v>7</v>
      </c>
      <c r="I39">
        <v>6</v>
      </c>
      <c r="J39">
        <v>5</v>
      </c>
      <c r="K39">
        <v>8</v>
      </c>
      <c r="L39">
        <v>4</v>
      </c>
      <c r="M39">
        <v>2</v>
      </c>
    </row>
  </sheetData>
  <conditionalFormatting sqref="F12:M19">
    <cfRule type="cellIs" dxfId="0" priority="1" operator="equal">
      <formula>1</formula>
    </cfRule>
  </conditionalFormatting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Q1_1st Best Solution</vt:lpstr>
      <vt:lpstr>Q1_2nd Best Solution</vt:lpstr>
      <vt:lpstr>Q1_3rd Best Solution</vt:lpstr>
      <vt:lpstr>Q2_1st Best</vt:lpstr>
      <vt:lpstr>Q2_2nd Best</vt:lpstr>
      <vt:lpstr>Q2_3rd Best</vt:lpstr>
      <vt:lpstr>Q3</vt:lpstr>
      <vt:lpstr>Q4 1st Round</vt:lpstr>
      <vt:lpstr>Q4 2nd Round</vt:lpstr>
      <vt:lpstr>Q4 3rd Round</vt:lpstr>
    </vt:vector>
  </TitlesOfParts>
  <Company>USC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Paat Rusmevichientong</dc:creator>
  <cp:lastModifiedBy>paatrus paatrus</cp:lastModifiedBy>
  <dcterms:created xsi:type="dcterms:W3CDTF">2014-03-22T04:10:49Z</dcterms:created>
  <dcterms:modified xsi:type="dcterms:W3CDTF">2023-04-11T20:25:58Z</dcterms:modified>
</cp:coreProperties>
</file>