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scmsb-my.sharepoint.com/personal/rusmevic_marshall_usc_edu/Documents/DSO499and570_Spring2022/Assignment/HW4/Solution/"/>
    </mc:Choice>
  </mc:AlternateContent>
  <xr:revisionPtr revIDLastSave="100" documentId="11_55EA8D1A0EE37A9214094B5D095BB8E4D9B99D8C" xr6:coauthVersionLast="47" xr6:coauthVersionMax="47" xr10:uidLastSave="{4A5A8EF8-64F0-4E39-8FB2-0ACEC885A29D}"/>
  <bookViews>
    <workbookView xWindow="2565" yWindow="30" windowWidth="25140" windowHeight="15915" tabRatio="500" xr2:uid="{00000000-000D-0000-FFFF-FFFF00000000}"/>
  </bookViews>
  <sheets>
    <sheet name="(a) and (b)" sheetId="16" r:id="rId1"/>
    <sheet name="(c)" sheetId="20" r:id="rId2"/>
    <sheet name="(d) Cap=71500, Inv=500" sheetId="21" r:id="rId3"/>
    <sheet name="(d) Cap=71500, Inv=1000" sheetId="22" r:id="rId4"/>
    <sheet name="(e)" sheetId="23" r:id="rId5"/>
    <sheet name="Summary" sheetId="17" r:id="rId6"/>
  </sheets>
  <definedNames>
    <definedName name="OpenSolver_ChosenSolver" localSheetId="4" hidden="1">CBC</definedName>
    <definedName name="OpenSolver_DualsNewSheet" localSheetId="4" hidden="1">0</definedName>
    <definedName name="OpenSolver_LinearityCheck" localSheetId="4" hidden="1">1</definedName>
    <definedName name="solver_adj" localSheetId="0" hidden="1">'(a) and (b)'!$B$27:$M$32</definedName>
    <definedName name="solver_adj" localSheetId="1" hidden="1">'(c)'!$B$27:$M$32</definedName>
    <definedName name="solver_adj" localSheetId="3" hidden="1">'(d) Cap=71500, Inv=1000'!$B$27:$M$32</definedName>
    <definedName name="solver_adj" localSheetId="2" hidden="1">'(d) Cap=71500, Inv=500'!$B$27:$M$32</definedName>
    <definedName name="solver_adj" localSheetId="4" hidden="1">'(e)'!$B$27:$U$32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cvg" localSheetId="2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drv" localSheetId="2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3" hidden="1">2</definedName>
    <definedName name="solver_eng" localSheetId="2" hidden="1">2</definedName>
    <definedName name="solver_eng" localSheetId="4" hidden="1">2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itr" localSheetId="2" hidden="1">2147483647</definedName>
    <definedName name="solver_itr" localSheetId="4" hidden="1">2147483647</definedName>
    <definedName name="solver_lhs1" localSheetId="0" hidden="1">'(a) and (b)'!$B$18:$F$23</definedName>
    <definedName name="solver_lhs1" localSheetId="1" hidden="1">'(c)'!$B$18:$F$23</definedName>
    <definedName name="solver_lhs1" localSheetId="3" hidden="1">'(d) Cap=71500, Inv=1000'!$B$18:$F$23</definedName>
    <definedName name="solver_lhs1" localSheetId="2" hidden="1">'(d) Cap=71500, Inv=500'!$B$18:$F$23</definedName>
    <definedName name="solver_lhs1" localSheetId="4" hidden="1">'(e)'!$B$18:$G$23</definedName>
    <definedName name="solver_lhs2" localSheetId="0" hidden="1">'(a) and (b)'!$B$27:$G$32</definedName>
    <definedName name="solver_lhs2" localSheetId="1" hidden="1">'(c)'!$B$27:$G$32</definedName>
    <definedName name="solver_lhs2" localSheetId="3" hidden="1">'(d) Cap=71500, Inv=1000'!$B$27:$G$32</definedName>
    <definedName name="solver_lhs2" localSheetId="2" hidden="1">'(d) Cap=71500, Inv=500'!$B$27:$G$32</definedName>
    <definedName name="solver_lhs2" localSheetId="4" hidden="1">'(e)'!$B$27:$K$32</definedName>
    <definedName name="solver_lhs3" localSheetId="0" hidden="1">'(a) and (b)'!$B$36:$B$41</definedName>
    <definedName name="solver_lhs3" localSheetId="1" hidden="1">'(c)'!$B$36:$B$41</definedName>
    <definedName name="solver_lhs3" localSheetId="3" hidden="1">'(d) Cap=71500, Inv=1000'!$B$36:$B$41</definedName>
    <definedName name="solver_lhs3" localSheetId="2" hidden="1">'(d) Cap=71500, Inv=500'!$B$36:$B$41</definedName>
    <definedName name="solver_lhs3" localSheetId="4" hidden="1">'(e)'!$B$36:$B$41</definedName>
    <definedName name="solver_lhs4" localSheetId="0" hidden="1">'(a) and (b)'!$B$45:$G$50</definedName>
    <definedName name="solver_lhs4" localSheetId="1" hidden="1">'(c)'!$B$45:$G$50</definedName>
    <definedName name="solver_lhs4" localSheetId="3" hidden="1">'(d) Cap=71500, Inv=1000'!$B$45:$G$50</definedName>
    <definedName name="solver_lhs4" localSheetId="2" hidden="1">'(d) Cap=71500, Inv=500'!$B$45:$G$50</definedName>
    <definedName name="solver_lhs4" localSheetId="4" hidden="1">'(e)'!$B$45:$K$50</definedName>
    <definedName name="solver_lhs5" localSheetId="0" hidden="1">'(a) and (b)'!$H$27:$M$32</definedName>
    <definedName name="solver_lhs5" localSheetId="1" hidden="1">'(c)'!$H$27:$M$32</definedName>
    <definedName name="solver_lhs5" localSheetId="3" hidden="1">'(d) Cap=71500, Inv=1000'!$H$27:$M$32</definedName>
    <definedName name="solver_lhs5" localSheetId="2" hidden="1">'(d) Cap=71500, Inv=500'!$H$27:$M$32</definedName>
    <definedName name="solver_lhs5" localSheetId="4" hidden="1">'(e)'!$L$27:$U$32</definedName>
    <definedName name="solver_lin" localSheetId="0" hidden="1">1</definedName>
    <definedName name="solver_lin" localSheetId="1" hidden="1">1</definedName>
    <definedName name="solver_lin" localSheetId="3" hidden="1">1</definedName>
    <definedName name="solver_lin" localSheetId="2" hidden="1">1</definedName>
    <definedName name="solver_lin" localSheetId="4" hidden="1">1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ip" localSheetId="2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ni" localSheetId="2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rt" localSheetId="2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msl" localSheetId="2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eg" localSheetId="2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od" localSheetId="2" hidden="1">2147483647</definedName>
    <definedName name="solver_nod" localSheetId="4" hidden="1">2147483647</definedName>
    <definedName name="solver_num" localSheetId="0" hidden="1">5</definedName>
    <definedName name="solver_num" localSheetId="1" hidden="1">5</definedName>
    <definedName name="solver_num" localSheetId="3" hidden="1">5</definedName>
    <definedName name="solver_num" localSheetId="2" hidden="1">5</definedName>
    <definedName name="solver_num" localSheetId="4" hidden="1">5</definedName>
    <definedName name="solver_opt" localSheetId="0" hidden="1">'(a) and (b)'!$J$13</definedName>
    <definedName name="solver_opt" localSheetId="1" hidden="1">'(c)'!$J$13</definedName>
    <definedName name="solver_opt" localSheetId="3" hidden="1">'(d) Cap=71500, Inv=1000'!$J$13</definedName>
    <definedName name="solver_opt" localSheetId="2" hidden="1">'(d) Cap=71500, Inv=500'!$J$13</definedName>
    <definedName name="solver_opt" localSheetId="4" hidden="1">'(e)'!$J$13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bv" localSheetId="2" hidden="1">1</definedName>
    <definedName name="solver_rbv" localSheetId="4" hidden="1">1</definedName>
    <definedName name="solver_rel1" localSheetId="0" hidden="1">3</definedName>
    <definedName name="solver_rel1" localSheetId="1" hidden="1">3</definedName>
    <definedName name="solver_rel1" localSheetId="3" hidden="1">3</definedName>
    <definedName name="solver_rel1" localSheetId="2" hidden="1">3</definedName>
    <definedName name="solver_rel1" localSheetId="4" hidden="1">3</definedName>
    <definedName name="solver_rel2" localSheetId="0" hidden="1">4</definedName>
    <definedName name="solver_rel2" localSheetId="1" hidden="1">4</definedName>
    <definedName name="solver_rel2" localSheetId="3" hidden="1">4</definedName>
    <definedName name="solver_rel2" localSheetId="2" hidden="1">4</definedName>
    <definedName name="solver_rel2" localSheetId="4" hidden="1">4</definedName>
    <definedName name="solver_rel3" localSheetId="0" hidden="1">1</definedName>
    <definedName name="solver_rel3" localSheetId="1" hidden="1">1</definedName>
    <definedName name="solver_rel3" localSheetId="3" hidden="1">1</definedName>
    <definedName name="solver_rel3" localSheetId="2" hidden="1">1</definedName>
    <definedName name="solver_rel3" localSheetId="4" hidden="1">1</definedName>
    <definedName name="solver_rel4" localSheetId="0" hidden="1">1</definedName>
    <definedName name="solver_rel4" localSheetId="1" hidden="1">1</definedName>
    <definedName name="solver_rel4" localSheetId="3" hidden="1">1</definedName>
    <definedName name="solver_rel4" localSheetId="2" hidden="1">1</definedName>
    <definedName name="solver_rel4" localSheetId="4" hidden="1">1</definedName>
    <definedName name="solver_rel5" localSheetId="0" hidden="1">5</definedName>
    <definedName name="solver_rel5" localSheetId="1" hidden="1">5</definedName>
    <definedName name="solver_rel5" localSheetId="3" hidden="1">5</definedName>
    <definedName name="solver_rel5" localSheetId="2" hidden="1">5</definedName>
    <definedName name="solver_rel5" localSheetId="4" hidden="1">5</definedName>
    <definedName name="solver_rhs1" localSheetId="0" hidden="1">0</definedName>
    <definedName name="solver_rhs1" localSheetId="1" hidden="1">0</definedName>
    <definedName name="solver_rhs1" localSheetId="3" hidden="1">1000</definedName>
    <definedName name="solver_rhs1" localSheetId="2" hidden="1">500</definedName>
    <definedName name="solver_rhs1" localSheetId="4" hidden="1">0</definedName>
    <definedName name="solver_rhs2" localSheetId="0" hidden="1">"integer"</definedName>
    <definedName name="solver_rhs2" localSheetId="1" hidden="1">"integer"</definedName>
    <definedName name="solver_rhs2" localSheetId="3" hidden="1">"integer"</definedName>
    <definedName name="solver_rhs2" localSheetId="2" hidden="1">"integer"</definedName>
    <definedName name="solver_rhs2" localSheetId="4" hidden="1">"integer"</definedName>
    <definedName name="solver_rhs3" localSheetId="0" hidden="1">'(a) and (b)'!$D$36:$D$41</definedName>
    <definedName name="solver_rhs3" localSheetId="1" hidden="1">'(c)'!$D$36:$D$41</definedName>
    <definedName name="solver_rhs3" localSheetId="3" hidden="1">'(d) Cap=71500, Inv=1000'!$D$36:$D$41</definedName>
    <definedName name="solver_rhs3" localSheetId="2" hidden="1">'(d) Cap=71500, Inv=500'!$D$36:$D$41</definedName>
    <definedName name="solver_rhs3" localSheetId="4" hidden="1">'(e)'!$D$36:$D$41</definedName>
    <definedName name="solver_rhs4" localSheetId="0" hidden="1">0</definedName>
    <definedName name="solver_rhs4" localSheetId="1" hidden="1">0</definedName>
    <definedName name="solver_rhs4" localSheetId="3" hidden="1">0</definedName>
    <definedName name="solver_rhs4" localSheetId="2" hidden="1">0</definedName>
    <definedName name="solver_rhs4" localSheetId="4" hidden="1">0</definedName>
    <definedName name="solver_rhs5" localSheetId="0" hidden="1">"binary"</definedName>
    <definedName name="solver_rhs5" localSheetId="1" hidden="1">"binary"</definedName>
    <definedName name="solver_rhs5" localSheetId="3" hidden="1">"binary"</definedName>
    <definedName name="solver_rhs5" localSheetId="2" hidden="1">"binary"</definedName>
    <definedName name="solver_rhs5" localSheetId="4" hidden="1">"binary"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lx" localSheetId="2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rsd" localSheetId="2" hidden="1">0</definedName>
    <definedName name="solver_rsd" localSheetId="4" hidden="1">0</definedName>
    <definedName name="solver_scl" localSheetId="0" hidden="1">2</definedName>
    <definedName name="solver_scl" localSheetId="1" hidden="1">2</definedName>
    <definedName name="solver_scl" localSheetId="3" hidden="1">2</definedName>
    <definedName name="solver_scl" localSheetId="2" hidden="1">2</definedName>
    <definedName name="solver_scl" localSheetId="4" hidden="1">2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ssz" localSheetId="2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im" localSheetId="2" hidden="1">2147483647</definedName>
    <definedName name="solver_tim" localSheetId="4" hidden="1">2147483647</definedName>
    <definedName name="solver_tol" localSheetId="0" hidden="1">0</definedName>
    <definedName name="solver_tol" localSheetId="1" hidden="1">0</definedName>
    <definedName name="solver_tol" localSheetId="3" hidden="1">0</definedName>
    <definedName name="solver_tol" localSheetId="2" hidden="1">0</definedName>
    <definedName name="solver_tol" localSheetId="4" hidden="1">0</definedName>
    <definedName name="solver_typ" localSheetId="0" hidden="1">2</definedName>
    <definedName name="solver_typ" localSheetId="1" hidden="1">2</definedName>
    <definedName name="solver_typ" localSheetId="3" hidden="1">2</definedName>
    <definedName name="solver_typ" localSheetId="2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al" localSheetId="4" hidden="1">0</definedName>
    <definedName name="solver_ver" localSheetId="0" hidden="1">2</definedName>
    <definedName name="solver_ver" localSheetId="1" hidden="1">2</definedName>
    <definedName name="solver_ver" localSheetId="3" hidden="1">2</definedName>
    <definedName name="solver_ver" localSheetId="2" hidden="1">2</definedName>
    <definedName name="solver_ver" localSheetId="4" hidden="1">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6" l="1"/>
  <c r="G10" i="16"/>
  <c r="G11" i="16"/>
  <c r="G12" i="16"/>
  <c r="G13" i="16"/>
  <c r="G8" i="16"/>
  <c r="K18" i="16"/>
  <c r="K17" i="16"/>
  <c r="K16" i="16"/>
  <c r="J18" i="23"/>
  <c r="J17" i="23"/>
  <c r="J16" i="23"/>
  <c r="J18" i="22"/>
  <c r="J17" i="22"/>
  <c r="J16" i="22"/>
  <c r="J18" i="21"/>
  <c r="J17" i="21"/>
  <c r="J16" i="21"/>
  <c r="J18" i="20"/>
  <c r="J17" i="20"/>
  <c r="J16" i="20"/>
  <c r="J18" i="16"/>
  <c r="J17" i="16"/>
  <c r="J16" i="16"/>
  <c r="W31" i="23"/>
  <c r="W32" i="23"/>
  <c r="E16" i="17"/>
  <c r="W30" i="23"/>
  <c r="W29" i="23"/>
  <c r="W28" i="23"/>
  <c r="W27" i="23"/>
  <c r="V32" i="23"/>
  <c r="V31" i="23"/>
  <c r="V30" i="23"/>
  <c r="V29" i="23"/>
  <c r="V28" i="23"/>
  <c r="V27" i="23"/>
  <c r="G18" i="23"/>
  <c r="G19" i="23"/>
  <c r="F18" i="23"/>
  <c r="F19" i="23"/>
  <c r="F20" i="23"/>
  <c r="F21" i="23"/>
  <c r="F22" i="23"/>
  <c r="F23" i="23"/>
  <c r="E18" i="23"/>
  <c r="E19" i="23"/>
  <c r="E20" i="23"/>
  <c r="E21" i="23"/>
  <c r="E22" i="23"/>
  <c r="E23" i="23"/>
  <c r="D18" i="23"/>
  <c r="D19" i="23"/>
  <c r="D20" i="23"/>
  <c r="D21" i="23"/>
  <c r="D22" i="23"/>
  <c r="D23" i="23"/>
  <c r="K50" i="23"/>
  <c r="J50" i="23"/>
  <c r="I50" i="23"/>
  <c r="H50" i="23"/>
  <c r="G50" i="23"/>
  <c r="K49" i="23"/>
  <c r="J49" i="23"/>
  <c r="I49" i="23"/>
  <c r="H49" i="23"/>
  <c r="G49" i="23"/>
  <c r="K48" i="23"/>
  <c r="J48" i="23"/>
  <c r="I48" i="23"/>
  <c r="H48" i="23"/>
  <c r="G48" i="23"/>
  <c r="K47" i="23"/>
  <c r="J47" i="23"/>
  <c r="I47" i="23"/>
  <c r="H47" i="23"/>
  <c r="G47" i="23"/>
  <c r="K46" i="23"/>
  <c r="J46" i="23"/>
  <c r="I46" i="23"/>
  <c r="H46" i="23"/>
  <c r="G46" i="23"/>
  <c r="K45" i="23"/>
  <c r="J45" i="23"/>
  <c r="I45" i="23"/>
  <c r="H45" i="23"/>
  <c r="B41" i="23"/>
  <c r="B40" i="23"/>
  <c r="B39" i="23"/>
  <c r="B38" i="23"/>
  <c r="B37" i="23"/>
  <c r="B36" i="23"/>
  <c r="F50" i="23"/>
  <c r="E50" i="23"/>
  <c r="D50" i="23"/>
  <c r="C50" i="23"/>
  <c r="B50" i="23"/>
  <c r="F49" i="23"/>
  <c r="E49" i="23"/>
  <c r="D49" i="23"/>
  <c r="C49" i="23"/>
  <c r="B49" i="23"/>
  <c r="F48" i="23"/>
  <c r="E48" i="23"/>
  <c r="D48" i="23"/>
  <c r="C48" i="23"/>
  <c r="B48" i="23"/>
  <c r="F47" i="23"/>
  <c r="E47" i="23"/>
  <c r="D47" i="23"/>
  <c r="C47" i="23"/>
  <c r="B47" i="23"/>
  <c r="F46" i="23"/>
  <c r="E46" i="23"/>
  <c r="D46" i="23"/>
  <c r="C46" i="23"/>
  <c r="B46" i="23"/>
  <c r="G45" i="23"/>
  <c r="F45" i="23"/>
  <c r="E45" i="23"/>
  <c r="D45" i="23"/>
  <c r="C45" i="23"/>
  <c r="B45" i="23"/>
  <c r="D41" i="23"/>
  <c r="D40" i="23"/>
  <c r="D39" i="23"/>
  <c r="D38" i="23"/>
  <c r="D37" i="23"/>
  <c r="D36" i="23"/>
  <c r="C18" i="23"/>
  <c r="C19" i="23"/>
  <c r="C20" i="23"/>
  <c r="C21" i="23"/>
  <c r="C22" i="23"/>
  <c r="C23" i="23"/>
  <c r="B18" i="23"/>
  <c r="B19" i="23"/>
  <c r="B20" i="23"/>
  <c r="G15" i="17"/>
  <c r="F15" i="17"/>
  <c r="E15" i="17"/>
  <c r="G50" i="22"/>
  <c r="F50" i="22"/>
  <c r="E50" i="22"/>
  <c r="D50" i="22"/>
  <c r="C50" i="22"/>
  <c r="B50" i="22"/>
  <c r="G49" i="22"/>
  <c r="F49" i="22"/>
  <c r="E49" i="22"/>
  <c r="D49" i="22"/>
  <c r="C49" i="22"/>
  <c r="B49" i="22"/>
  <c r="G48" i="22"/>
  <c r="F48" i="22"/>
  <c r="E48" i="22"/>
  <c r="D48" i="22"/>
  <c r="C48" i="22"/>
  <c r="B48" i="22"/>
  <c r="G47" i="22"/>
  <c r="F47" i="22"/>
  <c r="E47" i="22"/>
  <c r="D47" i="22"/>
  <c r="C47" i="22"/>
  <c r="B47" i="22"/>
  <c r="G46" i="22"/>
  <c r="F46" i="22"/>
  <c r="E46" i="22"/>
  <c r="D46" i="22"/>
  <c r="C46" i="22"/>
  <c r="B46" i="22"/>
  <c r="G45" i="22"/>
  <c r="F45" i="22"/>
  <c r="E45" i="22"/>
  <c r="D45" i="22"/>
  <c r="C45" i="22"/>
  <c r="B45" i="22"/>
  <c r="B41" i="22"/>
  <c r="B40" i="22"/>
  <c r="B39" i="22"/>
  <c r="B38" i="22"/>
  <c r="B37" i="22"/>
  <c r="B36" i="22"/>
  <c r="O32" i="22"/>
  <c r="N32" i="22"/>
  <c r="O31" i="22"/>
  <c r="N31" i="22"/>
  <c r="O30" i="22"/>
  <c r="N30" i="22"/>
  <c r="O29" i="22"/>
  <c r="N29" i="22"/>
  <c r="O28" i="22"/>
  <c r="N28" i="22"/>
  <c r="O27" i="22"/>
  <c r="N27" i="22"/>
  <c r="F18" i="22"/>
  <c r="F19" i="22"/>
  <c r="F20" i="22"/>
  <c r="F21" i="22"/>
  <c r="F22" i="22"/>
  <c r="F23" i="22"/>
  <c r="E18" i="22"/>
  <c r="E19" i="22"/>
  <c r="E20" i="22"/>
  <c r="E21" i="22"/>
  <c r="E22" i="22"/>
  <c r="E23" i="22"/>
  <c r="D18" i="22"/>
  <c r="D19" i="22"/>
  <c r="D20" i="22"/>
  <c r="D21" i="22"/>
  <c r="D22" i="22"/>
  <c r="D23" i="22"/>
  <c r="C18" i="22"/>
  <c r="C19" i="22"/>
  <c r="C20" i="22"/>
  <c r="C21" i="22"/>
  <c r="C22" i="22"/>
  <c r="C23" i="22"/>
  <c r="B18" i="22"/>
  <c r="A4" i="22"/>
  <c r="L2" i="22"/>
  <c r="D39" i="22"/>
  <c r="G50" i="21"/>
  <c r="F50" i="21"/>
  <c r="E50" i="21"/>
  <c r="D50" i="21"/>
  <c r="C50" i="21"/>
  <c r="B50" i="21"/>
  <c r="G49" i="21"/>
  <c r="F49" i="21"/>
  <c r="E49" i="21"/>
  <c r="D49" i="21"/>
  <c r="C49" i="21"/>
  <c r="B49" i="21"/>
  <c r="G48" i="21"/>
  <c r="F48" i="21"/>
  <c r="E48" i="21"/>
  <c r="D48" i="21"/>
  <c r="C48" i="21"/>
  <c r="B48" i="21"/>
  <c r="G47" i="21"/>
  <c r="F47" i="21"/>
  <c r="E47" i="21"/>
  <c r="D47" i="21"/>
  <c r="C47" i="21"/>
  <c r="B47" i="21"/>
  <c r="G46" i="21"/>
  <c r="F46" i="21"/>
  <c r="E46" i="21"/>
  <c r="D46" i="21"/>
  <c r="C46" i="21"/>
  <c r="B46" i="21"/>
  <c r="G45" i="21"/>
  <c r="F45" i="21"/>
  <c r="E45" i="21"/>
  <c r="D45" i="21"/>
  <c r="C45" i="21"/>
  <c r="B45" i="21"/>
  <c r="B41" i="21"/>
  <c r="B40" i="21"/>
  <c r="B39" i="21"/>
  <c r="B38" i="21"/>
  <c r="B37" i="21"/>
  <c r="B36" i="21"/>
  <c r="O32" i="21"/>
  <c r="N32" i="21"/>
  <c r="O31" i="21"/>
  <c r="N31" i="21"/>
  <c r="O30" i="21"/>
  <c r="N30" i="21"/>
  <c r="O29" i="21"/>
  <c r="N29" i="21"/>
  <c r="O28" i="21"/>
  <c r="N28" i="21"/>
  <c r="O27" i="21"/>
  <c r="N27" i="21"/>
  <c r="F18" i="21"/>
  <c r="F19" i="21"/>
  <c r="F20" i="21"/>
  <c r="F21" i="21"/>
  <c r="F22" i="21"/>
  <c r="F23" i="21"/>
  <c r="E18" i="21"/>
  <c r="E19" i="21"/>
  <c r="E20" i="21"/>
  <c r="E21" i="21"/>
  <c r="E22" i="21"/>
  <c r="E23" i="21"/>
  <c r="D18" i="21"/>
  <c r="D19" i="21"/>
  <c r="D20" i="21"/>
  <c r="D21" i="21"/>
  <c r="D22" i="21"/>
  <c r="D23" i="21"/>
  <c r="C18" i="21"/>
  <c r="C19" i="21"/>
  <c r="C20" i="21"/>
  <c r="C21" i="21"/>
  <c r="C22" i="21"/>
  <c r="C23" i="21"/>
  <c r="B18" i="21"/>
  <c r="B19" i="21"/>
  <c r="A4" i="21"/>
  <c r="L2" i="21"/>
  <c r="D39" i="21"/>
  <c r="L2" i="20"/>
  <c r="D37" i="20"/>
  <c r="G50" i="20"/>
  <c r="F50" i="20"/>
  <c r="E50" i="20"/>
  <c r="D50" i="20"/>
  <c r="C50" i="20"/>
  <c r="B50" i="20"/>
  <c r="G49" i="20"/>
  <c r="F49" i="20"/>
  <c r="E49" i="20"/>
  <c r="D49" i="20"/>
  <c r="C49" i="20"/>
  <c r="B49" i="20"/>
  <c r="G48" i="20"/>
  <c r="F48" i="20"/>
  <c r="E48" i="20"/>
  <c r="D48" i="20"/>
  <c r="C48" i="20"/>
  <c r="B48" i="20"/>
  <c r="G47" i="20"/>
  <c r="F47" i="20"/>
  <c r="E47" i="20"/>
  <c r="D47" i="20"/>
  <c r="C47" i="20"/>
  <c r="B47" i="20"/>
  <c r="G46" i="20"/>
  <c r="F46" i="20"/>
  <c r="E46" i="20"/>
  <c r="D46" i="20"/>
  <c r="C46" i="20"/>
  <c r="B46" i="20"/>
  <c r="G45" i="20"/>
  <c r="F45" i="20"/>
  <c r="E45" i="20"/>
  <c r="D45" i="20"/>
  <c r="C45" i="20"/>
  <c r="B45" i="20"/>
  <c r="B41" i="20"/>
  <c r="B40" i="20"/>
  <c r="B39" i="20"/>
  <c r="D38" i="20"/>
  <c r="B38" i="20"/>
  <c r="B37" i="20"/>
  <c r="B36" i="20"/>
  <c r="O32" i="20"/>
  <c r="N32" i="20"/>
  <c r="O31" i="20"/>
  <c r="N31" i="20"/>
  <c r="O30" i="20"/>
  <c r="N30" i="20"/>
  <c r="O29" i="20"/>
  <c r="N29" i="20"/>
  <c r="O28" i="20"/>
  <c r="N28" i="20"/>
  <c r="O27" i="20"/>
  <c r="N27" i="20"/>
  <c r="F18" i="20"/>
  <c r="F19" i="20"/>
  <c r="F20" i="20"/>
  <c r="F21" i="20"/>
  <c r="F22" i="20"/>
  <c r="F23" i="20"/>
  <c r="E18" i="20"/>
  <c r="E19" i="20"/>
  <c r="E20" i="20"/>
  <c r="E21" i="20"/>
  <c r="E22" i="20"/>
  <c r="E23" i="20"/>
  <c r="D18" i="20"/>
  <c r="D19" i="20"/>
  <c r="D20" i="20"/>
  <c r="D21" i="20"/>
  <c r="D22" i="20"/>
  <c r="D23" i="20"/>
  <c r="C18" i="20"/>
  <c r="C19" i="20"/>
  <c r="C20" i="20"/>
  <c r="C21" i="20"/>
  <c r="C22" i="20"/>
  <c r="C23" i="20"/>
  <c r="B18" i="20"/>
  <c r="B19" i="20"/>
  <c r="B20" i="20"/>
  <c r="A4" i="20"/>
  <c r="E14" i="17"/>
  <c r="G50" i="16"/>
  <c r="F50" i="16"/>
  <c r="E50" i="16"/>
  <c r="D50" i="16"/>
  <c r="C50" i="16"/>
  <c r="B50" i="16"/>
  <c r="G49" i="16"/>
  <c r="F49" i="16"/>
  <c r="E49" i="16"/>
  <c r="D49" i="16"/>
  <c r="C49" i="16"/>
  <c r="B49" i="16"/>
  <c r="G48" i="16"/>
  <c r="F48" i="16"/>
  <c r="E48" i="16"/>
  <c r="D48" i="16"/>
  <c r="C48" i="16"/>
  <c r="B48" i="16"/>
  <c r="G47" i="16"/>
  <c r="F47" i="16"/>
  <c r="E47" i="16"/>
  <c r="D47" i="16"/>
  <c r="C47" i="16"/>
  <c r="B47" i="16"/>
  <c r="G46" i="16"/>
  <c r="F46" i="16"/>
  <c r="E46" i="16"/>
  <c r="D46" i="16"/>
  <c r="C46" i="16"/>
  <c r="B46" i="16"/>
  <c r="G45" i="16"/>
  <c r="F45" i="16"/>
  <c r="E45" i="16"/>
  <c r="D45" i="16"/>
  <c r="C45" i="16"/>
  <c r="B45" i="16"/>
  <c r="D39" i="20"/>
  <c r="D40" i="20"/>
  <c r="D36" i="20"/>
  <c r="D41" i="20"/>
  <c r="H19" i="23"/>
  <c r="G20" i="23"/>
  <c r="H18" i="23"/>
  <c r="B21" i="23"/>
  <c r="G18" i="22"/>
  <c r="D40" i="22"/>
  <c r="D41" i="22"/>
  <c r="D37" i="22"/>
  <c r="B19" i="22"/>
  <c r="D38" i="22"/>
  <c r="D36" i="22"/>
  <c r="G18" i="21"/>
  <c r="G19" i="21"/>
  <c r="D40" i="21"/>
  <c r="D41" i="21"/>
  <c r="D38" i="21"/>
  <c r="D36" i="21"/>
  <c r="B20" i="21"/>
  <c r="D37" i="21"/>
  <c r="G18" i="20"/>
  <c r="B21" i="20"/>
  <c r="G20" i="20"/>
  <c r="G19" i="20"/>
  <c r="A4" i="16"/>
  <c r="O32" i="16"/>
  <c r="O31" i="16"/>
  <c r="O30" i="16"/>
  <c r="O29" i="16"/>
  <c r="O28" i="16"/>
  <c r="O27" i="16"/>
  <c r="N28" i="16"/>
  <c r="N29" i="16"/>
  <c r="N30" i="16"/>
  <c r="N31" i="16"/>
  <c r="N32" i="16"/>
  <c r="N27" i="16"/>
  <c r="F18" i="16"/>
  <c r="F19" i="16"/>
  <c r="F20" i="16"/>
  <c r="F21" i="16"/>
  <c r="F22" i="16"/>
  <c r="F23" i="16"/>
  <c r="E18" i="16"/>
  <c r="E19" i="16"/>
  <c r="E20" i="16"/>
  <c r="E21" i="16"/>
  <c r="E22" i="16"/>
  <c r="E23" i="16"/>
  <c r="D18" i="16"/>
  <c r="D19" i="16"/>
  <c r="D20" i="16"/>
  <c r="D21" i="16"/>
  <c r="D22" i="16"/>
  <c r="D23" i="16"/>
  <c r="C18" i="16"/>
  <c r="C19" i="16"/>
  <c r="C20" i="16"/>
  <c r="C21" i="16"/>
  <c r="C22" i="16"/>
  <c r="C23" i="16"/>
  <c r="B18" i="16"/>
  <c r="B19" i="16"/>
  <c r="B20" i="16"/>
  <c r="B21" i="16"/>
  <c r="B22" i="16"/>
  <c r="B23" i="16"/>
  <c r="D37" i="16"/>
  <c r="D38" i="16"/>
  <c r="D39" i="16"/>
  <c r="D40" i="16"/>
  <c r="D41" i="16"/>
  <c r="D36" i="16"/>
  <c r="B37" i="16"/>
  <c r="B38" i="16"/>
  <c r="B39" i="16"/>
  <c r="B40" i="16"/>
  <c r="B41" i="16"/>
  <c r="B36" i="16"/>
  <c r="G21" i="23"/>
  <c r="H20" i="23"/>
  <c r="B22" i="23"/>
  <c r="B20" i="22"/>
  <c r="G19" i="22"/>
  <c r="B21" i="21"/>
  <c r="G20" i="21"/>
  <c r="B22" i="20"/>
  <c r="G21" i="20"/>
  <c r="G23" i="16"/>
  <c r="G18" i="16"/>
  <c r="G22" i="16"/>
  <c r="G19" i="16"/>
  <c r="G21" i="16"/>
  <c r="G20" i="16"/>
  <c r="G22" i="23"/>
  <c r="H21" i="23"/>
  <c r="B23" i="23"/>
  <c r="B21" i="22"/>
  <c r="G20" i="22"/>
  <c r="B22" i="21"/>
  <c r="G21" i="21"/>
  <c r="G22" i="20"/>
  <c r="B23" i="20"/>
  <c r="G23" i="20"/>
  <c r="J13" i="16"/>
  <c r="G23" i="23"/>
  <c r="H23" i="23"/>
  <c r="H22" i="23"/>
  <c r="B22" i="22"/>
  <c r="G21" i="22"/>
  <c r="B23" i="21"/>
  <c r="G23" i="21"/>
  <c r="G22" i="21"/>
  <c r="J13" i="20"/>
  <c r="J13" i="23"/>
  <c r="G22" i="22"/>
  <c r="B23" i="22"/>
  <c r="G23" i="22"/>
  <c r="J13" i="21"/>
  <c r="J13" i="22"/>
</calcChain>
</file>

<file path=xl/sharedStrings.xml><?xml version="1.0" encoding="utf-8"?>
<sst xmlns="http://schemas.openxmlformats.org/spreadsheetml/2006/main" count="484" uniqueCount="53">
  <si>
    <t>Fixed Transportation Costs</t>
  </si>
  <si>
    <t>Ohio</t>
  </si>
  <si>
    <t>New Jersey</t>
  </si>
  <si>
    <t>West Coast</t>
  </si>
  <si>
    <t>Midwest</t>
  </si>
  <si>
    <t>Per Unit Transportation Cost</t>
  </si>
  <si>
    <t>April</t>
  </si>
  <si>
    <t>East Coast</t>
  </si>
  <si>
    <t>May</t>
  </si>
  <si>
    <t>Unit Inventory Cost at National Dist Centers</t>
  </si>
  <si>
    <t>Unit Inventory Cost at Regional Dist Centers</t>
  </si>
  <si>
    <t>Production Capacity</t>
  </si>
  <si>
    <t>June</t>
  </si>
  <si>
    <t>July</t>
  </si>
  <si>
    <t>August</t>
  </si>
  <si>
    <t>September</t>
  </si>
  <si>
    <t xml:space="preserve">West Coast </t>
  </si>
  <si>
    <t>New Hampshire → Ohio</t>
  </si>
  <si>
    <t>New Hampshire → New Jersey</t>
  </si>
  <si>
    <t>Ohio → West Coast</t>
  </si>
  <si>
    <t>Ohio → Midwest</t>
  </si>
  <si>
    <t>New Jersey → Midwest</t>
  </si>
  <si>
    <t>New Jersey → East Coast</t>
  </si>
  <si>
    <t>Inventory</t>
  </si>
  <si>
    <t>March (Now)</t>
  </si>
  <si>
    <t>Forecasted Demand for the Following Six Months</t>
  </si>
  <si>
    <t>Decision Variables</t>
  </si>
  <si>
    <t>Quantities Shipped on Each Route</t>
  </si>
  <si>
    <t>Whether or Not Each Route is Used</t>
  </si>
  <si>
    <t>Constraints</t>
  </si>
  <si>
    <t>Total Production</t>
  </si>
  <si>
    <t>&lt;=</t>
  </si>
  <si>
    <t>Quantities Shipped - 200000 * Indicator &lt;= 0</t>
  </si>
  <si>
    <t>Inventory Cost</t>
  </si>
  <si>
    <t>Variable Transporation Cost</t>
  </si>
  <si>
    <t>Fixed Transportation Cost</t>
  </si>
  <si>
    <t>Total Cost</t>
  </si>
  <si>
    <t>Existing Model</t>
  </si>
  <si>
    <t>10% Increase in Capacity</t>
  </si>
  <si>
    <t xml:space="preserve">Zero Inventory </t>
  </si>
  <si>
    <t>500 Inventory</t>
  </si>
  <si>
    <t>1000 Inventory</t>
  </si>
  <si>
    <t>New Hampshire → Kansas City</t>
  </si>
  <si>
    <t>Kansas City → West Coast</t>
  </si>
  <si>
    <t>Kansas City → Midwest</t>
  </si>
  <si>
    <t>Kansas City → East Coast</t>
  </si>
  <si>
    <t>Kansas City</t>
  </si>
  <si>
    <t>Not Feasible</t>
  </si>
  <si>
    <t>Open a New National Dist Center (Keeping Production Capacity at 65,000 units)</t>
  </si>
  <si>
    <t>Optimal Cost PER MONTH</t>
  </si>
  <si>
    <t>Optimal Total Cost (Over 6 months)</t>
  </si>
  <si>
    <t>Variable Transportation</t>
  </si>
  <si>
    <t>Fixed Transporation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</si>
</sst>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_);_(* \(#,##0\);_(* &quot;-&quot;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 wrapText="1"/>
    </xf>
    <xf numFmtId="164" fontId="0" fillId="2" borderId="0" xfId="2" applyNumberFormat="1" applyFont="1" applyFill="1" applyAlignment="1">
      <alignment vertical="center"/>
    </xf>
    <xf numFmtId="165" fontId="0" fillId="2" borderId="0" xfId="1" applyNumberFormat="1" applyFont="1" applyFill="1" applyAlignment="1">
      <alignment vertical="center"/>
    </xf>
    <xf numFmtId="166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164" fontId="0" fillId="0" borderId="0" xfId="2" applyNumberFormat="1" applyFont="1" applyAlignment="1">
      <alignment vertical="center"/>
    </xf>
    <xf numFmtId="0" fontId="0" fillId="0" borderId="2" xfId="0" applyFill="1" applyBorder="1" applyAlignment="1">
      <alignment vertical="center" wrapText="1"/>
    </xf>
    <xf numFmtId="164" fontId="0" fillId="0" borderId="0" xfId="0" applyNumberFormat="1" applyFill="1" applyAlignment="1">
      <alignment vertical="center"/>
    </xf>
    <xf numFmtId="164" fontId="0" fillId="3" borderId="0" xfId="0" applyNumberFormat="1" applyFill="1" applyAlignment="1">
      <alignment vertical="center"/>
    </xf>
    <xf numFmtId="165" fontId="0" fillId="4" borderId="0" xfId="1" applyNumberFormat="1" applyFont="1" applyFill="1"/>
    <xf numFmtId="165" fontId="0" fillId="4" borderId="1" xfId="1" applyNumberFormat="1" applyFont="1" applyFill="1" applyBorder="1"/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vertical="center"/>
    </xf>
    <xf numFmtId="164" fontId="0" fillId="0" borderId="0" xfId="0" applyNumberFormat="1"/>
    <xf numFmtId="44" fontId="0" fillId="0" borderId="0" xfId="0" applyNumberFormat="1"/>
    <xf numFmtId="0" fontId="0" fillId="0" borderId="0" xfId="0" applyAlignment="1">
      <alignment horizontal="center" wrapText="1"/>
    </xf>
    <xf numFmtId="164" fontId="0" fillId="0" borderId="3" xfId="2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4" borderId="0" xfId="1" applyNumberFormat="1" applyFont="1" applyFill="1"/>
    <xf numFmtId="2" fontId="0" fillId="4" borderId="0" xfId="1" applyNumberFormat="1" applyFont="1" applyFill="1" applyBorder="1"/>
    <xf numFmtId="2" fontId="0" fillId="4" borderId="1" xfId="0" applyNumberFormat="1" applyFill="1" applyBorder="1"/>
    <xf numFmtId="2" fontId="0" fillId="4" borderId="0" xfId="0" applyNumberFormat="1" applyFill="1" applyAlignment="1">
      <alignment horizontal="center"/>
    </xf>
    <xf numFmtId="164" fontId="0" fillId="0" borderId="0" xfId="2" applyNumberFormat="1" applyFont="1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9" fontId="0" fillId="0" borderId="0" xfId="145" applyFont="1" applyFill="1" applyAlignment="1">
      <alignment vertical="center"/>
    </xf>
  </cellXfs>
  <cellStyles count="146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  <cellStyle name="Percent" xfId="14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0"/>
  <sheetViews>
    <sheetView tabSelected="1" topLeftCell="A3" zoomScale="150" zoomScaleNormal="150" workbookViewId="0">
      <selection activeCell="G8" sqref="G8:G13"/>
    </sheetView>
  </sheetViews>
  <sheetFormatPr defaultColWidth="10.875" defaultRowHeight="15.75" x14ac:dyDescent="0.25"/>
  <cols>
    <col min="1" max="1" width="10.125" style="2" customWidth="1"/>
    <col min="2" max="2" width="10" style="2" customWidth="1"/>
    <col min="3" max="3" width="10.875" style="2" customWidth="1"/>
    <col min="4" max="4" width="9" style="2" customWidth="1"/>
    <col min="5" max="6" width="10.875" style="2"/>
    <col min="7" max="7" width="14" style="2" bestFit="1" customWidth="1"/>
    <col min="8" max="8" width="9.125" style="2" customWidth="1"/>
    <col min="9" max="9" width="9" style="2" customWidth="1"/>
    <col min="10" max="10" width="12.625" style="2" customWidth="1"/>
    <col min="11" max="11" width="8.625" style="2" customWidth="1"/>
    <col min="12" max="12" width="8.375" style="2" customWidth="1"/>
    <col min="13" max="13" width="8.5" style="2" customWidth="1"/>
    <col min="14" max="14" width="14" style="2" bestFit="1" customWidth="1"/>
    <col min="15" max="15" width="11.5" style="2" bestFit="1" customWidth="1"/>
    <col min="16" max="16384" width="10.875" style="2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 t="s">
        <v>5</v>
      </c>
      <c r="I1" s="1"/>
      <c r="J1" s="1"/>
      <c r="K1" s="1"/>
      <c r="L1" s="1" t="s">
        <v>11</v>
      </c>
    </row>
    <row r="2" spans="1:12" ht="63" x14ac:dyDescent="0.25">
      <c r="A2" s="3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1"/>
      <c r="H2" s="4">
        <v>10</v>
      </c>
      <c r="I2" s="1"/>
      <c r="J2" s="1"/>
      <c r="K2" s="1"/>
      <c r="L2" s="5">
        <v>65000</v>
      </c>
    </row>
    <row r="3" spans="1:12" x14ac:dyDescent="0.25">
      <c r="A3" s="4">
        <v>5000</v>
      </c>
      <c r="B3" s="4">
        <v>4000</v>
      </c>
      <c r="C3" s="4">
        <v>4000</v>
      </c>
      <c r="D3" s="4">
        <v>3000</v>
      </c>
      <c r="E3" s="4">
        <v>5000</v>
      </c>
      <c r="F3" s="4">
        <v>3000</v>
      </c>
      <c r="G3" s="1"/>
      <c r="H3" s="1"/>
      <c r="I3" s="1"/>
      <c r="J3" s="1"/>
      <c r="K3" s="1"/>
      <c r="L3" s="6"/>
    </row>
    <row r="4" spans="1:12" x14ac:dyDescent="0.25">
      <c r="A4" s="17">
        <f>A3*2</f>
        <v>10000</v>
      </c>
      <c r="B4" s="1"/>
      <c r="C4" s="1"/>
      <c r="D4" s="1"/>
      <c r="E4" s="1"/>
      <c r="F4" s="1"/>
      <c r="G4" s="1"/>
      <c r="H4" s="1" t="s">
        <v>9</v>
      </c>
      <c r="I4" s="1"/>
      <c r="J4" s="1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4">
        <v>5</v>
      </c>
      <c r="I5" s="1"/>
      <c r="J5" s="1"/>
      <c r="K5" s="1"/>
      <c r="L5" s="1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41.1" customHeight="1" x14ac:dyDescent="0.25">
      <c r="A7" s="35" t="s">
        <v>25</v>
      </c>
      <c r="B7" s="35"/>
      <c r="C7" s="35"/>
      <c r="D7" s="1" t="s">
        <v>16</v>
      </c>
      <c r="E7" s="1" t="s">
        <v>4</v>
      </c>
      <c r="F7" s="1" t="s">
        <v>7</v>
      </c>
      <c r="G7" s="1"/>
      <c r="H7" s="1" t="s">
        <v>10</v>
      </c>
      <c r="I7" s="1"/>
      <c r="J7" s="1"/>
      <c r="K7" s="1"/>
      <c r="L7" s="1"/>
    </row>
    <row r="8" spans="1:12" x14ac:dyDescent="0.25">
      <c r="A8" s="7" t="s">
        <v>6</v>
      </c>
      <c r="C8" s="1"/>
      <c r="D8" s="5">
        <v>20000</v>
      </c>
      <c r="E8" s="5">
        <v>15000</v>
      </c>
      <c r="F8" s="5">
        <v>25000</v>
      </c>
      <c r="G8" s="8">
        <f>SUM(D8:F8)</f>
        <v>60000</v>
      </c>
      <c r="H8" s="4">
        <v>10</v>
      </c>
      <c r="I8" s="1"/>
      <c r="J8" s="1"/>
      <c r="K8" s="1"/>
      <c r="L8" s="1"/>
    </row>
    <row r="9" spans="1:12" x14ac:dyDescent="0.25">
      <c r="A9" s="7" t="s">
        <v>8</v>
      </c>
      <c r="C9" s="1"/>
      <c r="D9" s="5">
        <v>20000</v>
      </c>
      <c r="E9" s="5">
        <v>25000</v>
      </c>
      <c r="F9" s="5">
        <v>30000</v>
      </c>
      <c r="G9" s="8">
        <f t="shared" ref="G9:G13" si="0">SUM(D9:F9)</f>
        <v>75000</v>
      </c>
      <c r="H9" s="1"/>
      <c r="I9" s="1"/>
      <c r="J9" s="1"/>
      <c r="K9" s="1"/>
      <c r="L9" s="1"/>
    </row>
    <row r="10" spans="1:12" x14ac:dyDescent="0.25">
      <c r="A10" s="7" t="s">
        <v>12</v>
      </c>
      <c r="C10" s="1"/>
      <c r="D10" s="5">
        <v>22000</v>
      </c>
      <c r="E10" s="5">
        <v>27000</v>
      </c>
      <c r="F10" s="5">
        <v>32000</v>
      </c>
      <c r="G10" s="8">
        <f t="shared" si="0"/>
        <v>81000</v>
      </c>
      <c r="H10" s="1"/>
      <c r="I10" s="1"/>
      <c r="J10" s="1"/>
      <c r="K10" s="1"/>
      <c r="L10" s="1"/>
    </row>
    <row r="11" spans="1:12" x14ac:dyDescent="0.25">
      <c r="A11" s="7" t="s">
        <v>13</v>
      </c>
      <c r="C11" s="1"/>
      <c r="D11" s="5">
        <v>23000</v>
      </c>
      <c r="E11" s="5">
        <v>28000</v>
      </c>
      <c r="F11" s="5">
        <v>33000</v>
      </c>
      <c r="G11" s="8">
        <f t="shared" si="0"/>
        <v>84000</v>
      </c>
      <c r="H11" s="1"/>
      <c r="I11" s="1"/>
      <c r="J11" s="1"/>
      <c r="K11" s="1"/>
      <c r="L11" s="1"/>
    </row>
    <row r="12" spans="1:12" x14ac:dyDescent="0.25">
      <c r="A12" s="7" t="s">
        <v>14</v>
      </c>
      <c r="C12" s="1"/>
      <c r="D12" s="5">
        <v>21000</v>
      </c>
      <c r="E12" s="5">
        <v>26000</v>
      </c>
      <c r="F12" s="5">
        <v>28000</v>
      </c>
      <c r="G12" s="8">
        <f t="shared" si="0"/>
        <v>75000</v>
      </c>
      <c r="H12" s="1"/>
      <c r="I12" s="1"/>
      <c r="J12" s="1"/>
      <c r="K12" s="1"/>
      <c r="L12" s="1"/>
    </row>
    <row r="13" spans="1:12" x14ac:dyDescent="0.25">
      <c r="A13" s="7" t="s">
        <v>15</v>
      </c>
      <c r="C13" s="1"/>
      <c r="D13" s="5">
        <v>19000</v>
      </c>
      <c r="E13" s="5">
        <v>24000</v>
      </c>
      <c r="F13" s="5">
        <v>20000</v>
      </c>
      <c r="G13" s="8">
        <f t="shared" si="0"/>
        <v>63000</v>
      </c>
      <c r="H13" s="1"/>
      <c r="I13" s="1" t="s">
        <v>36</v>
      </c>
      <c r="J13" s="18">
        <f>SUM(G18:G23)+SUM(N27:O32)</f>
        <v>8987000</v>
      </c>
      <c r="K13" s="1"/>
      <c r="L13" s="1"/>
    </row>
    <row r="14" spans="1:12" x14ac:dyDescent="0.25">
      <c r="A14" s="1"/>
      <c r="B14" s="1"/>
      <c r="C14" s="1"/>
      <c r="D14" s="8"/>
      <c r="E14" s="8"/>
      <c r="F14" s="8"/>
      <c r="G14" s="8"/>
      <c r="H14" s="1"/>
      <c r="I14" s="1"/>
      <c r="J14" s="1"/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8"/>
      <c r="H15" s="1"/>
      <c r="I15" s="1"/>
      <c r="J15" s="1"/>
      <c r="K15" s="1"/>
      <c r="L15" s="1"/>
    </row>
    <row r="16" spans="1:12" x14ac:dyDescent="0.25">
      <c r="A16" s="7" t="s">
        <v>23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7</v>
      </c>
      <c r="G16" s="1" t="s">
        <v>33</v>
      </c>
      <c r="H16" s="1"/>
      <c r="I16" s="1" t="s">
        <v>23</v>
      </c>
      <c r="J16" s="17">
        <f>SUM(G18:G23)</f>
        <v>695000</v>
      </c>
      <c r="K16" s="39">
        <f>J16/$J$13</f>
        <v>7.7333926783131196E-2</v>
      </c>
      <c r="L16" s="1"/>
    </row>
    <row r="17" spans="1:15" x14ac:dyDescent="0.25">
      <c r="A17" s="7" t="s">
        <v>24</v>
      </c>
      <c r="B17" s="5">
        <v>25000</v>
      </c>
      <c r="C17" s="5">
        <v>18000</v>
      </c>
      <c r="D17" s="5">
        <v>3000</v>
      </c>
      <c r="E17" s="5">
        <v>2000</v>
      </c>
      <c r="F17" s="5">
        <v>2000</v>
      </c>
      <c r="G17" s="1"/>
      <c r="H17" s="1"/>
      <c r="I17" s="1" t="s">
        <v>51</v>
      </c>
      <c r="J17" s="34">
        <f>SUM(N27:N32)</f>
        <v>8190000</v>
      </c>
      <c r="K17" s="39">
        <f t="shared" ref="K17:K18" si="1">J17/$J$13</f>
        <v>0.91131634583286969</v>
      </c>
      <c r="L17" s="1"/>
    </row>
    <row r="18" spans="1:15" x14ac:dyDescent="0.25">
      <c r="A18" s="7" t="s">
        <v>6</v>
      </c>
      <c r="B18" s="13">
        <f>B17+B27-D27-E27</f>
        <v>55000</v>
      </c>
      <c r="C18" s="13">
        <f>C17+C27-F27-G27</f>
        <v>0</v>
      </c>
      <c r="D18" s="13">
        <f>D17+D27-D8</f>
        <v>0</v>
      </c>
      <c r="E18" s="13">
        <f>E17+E27+F27-E8</f>
        <v>0</v>
      </c>
      <c r="F18" s="13">
        <f>F17+G27-F8</f>
        <v>0</v>
      </c>
      <c r="G18" s="15">
        <f>($H$5*SUM(B18:C18))+($H$8*SUM(D18:F18))</f>
        <v>275000</v>
      </c>
      <c r="I18" s="2" t="s">
        <v>52</v>
      </c>
      <c r="J18" s="15">
        <f>SUM(O27:O32)</f>
        <v>102000</v>
      </c>
      <c r="K18" s="39">
        <f t="shared" si="1"/>
        <v>1.1349727383999109E-2</v>
      </c>
    </row>
    <row r="19" spans="1:15" x14ac:dyDescent="0.25">
      <c r="A19" s="7" t="s">
        <v>8</v>
      </c>
      <c r="B19" s="13">
        <f t="shared" ref="B19:B23" si="2">B18+B28-D28-E28</f>
        <v>10000</v>
      </c>
      <c r="C19" s="13">
        <f t="shared" ref="C19:C23" si="3">C18+C28-F28-G28</f>
        <v>35000</v>
      </c>
      <c r="D19" s="13">
        <f t="shared" ref="D19:D23" si="4">D18+D28-D9</f>
        <v>0</v>
      </c>
      <c r="E19" s="13">
        <f t="shared" ref="E19:E23" si="5">E18+E28+F28-E9</f>
        <v>0</v>
      </c>
      <c r="F19" s="13">
        <f t="shared" ref="F19:F23" si="6">F18+G28-F9</f>
        <v>0</v>
      </c>
      <c r="G19" s="15">
        <f t="shared" ref="G19:G23" si="7">($H$5*SUM(B19:C19))+($H$8*SUM(D19:F19))</f>
        <v>225000</v>
      </c>
    </row>
    <row r="20" spans="1:15" x14ac:dyDescent="0.25">
      <c r="A20" s="7" t="s">
        <v>12</v>
      </c>
      <c r="B20" s="13">
        <f t="shared" si="2"/>
        <v>26000</v>
      </c>
      <c r="C20" s="13">
        <f t="shared" si="3"/>
        <v>3000</v>
      </c>
      <c r="D20" s="13">
        <f t="shared" si="4"/>
        <v>0</v>
      </c>
      <c r="E20" s="13">
        <f t="shared" si="5"/>
        <v>0</v>
      </c>
      <c r="F20" s="13">
        <f t="shared" si="6"/>
        <v>0</v>
      </c>
      <c r="G20" s="15">
        <f t="shared" si="7"/>
        <v>145000</v>
      </c>
    </row>
    <row r="21" spans="1:15" x14ac:dyDescent="0.25">
      <c r="A21" s="7" t="s">
        <v>13</v>
      </c>
      <c r="B21" s="13">
        <f t="shared" si="2"/>
        <v>3000</v>
      </c>
      <c r="C21" s="13">
        <f t="shared" si="3"/>
        <v>7000</v>
      </c>
      <c r="D21" s="13">
        <f t="shared" si="4"/>
        <v>0</v>
      </c>
      <c r="E21" s="13">
        <f t="shared" si="5"/>
        <v>0</v>
      </c>
      <c r="F21" s="13">
        <f t="shared" si="6"/>
        <v>0</v>
      </c>
      <c r="G21" s="15">
        <f t="shared" si="7"/>
        <v>50000</v>
      </c>
    </row>
    <row r="22" spans="1:15" x14ac:dyDescent="0.25">
      <c r="A22" s="7" t="s">
        <v>14</v>
      </c>
      <c r="B22" s="13">
        <f t="shared" si="2"/>
        <v>0</v>
      </c>
      <c r="C22" s="13">
        <f t="shared" si="3"/>
        <v>0</v>
      </c>
      <c r="D22" s="13">
        <f t="shared" si="4"/>
        <v>0</v>
      </c>
      <c r="E22" s="13">
        <f t="shared" si="5"/>
        <v>0</v>
      </c>
      <c r="F22" s="13">
        <f t="shared" si="6"/>
        <v>0</v>
      </c>
      <c r="G22" s="15">
        <f t="shared" si="7"/>
        <v>0</v>
      </c>
    </row>
    <row r="23" spans="1:15" x14ac:dyDescent="0.25">
      <c r="A23" s="7" t="s">
        <v>15</v>
      </c>
      <c r="B23" s="13">
        <f t="shared" si="2"/>
        <v>0</v>
      </c>
      <c r="C23" s="13">
        <f t="shared" si="3"/>
        <v>0</v>
      </c>
      <c r="D23" s="13">
        <f t="shared" si="4"/>
        <v>0</v>
      </c>
      <c r="E23" s="13">
        <f t="shared" si="5"/>
        <v>0</v>
      </c>
      <c r="F23" s="13">
        <f t="shared" si="6"/>
        <v>0</v>
      </c>
      <c r="G23" s="15">
        <f t="shared" si="7"/>
        <v>0</v>
      </c>
    </row>
    <row r="24" spans="1:15" x14ac:dyDescent="0.25">
      <c r="A24" s="7"/>
    </row>
    <row r="25" spans="1:15" ht="36" customHeight="1" x14ac:dyDescent="0.25">
      <c r="B25" s="36" t="s">
        <v>27</v>
      </c>
      <c r="C25" s="36"/>
      <c r="D25" s="36"/>
      <c r="E25" s="36"/>
      <c r="F25" s="36"/>
      <c r="G25" s="37"/>
      <c r="H25" s="38" t="s">
        <v>28</v>
      </c>
      <c r="I25" s="36"/>
      <c r="J25" s="36"/>
      <c r="K25" s="36"/>
      <c r="L25" s="36"/>
      <c r="M25" s="37"/>
    </row>
    <row r="26" spans="1:15" ht="63" x14ac:dyDescent="0.25">
      <c r="A26" s="9" t="s">
        <v>26</v>
      </c>
      <c r="B26" s="10" t="s">
        <v>17</v>
      </c>
      <c r="C26" s="10" t="s">
        <v>18</v>
      </c>
      <c r="D26" s="10" t="s">
        <v>19</v>
      </c>
      <c r="E26" s="10" t="s">
        <v>20</v>
      </c>
      <c r="F26" s="10" t="s">
        <v>21</v>
      </c>
      <c r="G26" s="11" t="s">
        <v>22</v>
      </c>
      <c r="H26" s="16" t="s">
        <v>17</v>
      </c>
      <c r="I26" s="10" t="s">
        <v>18</v>
      </c>
      <c r="J26" s="10" t="s">
        <v>19</v>
      </c>
      <c r="K26" s="10" t="s">
        <v>20</v>
      </c>
      <c r="L26" s="10" t="s">
        <v>21</v>
      </c>
      <c r="M26" s="11" t="s">
        <v>22</v>
      </c>
      <c r="N26" s="9" t="s">
        <v>34</v>
      </c>
      <c r="O26" s="9" t="s">
        <v>35</v>
      </c>
    </row>
    <row r="27" spans="1:15" x14ac:dyDescent="0.25">
      <c r="A27" s="7" t="s">
        <v>6</v>
      </c>
      <c r="B27" s="19">
        <v>60000</v>
      </c>
      <c r="C27" s="19">
        <v>5000</v>
      </c>
      <c r="D27" s="19">
        <v>17000</v>
      </c>
      <c r="E27" s="19">
        <v>13000</v>
      </c>
      <c r="F27" s="19">
        <v>0</v>
      </c>
      <c r="G27" s="20">
        <v>23000</v>
      </c>
      <c r="H27" s="21">
        <v>1</v>
      </c>
      <c r="I27" s="21">
        <v>1</v>
      </c>
      <c r="J27" s="21">
        <v>1</v>
      </c>
      <c r="K27" s="21">
        <v>1</v>
      </c>
      <c r="L27" s="21">
        <v>0</v>
      </c>
      <c r="M27" s="22">
        <v>1</v>
      </c>
      <c r="N27" s="15">
        <f>SUM(B27:G27)*$H$2</f>
        <v>1180000</v>
      </c>
      <c r="O27" s="15">
        <f>SUMPRODUCT($A$3:$F$3,H27:M27)</f>
        <v>19000</v>
      </c>
    </row>
    <row r="28" spans="1:15" x14ac:dyDescent="0.25">
      <c r="A28" s="7" t="s">
        <v>8</v>
      </c>
      <c r="B28" s="19">
        <v>0</v>
      </c>
      <c r="C28" s="19">
        <v>65000</v>
      </c>
      <c r="D28" s="19">
        <v>20000</v>
      </c>
      <c r="E28" s="19">
        <v>25000</v>
      </c>
      <c r="F28" s="19">
        <v>0</v>
      </c>
      <c r="G28" s="20">
        <v>30000</v>
      </c>
      <c r="H28" s="21">
        <v>0</v>
      </c>
      <c r="I28" s="21">
        <v>1</v>
      </c>
      <c r="J28" s="21">
        <v>1</v>
      </c>
      <c r="K28" s="21">
        <v>1</v>
      </c>
      <c r="L28" s="21">
        <v>0</v>
      </c>
      <c r="M28" s="22">
        <v>1</v>
      </c>
      <c r="N28" s="15">
        <f t="shared" ref="N28:N32" si="8">SUM(B28:G28)*$H$2</f>
        <v>1400000</v>
      </c>
      <c r="O28" s="15">
        <f t="shared" ref="O28:O32" si="9">SUMPRODUCT($A$3:$F$3,H28:M28)</f>
        <v>14000</v>
      </c>
    </row>
    <row r="29" spans="1:15" x14ac:dyDescent="0.25">
      <c r="A29" s="7" t="s">
        <v>12</v>
      </c>
      <c r="B29" s="19">
        <v>65000</v>
      </c>
      <c r="C29" s="19">
        <v>0</v>
      </c>
      <c r="D29" s="19">
        <v>22000</v>
      </c>
      <c r="E29" s="19">
        <v>27000</v>
      </c>
      <c r="F29" s="19">
        <v>0</v>
      </c>
      <c r="G29" s="20">
        <v>32000</v>
      </c>
      <c r="H29" s="21">
        <v>1</v>
      </c>
      <c r="I29" s="21">
        <v>0</v>
      </c>
      <c r="J29" s="21">
        <v>1</v>
      </c>
      <c r="K29" s="21">
        <v>1</v>
      </c>
      <c r="L29" s="21">
        <v>0</v>
      </c>
      <c r="M29" s="22">
        <v>1</v>
      </c>
      <c r="N29" s="15">
        <f t="shared" si="8"/>
        <v>1460000</v>
      </c>
      <c r="O29" s="15">
        <f t="shared" si="9"/>
        <v>15000</v>
      </c>
    </row>
    <row r="30" spans="1:15" x14ac:dyDescent="0.25">
      <c r="A30" s="7" t="s">
        <v>13</v>
      </c>
      <c r="B30" s="19">
        <v>0</v>
      </c>
      <c r="C30" s="19">
        <v>65000</v>
      </c>
      <c r="D30" s="19">
        <v>23000</v>
      </c>
      <c r="E30" s="19">
        <v>0</v>
      </c>
      <c r="F30" s="19">
        <v>28000</v>
      </c>
      <c r="G30" s="20">
        <v>33000</v>
      </c>
      <c r="H30" s="21">
        <v>0</v>
      </c>
      <c r="I30" s="21">
        <v>1</v>
      </c>
      <c r="J30" s="21">
        <v>1</v>
      </c>
      <c r="K30" s="21">
        <v>0</v>
      </c>
      <c r="L30" s="21">
        <v>1</v>
      </c>
      <c r="M30" s="22">
        <v>1</v>
      </c>
      <c r="N30" s="15">
        <f t="shared" si="8"/>
        <v>1490000</v>
      </c>
      <c r="O30" s="15">
        <f t="shared" si="9"/>
        <v>16000</v>
      </c>
    </row>
    <row r="31" spans="1:15" x14ac:dyDescent="0.25">
      <c r="A31" s="7" t="s">
        <v>14</v>
      </c>
      <c r="B31" s="19">
        <v>44000</v>
      </c>
      <c r="C31" s="19">
        <v>21000</v>
      </c>
      <c r="D31" s="19">
        <v>21000</v>
      </c>
      <c r="E31" s="19">
        <v>26000</v>
      </c>
      <c r="F31" s="19">
        <v>0</v>
      </c>
      <c r="G31" s="20">
        <v>28000</v>
      </c>
      <c r="H31" s="21">
        <v>1</v>
      </c>
      <c r="I31" s="21">
        <v>1</v>
      </c>
      <c r="J31" s="21">
        <v>1</v>
      </c>
      <c r="K31" s="21">
        <v>1</v>
      </c>
      <c r="L31" s="21">
        <v>0</v>
      </c>
      <c r="M31" s="22">
        <v>1</v>
      </c>
      <c r="N31" s="15">
        <f t="shared" si="8"/>
        <v>1400000</v>
      </c>
      <c r="O31" s="15">
        <f t="shared" si="9"/>
        <v>19000</v>
      </c>
    </row>
    <row r="32" spans="1:15" x14ac:dyDescent="0.25">
      <c r="A32" s="7" t="s">
        <v>15</v>
      </c>
      <c r="B32" s="19">
        <v>43000</v>
      </c>
      <c r="C32" s="19">
        <v>20000</v>
      </c>
      <c r="D32" s="19">
        <v>19000</v>
      </c>
      <c r="E32" s="19">
        <v>24000</v>
      </c>
      <c r="F32" s="19">
        <v>0</v>
      </c>
      <c r="G32" s="20">
        <v>20000</v>
      </c>
      <c r="H32" s="21">
        <v>1</v>
      </c>
      <c r="I32" s="21">
        <v>1</v>
      </c>
      <c r="J32" s="21">
        <v>1</v>
      </c>
      <c r="K32" s="21">
        <v>1</v>
      </c>
      <c r="L32" s="21">
        <v>0</v>
      </c>
      <c r="M32" s="22">
        <v>1</v>
      </c>
      <c r="N32" s="15">
        <f t="shared" si="8"/>
        <v>1260000</v>
      </c>
      <c r="O32" s="15">
        <f t="shared" si="9"/>
        <v>19000</v>
      </c>
    </row>
    <row r="34" spans="1:7" x14ac:dyDescent="0.25">
      <c r="A34" s="2" t="s">
        <v>29</v>
      </c>
    </row>
    <row r="35" spans="1:7" x14ac:dyDescent="0.25">
      <c r="B35" s="2" t="s">
        <v>30</v>
      </c>
    </row>
    <row r="36" spans="1:7" x14ac:dyDescent="0.25">
      <c r="A36" s="7" t="s">
        <v>6</v>
      </c>
      <c r="B36" s="14">
        <f>SUM(B27:C27)</f>
        <v>65000</v>
      </c>
      <c r="C36" s="12" t="s">
        <v>31</v>
      </c>
      <c r="D36" s="13">
        <f>$L$2</f>
        <v>65000</v>
      </c>
    </row>
    <row r="37" spans="1:7" x14ac:dyDescent="0.25">
      <c r="A37" s="7" t="s">
        <v>8</v>
      </c>
      <c r="B37" s="14">
        <f t="shared" ref="B37:B41" si="10">SUM(B28:C28)</f>
        <v>65000</v>
      </c>
      <c r="C37" s="12" t="s">
        <v>31</v>
      </c>
      <c r="D37" s="13">
        <f t="shared" ref="D37:D41" si="11">$L$2</f>
        <v>65000</v>
      </c>
    </row>
    <row r="38" spans="1:7" x14ac:dyDescent="0.25">
      <c r="A38" s="7" t="s">
        <v>12</v>
      </c>
      <c r="B38" s="14">
        <f t="shared" si="10"/>
        <v>65000</v>
      </c>
      <c r="C38" s="12" t="s">
        <v>31</v>
      </c>
      <c r="D38" s="13">
        <f t="shared" si="11"/>
        <v>65000</v>
      </c>
    </row>
    <row r="39" spans="1:7" x14ac:dyDescent="0.25">
      <c r="A39" s="7" t="s">
        <v>13</v>
      </c>
      <c r="B39" s="14">
        <f t="shared" si="10"/>
        <v>65000</v>
      </c>
      <c r="C39" s="12" t="s">
        <v>31</v>
      </c>
      <c r="D39" s="13">
        <f t="shared" si="11"/>
        <v>65000</v>
      </c>
    </row>
    <row r="40" spans="1:7" x14ac:dyDescent="0.25">
      <c r="A40" s="7" t="s">
        <v>14</v>
      </c>
      <c r="B40" s="14">
        <f t="shared" si="10"/>
        <v>65000</v>
      </c>
      <c r="C40" s="12" t="s">
        <v>31</v>
      </c>
      <c r="D40" s="13">
        <f t="shared" si="11"/>
        <v>65000</v>
      </c>
    </row>
    <row r="41" spans="1:7" x14ac:dyDescent="0.25">
      <c r="A41" s="7" t="s">
        <v>15</v>
      </c>
      <c r="B41" s="14">
        <f t="shared" si="10"/>
        <v>63000</v>
      </c>
      <c r="C41" s="12" t="s">
        <v>31</v>
      </c>
      <c r="D41" s="13">
        <f t="shared" si="11"/>
        <v>65000</v>
      </c>
    </row>
    <row r="43" spans="1:7" x14ac:dyDescent="0.25">
      <c r="A43" s="2" t="s">
        <v>32</v>
      </c>
    </row>
    <row r="44" spans="1:7" ht="63" x14ac:dyDescent="0.25">
      <c r="B44" s="9" t="s">
        <v>17</v>
      </c>
      <c r="C44" s="9" t="s">
        <v>18</v>
      </c>
      <c r="D44" s="9" t="s">
        <v>19</v>
      </c>
      <c r="E44" s="9" t="s">
        <v>20</v>
      </c>
      <c r="F44" s="9" t="s">
        <v>21</v>
      </c>
      <c r="G44" s="9" t="s">
        <v>22</v>
      </c>
    </row>
    <row r="45" spans="1:7" x14ac:dyDescent="0.25">
      <c r="A45" s="2" t="s">
        <v>6</v>
      </c>
      <c r="B45" s="13">
        <f>B27-(100000*H27)</f>
        <v>-40000</v>
      </c>
      <c r="C45" s="13">
        <f t="shared" ref="C45:G45" si="12">C27-(100000*I27)</f>
        <v>-95000</v>
      </c>
      <c r="D45" s="13">
        <f t="shared" si="12"/>
        <v>-83000</v>
      </c>
      <c r="E45" s="13">
        <f t="shared" si="12"/>
        <v>-87000</v>
      </c>
      <c r="F45" s="13">
        <f t="shared" si="12"/>
        <v>0</v>
      </c>
      <c r="G45" s="13">
        <f t="shared" si="12"/>
        <v>-77000</v>
      </c>
    </row>
    <row r="46" spans="1:7" x14ac:dyDescent="0.25">
      <c r="A46" s="2" t="s">
        <v>8</v>
      </c>
      <c r="B46" s="13">
        <f t="shared" ref="B46:G46" si="13">B28-(100000*H28)</f>
        <v>0</v>
      </c>
      <c r="C46" s="13">
        <f t="shared" si="13"/>
        <v>-35000</v>
      </c>
      <c r="D46" s="13">
        <f t="shared" si="13"/>
        <v>-80000</v>
      </c>
      <c r="E46" s="13">
        <f t="shared" si="13"/>
        <v>-75000</v>
      </c>
      <c r="F46" s="13">
        <f t="shared" si="13"/>
        <v>0</v>
      </c>
      <c r="G46" s="13">
        <f t="shared" si="13"/>
        <v>-70000</v>
      </c>
    </row>
    <row r="47" spans="1:7" x14ac:dyDescent="0.25">
      <c r="A47" s="2" t="s">
        <v>12</v>
      </c>
      <c r="B47" s="13">
        <f t="shared" ref="B47:G47" si="14">B29-(100000*H29)</f>
        <v>-35000</v>
      </c>
      <c r="C47" s="13">
        <f t="shared" si="14"/>
        <v>0</v>
      </c>
      <c r="D47" s="13">
        <f t="shared" si="14"/>
        <v>-78000</v>
      </c>
      <c r="E47" s="13">
        <f t="shared" si="14"/>
        <v>-73000</v>
      </c>
      <c r="F47" s="13">
        <f t="shared" si="14"/>
        <v>0</v>
      </c>
      <c r="G47" s="13">
        <f t="shared" si="14"/>
        <v>-68000</v>
      </c>
    </row>
    <row r="48" spans="1:7" x14ac:dyDescent="0.25">
      <c r="A48" s="2" t="s">
        <v>13</v>
      </c>
      <c r="B48" s="13">
        <f t="shared" ref="B48:G48" si="15">B30-(100000*H30)</f>
        <v>0</v>
      </c>
      <c r="C48" s="13">
        <f t="shared" si="15"/>
        <v>-35000</v>
      </c>
      <c r="D48" s="13">
        <f t="shared" si="15"/>
        <v>-77000</v>
      </c>
      <c r="E48" s="13">
        <f t="shared" si="15"/>
        <v>0</v>
      </c>
      <c r="F48" s="13">
        <f t="shared" si="15"/>
        <v>-72000</v>
      </c>
      <c r="G48" s="13">
        <f t="shared" si="15"/>
        <v>-67000</v>
      </c>
    </row>
    <row r="49" spans="1:7" x14ac:dyDescent="0.25">
      <c r="A49" s="2" t="s">
        <v>14</v>
      </c>
      <c r="B49" s="13">
        <f t="shared" ref="B49:G49" si="16">B31-(100000*H31)</f>
        <v>-56000</v>
      </c>
      <c r="C49" s="13">
        <f t="shared" si="16"/>
        <v>-79000</v>
      </c>
      <c r="D49" s="13">
        <f t="shared" si="16"/>
        <v>-79000</v>
      </c>
      <c r="E49" s="13">
        <f t="shared" si="16"/>
        <v>-74000</v>
      </c>
      <c r="F49" s="13">
        <f t="shared" si="16"/>
        <v>0</v>
      </c>
      <c r="G49" s="13">
        <f t="shared" si="16"/>
        <v>-72000</v>
      </c>
    </row>
    <row r="50" spans="1:7" x14ac:dyDescent="0.25">
      <c r="A50" s="2" t="s">
        <v>15</v>
      </c>
      <c r="B50" s="13">
        <f t="shared" ref="B50:G50" si="17">B32-(100000*H32)</f>
        <v>-57000</v>
      </c>
      <c r="C50" s="13">
        <f t="shared" si="17"/>
        <v>-80000</v>
      </c>
      <c r="D50" s="13">
        <f t="shared" si="17"/>
        <v>-81000</v>
      </c>
      <c r="E50" s="13">
        <f t="shared" si="17"/>
        <v>-76000</v>
      </c>
      <c r="F50" s="13">
        <f t="shared" si="17"/>
        <v>0</v>
      </c>
      <c r="G50" s="13">
        <f t="shared" si="17"/>
        <v>-80000</v>
      </c>
    </row>
  </sheetData>
  <mergeCells count="3">
    <mergeCell ref="A7:C7"/>
    <mergeCell ref="B25:G25"/>
    <mergeCell ref="H25:M25"/>
  </mergeCells>
  <pageMargins left="0.7" right="0.7" top="0.75" bottom="0.75" header="0.3" footer="0.3"/>
  <ignoredErrors>
    <ignoredError sqref="B36:B4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0"/>
  <sheetViews>
    <sheetView topLeftCell="A12" zoomScale="150" zoomScaleNormal="150" workbookViewId="0">
      <selection activeCell="I16" sqref="I16:J18"/>
    </sheetView>
  </sheetViews>
  <sheetFormatPr defaultColWidth="10.875" defaultRowHeight="15.75" x14ac:dyDescent="0.25"/>
  <cols>
    <col min="1" max="1" width="10.125" style="2" customWidth="1"/>
    <col min="2" max="2" width="10" style="2" customWidth="1"/>
    <col min="3" max="3" width="10.875" style="2" customWidth="1"/>
    <col min="4" max="4" width="9" style="2" customWidth="1"/>
    <col min="5" max="6" width="10.875" style="2"/>
    <col min="7" max="7" width="14" style="2" bestFit="1" customWidth="1"/>
    <col min="8" max="8" width="9.125" style="2" customWidth="1"/>
    <col min="9" max="9" width="9" style="2" customWidth="1"/>
    <col min="10" max="10" width="12.625" style="2" customWidth="1"/>
    <col min="11" max="11" width="8.625" style="2" customWidth="1"/>
    <col min="12" max="12" width="8.375" style="2" customWidth="1"/>
    <col min="13" max="13" width="8.5" style="2" customWidth="1"/>
    <col min="14" max="14" width="14" style="2" bestFit="1" customWidth="1"/>
    <col min="15" max="15" width="11.5" style="2" bestFit="1" customWidth="1"/>
    <col min="16" max="16384" width="10.875" style="2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 t="s">
        <v>5</v>
      </c>
      <c r="I1" s="1"/>
      <c r="J1" s="1"/>
      <c r="K1" s="1"/>
      <c r="L1" s="1" t="s">
        <v>11</v>
      </c>
    </row>
    <row r="2" spans="1:12" ht="63" x14ac:dyDescent="0.25">
      <c r="A2" s="3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1"/>
      <c r="H2" s="4">
        <v>10</v>
      </c>
      <c r="I2" s="1"/>
      <c r="J2" s="1"/>
      <c r="K2" s="1"/>
      <c r="L2" s="5">
        <f>65000*1.1</f>
        <v>71500</v>
      </c>
    </row>
    <row r="3" spans="1:12" x14ac:dyDescent="0.25">
      <c r="A3" s="4">
        <v>5000</v>
      </c>
      <c r="B3" s="4">
        <v>4000</v>
      </c>
      <c r="C3" s="4">
        <v>4000</v>
      </c>
      <c r="D3" s="4">
        <v>3000</v>
      </c>
      <c r="E3" s="4">
        <v>5000</v>
      </c>
      <c r="F3" s="4">
        <v>3000</v>
      </c>
      <c r="G3" s="1"/>
      <c r="H3" s="1"/>
      <c r="I3" s="1"/>
      <c r="J3" s="1"/>
      <c r="K3" s="1"/>
      <c r="L3" s="6"/>
    </row>
    <row r="4" spans="1:12" x14ac:dyDescent="0.25">
      <c r="A4" s="17">
        <f>A3*2</f>
        <v>10000</v>
      </c>
      <c r="B4" s="1"/>
      <c r="C4" s="1"/>
      <c r="D4" s="1"/>
      <c r="E4" s="1"/>
      <c r="F4" s="1"/>
      <c r="G4" s="1"/>
      <c r="H4" s="1" t="s">
        <v>9</v>
      </c>
      <c r="I4" s="1"/>
      <c r="J4" s="1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4">
        <v>5</v>
      </c>
      <c r="I5" s="1"/>
      <c r="J5" s="1"/>
      <c r="K5" s="1"/>
      <c r="L5" s="1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41.1" customHeight="1" x14ac:dyDescent="0.25">
      <c r="A7" s="35" t="s">
        <v>25</v>
      </c>
      <c r="B7" s="35"/>
      <c r="C7" s="35"/>
      <c r="D7" s="1" t="s">
        <v>16</v>
      </c>
      <c r="E7" s="1" t="s">
        <v>4</v>
      </c>
      <c r="F7" s="1" t="s">
        <v>7</v>
      </c>
      <c r="G7" s="1"/>
      <c r="H7" s="1" t="s">
        <v>10</v>
      </c>
      <c r="I7" s="1"/>
      <c r="J7" s="1"/>
      <c r="K7" s="1"/>
      <c r="L7" s="1"/>
    </row>
    <row r="8" spans="1:12" x14ac:dyDescent="0.25">
      <c r="A8" s="7" t="s">
        <v>6</v>
      </c>
      <c r="C8" s="1"/>
      <c r="D8" s="5">
        <v>20000</v>
      </c>
      <c r="E8" s="5">
        <v>15000</v>
      </c>
      <c r="F8" s="5">
        <v>25000</v>
      </c>
      <c r="G8" s="8"/>
      <c r="H8" s="4">
        <v>10</v>
      </c>
      <c r="I8" s="1"/>
      <c r="J8" s="1"/>
      <c r="K8" s="1"/>
      <c r="L8" s="1"/>
    </row>
    <row r="9" spans="1:12" x14ac:dyDescent="0.25">
      <c r="A9" s="7" t="s">
        <v>8</v>
      </c>
      <c r="C9" s="1"/>
      <c r="D9" s="5">
        <v>20000</v>
      </c>
      <c r="E9" s="5">
        <v>25000</v>
      </c>
      <c r="F9" s="5">
        <v>30000</v>
      </c>
      <c r="G9" s="8"/>
      <c r="H9" s="1"/>
      <c r="I9" s="1"/>
      <c r="J9" s="1"/>
      <c r="K9" s="1"/>
      <c r="L9" s="1"/>
    </row>
    <row r="10" spans="1:12" x14ac:dyDescent="0.25">
      <c r="A10" s="7" t="s">
        <v>12</v>
      </c>
      <c r="C10" s="1"/>
      <c r="D10" s="5">
        <v>22000</v>
      </c>
      <c r="E10" s="5">
        <v>27000</v>
      </c>
      <c r="F10" s="5">
        <v>32000</v>
      </c>
      <c r="G10" s="8"/>
      <c r="H10" s="1"/>
      <c r="I10" s="1"/>
      <c r="J10" s="1"/>
      <c r="K10" s="1"/>
      <c r="L10" s="1"/>
    </row>
    <row r="11" spans="1:12" x14ac:dyDescent="0.25">
      <c r="A11" s="7" t="s">
        <v>13</v>
      </c>
      <c r="C11" s="1"/>
      <c r="D11" s="5">
        <v>23000</v>
      </c>
      <c r="E11" s="5">
        <v>28000</v>
      </c>
      <c r="F11" s="5">
        <v>33000</v>
      </c>
      <c r="G11" s="8"/>
      <c r="H11" s="1"/>
      <c r="I11" s="1"/>
      <c r="J11" s="1"/>
      <c r="K11" s="1"/>
      <c r="L11" s="1"/>
    </row>
    <row r="12" spans="1:12" x14ac:dyDescent="0.25">
      <c r="A12" s="7" t="s">
        <v>14</v>
      </c>
      <c r="C12" s="1"/>
      <c r="D12" s="5">
        <v>21000</v>
      </c>
      <c r="E12" s="5">
        <v>26000</v>
      </c>
      <c r="F12" s="5">
        <v>28000</v>
      </c>
      <c r="G12" s="8"/>
      <c r="H12" s="1"/>
      <c r="I12" s="1"/>
      <c r="J12" s="1"/>
      <c r="K12" s="1"/>
      <c r="L12" s="1"/>
    </row>
    <row r="13" spans="1:12" x14ac:dyDescent="0.25">
      <c r="A13" s="7" t="s">
        <v>15</v>
      </c>
      <c r="C13" s="1"/>
      <c r="D13" s="5">
        <v>19000</v>
      </c>
      <c r="E13" s="5">
        <v>24000</v>
      </c>
      <c r="F13" s="5">
        <v>20000</v>
      </c>
      <c r="G13" s="8"/>
      <c r="H13" s="1"/>
      <c r="I13" s="1" t="s">
        <v>36</v>
      </c>
      <c r="J13" s="18">
        <f>SUM(G18:G23)+SUM(N27:O32)</f>
        <v>8668000</v>
      </c>
      <c r="K13" s="1"/>
      <c r="L13" s="1"/>
    </row>
    <row r="14" spans="1:12" x14ac:dyDescent="0.25">
      <c r="A14" s="1"/>
      <c r="B14" s="1"/>
      <c r="C14" s="1"/>
      <c r="D14" s="8"/>
      <c r="E14" s="8"/>
      <c r="F14" s="8"/>
      <c r="G14" s="8"/>
      <c r="H14" s="1"/>
      <c r="I14" s="1"/>
      <c r="J14" s="1"/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8"/>
      <c r="H15" s="1"/>
      <c r="I15" s="1"/>
      <c r="J15" s="1"/>
      <c r="K15" s="1"/>
      <c r="L15" s="1"/>
    </row>
    <row r="16" spans="1:12" x14ac:dyDescent="0.25">
      <c r="A16" s="7" t="s">
        <v>23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7</v>
      </c>
      <c r="G16" s="1" t="s">
        <v>33</v>
      </c>
      <c r="H16" s="1"/>
      <c r="I16" s="1" t="s">
        <v>23</v>
      </c>
      <c r="J16" s="17">
        <f>SUM(G18:G23)</f>
        <v>370000</v>
      </c>
      <c r="K16" s="1"/>
      <c r="L16" s="1"/>
    </row>
    <row r="17" spans="1:15" x14ac:dyDescent="0.25">
      <c r="A17" s="7" t="s">
        <v>24</v>
      </c>
      <c r="B17" s="5">
        <v>25000</v>
      </c>
      <c r="C17" s="5">
        <v>18000</v>
      </c>
      <c r="D17" s="5">
        <v>3000</v>
      </c>
      <c r="E17" s="5">
        <v>2000</v>
      </c>
      <c r="F17" s="5">
        <v>2000</v>
      </c>
      <c r="G17" s="1"/>
      <c r="H17" s="1"/>
      <c r="I17" s="1" t="s">
        <v>51</v>
      </c>
      <c r="J17" s="34">
        <f>SUM(N27:N32)</f>
        <v>8190000</v>
      </c>
      <c r="K17" s="1"/>
      <c r="L17" s="1"/>
    </row>
    <row r="18" spans="1:15" x14ac:dyDescent="0.25">
      <c r="A18" s="7" t="s">
        <v>6</v>
      </c>
      <c r="B18" s="13">
        <f>B17+B27-D27-E27</f>
        <v>8000</v>
      </c>
      <c r="C18" s="13">
        <f>C17+C27-F27-G27</f>
        <v>21000</v>
      </c>
      <c r="D18" s="13">
        <f>D17+D27-D8</f>
        <v>0</v>
      </c>
      <c r="E18" s="13">
        <f>E17+E27+F27-E8</f>
        <v>0</v>
      </c>
      <c r="F18" s="13">
        <f>F17+G27-F8</f>
        <v>0</v>
      </c>
      <c r="G18" s="15">
        <f>($H$5*SUM(B18:C18))+($H$8*SUM(D18:F18))</f>
        <v>145000</v>
      </c>
      <c r="I18" s="2" t="s">
        <v>52</v>
      </c>
      <c r="J18" s="15">
        <f>SUM(O27:O32)</f>
        <v>108000</v>
      </c>
    </row>
    <row r="19" spans="1:15" x14ac:dyDescent="0.25">
      <c r="A19" s="7" t="s">
        <v>8</v>
      </c>
      <c r="B19" s="13">
        <f t="shared" ref="B19:B23" si="0">B18+B28-D28-E28</f>
        <v>25500</v>
      </c>
      <c r="C19" s="13">
        <f t="shared" ref="C19:C23" si="1">C18+C28-F28-G28</f>
        <v>0</v>
      </c>
      <c r="D19" s="13">
        <f t="shared" ref="D19:D23" si="2">D18+D28-D9</f>
        <v>0</v>
      </c>
      <c r="E19" s="13">
        <f t="shared" ref="E19:E23" si="3">E18+E28+F28-E9</f>
        <v>0</v>
      </c>
      <c r="F19" s="13">
        <f t="shared" ref="F19:F23" si="4">F18+G28-F9</f>
        <v>0</v>
      </c>
      <c r="G19" s="15">
        <f t="shared" ref="G19:G23" si="5">($H$5*SUM(B19:C19))+($H$8*SUM(D19:F19))</f>
        <v>127500</v>
      </c>
    </row>
    <row r="20" spans="1:15" x14ac:dyDescent="0.25">
      <c r="A20" s="7" t="s">
        <v>12</v>
      </c>
      <c r="B20" s="13">
        <f t="shared" si="0"/>
        <v>3500</v>
      </c>
      <c r="C20" s="13">
        <f t="shared" si="1"/>
        <v>12500</v>
      </c>
      <c r="D20" s="13">
        <f t="shared" si="2"/>
        <v>0</v>
      </c>
      <c r="E20" s="13">
        <f t="shared" si="3"/>
        <v>0</v>
      </c>
      <c r="F20" s="13">
        <f t="shared" si="4"/>
        <v>0</v>
      </c>
      <c r="G20" s="15">
        <f t="shared" si="5"/>
        <v>80000</v>
      </c>
    </row>
    <row r="21" spans="1:15" x14ac:dyDescent="0.25">
      <c r="A21" s="7" t="s">
        <v>13</v>
      </c>
      <c r="B21" s="13">
        <f t="shared" si="0"/>
        <v>0</v>
      </c>
      <c r="C21" s="13">
        <f t="shared" si="1"/>
        <v>3500</v>
      </c>
      <c r="D21" s="13">
        <f t="shared" si="2"/>
        <v>0</v>
      </c>
      <c r="E21" s="13">
        <f t="shared" si="3"/>
        <v>0</v>
      </c>
      <c r="F21" s="13">
        <f t="shared" si="4"/>
        <v>0</v>
      </c>
      <c r="G21" s="15">
        <f t="shared" si="5"/>
        <v>17500</v>
      </c>
    </row>
    <row r="22" spans="1:15" x14ac:dyDescent="0.25">
      <c r="A22" s="7" t="s">
        <v>14</v>
      </c>
      <c r="B22" s="13">
        <f t="shared" si="0"/>
        <v>0</v>
      </c>
      <c r="C22" s="13">
        <f t="shared" si="1"/>
        <v>0</v>
      </c>
      <c r="D22" s="13">
        <f t="shared" si="2"/>
        <v>0</v>
      </c>
      <c r="E22" s="13">
        <f t="shared" si="3"/>
        <v>0</v>
      </c>
      <c r="F22" s="13">
        <f t="shared" si="4"/>
        <v>0</v>
      </c>
      <c r="G22" s="15">
        <f t="shared" si="5"/>
        <v>0</v>
      </c>
    </row>
    <row r="23" spans="1:15" x14ac:dyDescent="0.25">
      <c r="A23" s="7" t="s">
        <v>15</v>
      </c>
      <c r="B23" s="13">
        <f t="shared" si="0"/>
        <v>0</v>
      </c>
      <c r="C23" s="13">
        <f t="shared" si="1"/>
        <v>0</v>
      </c>
      <c r="D23" s="13">
        <f t="shared" si="2"/>
        <v>0</v>
      </c>
      <c r="E23" s="13">
        <f t="shared" si="3"/>
        <v>0</v>
      </c>
      <c r="F23" s="13">
        <f t="shared" si="4"/>
        <v>0</v>
      </c>
      <c r="G23" s="15">
        <f t="shared" si="5"/>
        <v>0</v>
      </c>
    </row>
    <row r="24" spans="1:15" x14ac:dyDescent="0.25">
      <c r="A24" s="7"/>
    </row>
    <row r="25" spans="1:15" ht="36" customHeight="1" x14ac:dyDescent="0.25">
      <c r="B25" s="36" t="s">
        <v>27</v>
      </c>
      <c r="C25" s="36"/>
      <c r="D25" s="36"/>
      <c r="E25" s="36"/>
      <c r="F25" s="36"/>
      <c r="G25" s="37"/>
      <c r="H25" s="38" t="s">
        <v>28</v>
      </c>
      <c r="I25" s="36"/>
      <c r="J25" s="36"/>
      <c r="K25" s="36"/>
      <c r="L25" s="36"/>
      <c r="M25" s="37"/>
    </row>
    <row r="26" spans="1:15" ht="63" x14ac:dyDescent="0.25">
      <c r="A26" s="9" t="s">
        <v>26</v>
      </c>
      <c r="B26" s="10" t="s">
        <v>17</v>
      </c>
      <c r="C26" s="10" t="s">
        <v>18</v>
      </c>
      <c r="D26" s="10" t="s">
        <v>19</v>
      </c>
      <c r="E26" s="10" t="s">
        <v>20</v>
      </c>
      <c r="F26" s="10" t="s">
        <v>21</v>
      </c>
      <c r="G26" s="11" t="s">
        <v>22</v>
      </c>
      <c r="H26" s="16" t="s">
        <v>17</v>
      </c>
      <c r="I26" s="10" t="s">
        <v>18</v>
      </c>
      <c r="J26" s="10" t="s">
        <v>19</v>
      </c>
      <c r="K26" s="10" t="s">
        <v>20</v>
      </c>
      <c r="L26" s="10" t="s">
        <v>21</v>
      </c>
      <c r="M26" s="11" t="s">
        <v>22</v>
      </c>
      <c r="N26" s="9" t="s">
        <v>34</v>
      </c>
      <c r="O26" s="9" t="s">
        <v>35</v>
      </c>
    </row>
    <row r="27" spans="1:15" x14ac:dyDescent="0.25">
      <c r="A27" s="7" t="s">
        <v>6</v>
      </c>
      <c r="B27" s="19">
        <v>0</v>
      </c>
      <c r="C27" s="19">
        <v>39000</v>
      </c>
      <c r="D27" s="19">
        <v>17000</v>
      </c>
      <c r="E27" s="19">
        <v>0</v>
      </c>
      <c r="F27" s="19">
        <v>13000</v>
      </c>
      <c r="G27" s="20">
        <v>23000</v>
      </c>
      <c r="H27" s="21">
        <v>0</v>
      </c>
      <c r="I27" s="21">
        <v>1</v>
      </c>
      <c r="J27" s="21">
        <v>1</v>
      </c>
      <c r="K27" s="21">
        <v>0</v>
      </c>
      <c r="L27" s="21">
        <v>1</v>
      </c>
      <c r="M27" s="22">
        <v>1</v>
      </c>
      <c r="N27" s="15">
        <f>SUM(B27:G27)*$H$2</f>
        <v>920000</v>
      </c>
      <c r="O27" s="15">
        <f>SUMPRODUCT($A$3:$F$3,H27:M27)</f>
        <v>16000</v>
      </c>
    </row>
    <row r="28" spans="1:15" x14ac:dyDescent="0.25">
      <c r="A28" s="7" t="s">
        <v>8</v>
      </c>
      <c r="B28" s="19">
        <v>62500</v>
      </c>
      <c r="C28" s="19">
        <v>9000</v>
      </c>
      <c r="D28" s="19">
        <v>20000</v>
      </c>
      <c r="E28" s="19">
        <v>25000</v>
      </c>
      <c r="F28" s="19">
        <v>0</v>
      </c>
      <c r="G28" s="20">
        <v>30000</v>
      </c>
      <c r="H28" s="21">
        <v>1</v>
      </c>
      <c r="I28" s="21">
        <v>1</v>
      </c>
      <c r="J28" s="21">
        <v>1</v>
      </c>
      <c r="K28" s="21">
        <v>1</v>
      </c>
      <c r="L28" s="21">
        <v>0</v>
      </c>
      <c r="M28" s="22">
        <v>1</v>
      </c>
      <c r="N28" s="15">
        <f t="shared" ref="N28:N32" si="6">SUM(B28:G28)*$H$2</f>
        <v>1465000</v>
      </c>
      <c r="O28" s="15">
        <f t="shared" ref="O28:O32" si="7">SUMPRODUCT($A$3:$F$3,H28:M28)</f>
        <v>19000</v>
      </c>
    </row>
    <row r="29" spans="1:15" x14ac:dyDescent="0.25">
      <c r="A29" s="7" t="s">
        <v>12</v>
      </c>
      <c r="B29" s="19">
        <v>0</v>
      </c>
      <c r="C29" s="19">
        <v>71500</v>
      </c>
      <c r="D29" s="19">
        <v>22000</v>
      </c>
      <c r="E29" s="19">
        <v>0</v>
      </c>
      <c r="F29" s="19">
        <v>27000</v>
      </c>
      <c r="G29" s="20">
        <v>32000</v>
      </c>
      <c r="H29" s="21">
        <v>0</v>
      </c>
      <c r="I29" s="21">
        <v>1</v>
      </c>
      <c r="J29" s="21">
        <v>1</v>
      </c>
      <c r="K29" s="21">
        <v>0</v>
      </c>
      <c r="L29" s="21">
        <v>1</v>
      </c>
      <c r="M29" s="22">
        <v>1</v>
      </c>
      <c r="N29" s="15">
        <f t="shared" si="6"/>
        <v>1525000</v>
      </c>
      <c r="O29" s="15">
        <f t="shared" si="7"/>
        <v>16000</v>
      </c>
    </row>
    <row r="30" spans="1:15" x14ac:dyDescent="0.25">
      <c r="A30" s="7" t="s">
        <v>13</v>
      </c>
      <c r="B30" s="19">
        <v>47500</v>
      </c>
      <c r="C30" s="19">
        <v>24000</v>
      </c>
      <c r="D30" s="19">
        <v>23000</v>
      </c>
      <c r="E30" s="19">
        <v>28000</v>
      </c>
      <c r="F30" s="19">
        <v>0</v>
      </c>
      <c r="G30" s="20">
        <v>33000</v>
      </c>
      <c r="H30" s="21">
        <v>1</v>
      </c>
      <c r="I30" s="21">
        <v>1</v>
      </c>
      <c r="J30" s="21">
        <v>1</v>
      </c>
      <c r="K30" s="21">
        <v>1</v>
      </c>
      <c r="L30" s="21">
        <v>0</v>
      </c>
      <c r="M30" s="22">
        <v>1</v>
      </c>
      <c r="N30" s="15">
        <f t="shared" si="6"/>
        <v>1555000</v>
      </c>
      <c r="O30" s="15">
        <f t="shared" si="7"/>
        <v>19000</v>
      </c>
    </row>
    <row r="31" spans="1:15" x14ac:dyDescent="0.25">
      <c r="A31" s="7" t="s">
        <v>14</v>
      </c>
      <c r="B31" s="19">
        <v>47000</v>
      </c>
      <c r="C31" s="19">
        <v>24500</v>
      </c>
      <c r="D31" s="19">
        <v>21000</v>
      </c>
      <c r="E31" s="19">
        <v>26000</v>
      </c>
      <c r="F31" s="19">
        <v>0</v>
      </c>
      <c r="G31" s="20">
        <v>28000</v>
      </c>
      <c r="H31" s="21">
        <v>1</v>
      </c>
      <c r="I31" s="21">
        <v>1</v>
      </c>
      <c r="J31" s="21">
        <v>1</v>
      </c>
      <c r="K31" s="21">
        <v>1</v>
      </c>
      <c r="L31" s="21">
        <v>0</v>
      </c>
      <c r="M31" s="22">
        <v>1</v>
      </c>
      <c r="N31" s="15">
        <f t="shared" si="6"/>
        <v>1465000</v>
      </c>
      <c r="O31" s="15">
        <f t="shared" si="7"/>
        <v>19000</v>
      </c>
    </row>
    <row r="32" spans="1:15" x14ac:dyDescent="0.25">
      <c r="A32" s="7" t="s">
        <v>15</v>
      </c>
      <c r="B32" s="19">
        <v>43000</v>
      </c>
      <c r="C32" s="19">
        <v>20000</v>
      </c>
      <c r="D32" s="19">
        <v>19000</v>
      </c>
      <c r="E32" s="19">
        <v>24000</v>
      </c>
      <c r="F32" s="19">
        <v>0</v>
      </c>
      <c r="G32" s="20">
        <v>20000</v>
      </c>
      <c r="H32" s="21">
        <v>1</v>
      </c>
      <c r="I32" s="21">
        <v>1</v>
      </c>
      <c r="J32" s="21">
        <v>1</v>
      </c>
      <c r="K32" s="21">
        <v>1</v>
      </c>
      <c r="L32" s="21">
        <v>0</v>
      </c>
      <c r="M32" s="22">
        <v>1</v>
      </c>
      <c r="N32" s="15">
        <f t="shared" si="6"/>
        <v>1260000</v>
      </c>
      <c r="O32" s="15">
        <f t="shared" si="7"/>
        <v>19000</v>
      </c>
    </row>
    <row r="34" spans="1:7" x14ac:dyDescent="0.25">
      <c r="A34" s="2" t="s">
        <v>29</v>
      </c>
    </row>
    <row r="35" spans="1:7" x14ac:dyDescent="0.25">
      <c r="B35" s="2" t="s">
        <v>30</v>
      </c>
    </row>
    <row r="36" spans="1:7" x14ac:dyDescent="0.25">
      <c r="A36" s="7" t="s">
        <v>6</v>
      </c>
      <c r="B36" s="14">
        <f>SUM(B27:C27)</f>
        <v>39000</v>
      </c>
      <c r="C36" s="12" t="s">
        <v>31</v>
      </c>
      <c r="D36" s="13">
        <f>$L$2</f>
        <v>71500</v>
      </c>
    </row>
    <row r="37" spans="1:7" x14ac:dyDescent="0.25">
      <c r="A37" s="7" t="s">
        <v>8</v>
      </c>
      <c r="B37" s="14">
        <f t="shared" ref="B37:B41" si="8">SUM(B28:C28)</f>
        <v>71500</v>
      </c>
      <c r="C37" s="12" t="s">
        <v>31</v>
      </c>
      <c r="D37" s="13">
        <f t="shared" ref="D37:D41" si="9">$L$2</f>
        <v>71500</v>
      </c>
    </row>
    <row r="38" spans="1:7" x14ac:dyDescent="0.25">
      <c r="A38" s="7" t="s">
        <v>12</v>
      </c>
      <c r="B38" s="14">
        <f t="shared" si="8"/>
        <v>71500</v>
      </c>
      <c r="C38" s="12" t="s">
        <v>31</v>
      </c>
      <c r="D38" s="13">
        <f t="shared" si="9"/>
        <v>71500</v>
      </c>
    </row>
    <row r="39" spans="1:7" x14ac:dyDescent="0.25">
      <c r="A39" s="7" t="s">
        <v>13</v>
      </c>
      <c r="B39" s="14">
        <f t="shared" si="8"/>
        <v>71500</v>
      </c>
      <c r="C39" s="12" t="s">
        <v>31</v>
      </c>
      <c r="D39" s="13">
        <f t="shared" si="9"/>
        <v>71500</v>
      </c>
    </row>
    <row r="40" spans="1:7" x14ac:dyDescent="0.25">
      <c r="A40" s="7" t="s">
        <v>14</v>
      </c>
      <c r="B40" s="14">
        <f t="shared" si="8"/>
        <v>71500</v>
      </c>
      <c r="C40" s="12" t="s">
        <v>31</v>
      </c>
      <c r="D40" s="13">
        <f t="shared" si="9"/>
        <v>71500</v>
      </c>
    </row>
    <row r="41" spans="1:7" x14ac:dyDescent="0.25">
      <c r="A41" s="7" t="s">
        <v>15</v>
      </c>
      <c r="B41" s="14">
        <f t="shared" si="8"/>
        <v>63000</v>
      </c>
      <c r="C41" s="12" t="s">
        <v>31</v>
      </c>
      <c r="D41" s="13">
        <f t="shared" si="9"/>
        <v>71500</v>
      </c>
    </row>
    <row r="43" spans="1:7" x14ac:dyDescent="0.25">
      <c r="A43" s="2" t="s">
        <v>32</v>
      </c>
    </row>
    <row r="44" spans="1:7" ht="63" x14ac:dyDescent="0.25">
      <c r="B44" s="9" t="s">
        <v>17</v>
      </c>
      <c r="C44" s="9" t="s">
        <v>18</v>
      </c>
      <c r="D44" s="9" t="s">
        <v>19</v>
      </c>
      <c r="E44" s="9" t="s">
        <v>20</v>
      </c>
      <c r="F44" s="9" t="s">
        <v>21</v>
      </c>
      <c r="G44" s="9" t="s">
        <v>22</v>
      </c>
    </row>
    <row r="45" spans="1:7" x14ac:dyDescent="0.25">
      <c r="A45" s="2" t="s">
        <v>6</v>
      </c>
      <c r="B45" s="13">
        <f>B27-(100000*H27)</f>
        <v>0</v>
      </c>
      <c r="C45" s="13">
        <f t="shared" ref="C45:G45" si="10">C27-(100000*I27)</f>
        <v>-61000</v>
      </c>
      <c r="D45" s="13">
        <f t="shared" si="10"/>
        <v>-83000</v>
      </c>
      <c r="E45" s="13">
        <f t="shared" si="10"/>
        <v>0</v>
      </c>
      <c r="F45" s="13">
        <f t="shared" si="10"/>
        <v>-87000</v>
      </c>
      <c r="G45" s="13">
        <f t="shared" si="10"/>
        <v>-77000</v>
      </c>
    </row>
    <row r="46" spans="1:7" x14ac:dyDescent="0.25">
      <c r="A46" s="2" t="s">
        <v>8</v>
      </c>
      <c r="B46" s="13">
        <f t="shared" ref="B46:G50" si="11">B28-(100000*H28)</f>
        <v>-37500</v>
      </c>
      <c r="C46" s="13">
        <f t="shared" si="11"/>
        <v>-91000</v>
      </c>
      <c r="D46" s="13">
        <f t="shared" si="11"/>
        <v>-80000</v>
      </c>
      <c r="E46" s="13">
        <f t="shared" si="11"/>
        <v>-75000</v>
      </c>
      <c r="F46" s="13">
        <f t="shared" si="11"/>
        <v>0</v>
      </c>
      <c r="G46" s="13">
        <f t="shared" si="11"/>
        <v>-70000</v>
      </c>
    </row>
    <row r="47" spans="1:7" x14ac:dyDescent="0.25">
      <c r="A47" s="2" t="s">
        <v>12</v>
      </c>
      <c r="B47" s="13">
        <f t="shared" si="11"/>
        <v>0</v>
      </c>
      <c r="C47" s="13">
        <f t="shared" si="11"/>
        <v>-28500</v>
      </c>
      <c r="D47" s="13">
        <f t="shared" si="11"/>
        <v>-78000</v>
      </c>
      <c r="E47" s="13">
        <f t="shared" si="11"/>
        <v>0</v>
      </c>
      <c r="F47" s="13">
        <f t="shared" si="11"/>
        <v>-73000</v>
      </c>
      <c r="G47" s="13">
        <f t="shared" si="11"/>
        <v>-68000</v>
      </c>
    </row>
    <row r="48" spans="1:7" x14ac:dyDescent="0.25">
      <c r="A48" s="2" t="s">
        <v>13</v>
      </c>
      <c r="B48" s="13">
        <f t="shared" si="11"/>
        <v>-52500</v>
      </c>
      <c r="C48" s="13">
        <f t="shared" si="11"/>
        <v>-76000</v>
      </c>
      <c r="D48" s="13">
        <f t="shared" si="11"/>
        <v>-77000</v>
      </c>
      <c r="E48" s="13">
        <f t="shared" si="11"/>
        <v>-72000</v>
      </c>
      <c r="F48" s="13">
        <f t="shared" si="11"/>
        <v>0</v>
      </c>
      <c r="G48" s="13">
        <f t="shared" si="11"/>
        <v>-67000</v>
      </c>
    </row>
    <row r="49" spans="1:7" x14ac:dyDescent="0.25">
      <c r="A49" s="2" t="s">
        <v>14</v>
      </c>
      <c r="B49" s="13">
        <f t="shared" si="11"/>
        <v>-53000</v>
      </c>
      <c r="C49" s="13">
        <f t="shared" si="11"/>
        <v>-75500</v>
      </c>
      <c r="D49" s="13">
        <f t="shared" si="11"/>
        <v>-79000</v>
      </c>
      <c r="E49" s="13">
        <f t="shared" si="11"/>
        <v>-74000</v>
      </c>
      <c r="F49" s="13">
        <f t="shared" si="11"/>
        <v>0</v>
      </c>
      <c r="G49" s="13">
        <f t="shared" si="11"/>
        <v>-72000</v>
      </c>
    </row>
    <row r="50" spans="1:7" x14ac:dyDescent="0.25">
      <c r="A50" s="2" t="s">
        <v>15</v>
      </c>
      <c r="B50" s="13">
        <f t="shared" si="11"/>
        <v>-57000</v>
      </c>
      <c r="C50" s="13">
        <f t="shared" si="11"/>
        <v>-80000</v>
      </c>
      <c r="D50" s="13">
        <f t="shared" si="11"/>
        <v>-81000</v>
      </c>
      <c r="E50" s="13">
        <f t="shared" si="11"/>
        <v>-76000</v>
      </c>
      <c r="F50" s="13">
        <f t="shared" si="11"/>
        <v>0</v>
      </c>
      <c r="G50" s="13">
        <f t="shared" si="11"/>
        <v>-80000</v>
      </c>
    </row>
  </sheetData>
  <mergeCells count="3">
    <mergeCell ref="A7:C7"/>
    <mergeCell ref="B25:G25"/>
    <mergeCell ref="H25:M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0"/>
  <sheetViews>
    <sheetView topLeftCell="A10" zoomScale="150" zoomScaleNormal="150" workbookViewId="0">
      <selection activeCell="J16" sqref="J16"/>
    </sheetView>
  </sheetViews>
  <sheetFormatPr defaultColWidth="10.875" defaultRowHeight="15.75" x14ac:dyDescent="0.25"/>
  <cols>
    <col min="1" max="1" width="10.125" style="2" customWidth="1"/>
    <col min="2" max="2" width="10" style="2" customWidth="1"/>
    <col min="3" max="3" width="10.875" style="2" customWidth="1"/>
    <col min="4" max="4" width="9" style="2" customWidth="1"/>
    <col min="5" max="6" width="10.875" style="2"/>
    <col min="7" max="7" width="14" style="2" bestFit="1" customWidth="1"/>
    <col min="8" max="8" width="9.125" style="2" customWidth="1"/>
    <col min="9" max="9" width="9" style="2" customWidth="1"/>
    <col min="10" max="10" width="12.625" style="2" customWidth="1"/>
    <col min="11" max="11" width="8.625" style="2" customWidth="1"/>
    <col min="12" max="12" width="8.375" style="2" customWidth="1"/>
    <col min="13" max="13" width="8.5" style="2" customWidth="1"/>
    <col min="14" max="14" width="14" style="2" bestFit="1" customWidth="1"/>
    <col min="15" max="15" width="11.5" style="2" bestFit="1" customWidth="1"/>
    <col min="16" max="16384" width="10.875" style="2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 t="s">
        <v>5</v>
      </c>
      <c r="I1" s="1"/>
      <c r="J1" s="1"/>
      <c r="K1" s="1"/>
      <c r="L1" s="1" t="s">
        <v>11</v>
      </c>
    </row>
    <row r="2" spans="1:12" ht="63" x14ac:dyDescent="0.25">
      <c r="A2" s="3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1"/>
      <c r="H2" s="4">
        <v>10</v>
      </c>
      <c r="I2" s="1"/>
      <c r="J2" s="1"/>
      <c r="K2" s="1"/>
      <c r="L2" s="5">
        <f>65000*1.1</f>
        <v>71500</v>
      </c>
    </row>
    <row r="3" spans="1:12" x14ac:dyDescent="0.25">
      <c r="A3" s="4">
        <v>5000</v>
      </c>
      <c r="B3" s="4">
        <v>4000</v>
      </c>
      <c r="C3" s="4">
        <v>4000</v>
      </c>
      <c r="D3" s="4">
        <v>3000</v>
      </c>
      <c r="E3" s="4">
        <v>5000</v>
      </c>
      <c r="F3" s="4">
        <v>3000</v>
      </c>
      <c r="G3" s="1"/>
      <c r="H3" s="1"/>
      <c r="I3" s="1"/>
      <c r="J3" s="1"/>
      <c r="K3" s="1"/>
      <c r="L3" s="6"/>
    </row>
    <row r="4" spans="1:12" x14ac:dyDescent="0.25">
      <c r="A4" s="17">
        <f>A3*2</f>
        <v>10000</v>
      </c>
      <c r="B4" s="1"/>
      <c r="C4" s="1"/>
      <c r="D4" s="1"/>
      <c r="E4" s="1"/>
      <c r="F4" s="1"/>
      <c r="G4" s="1"/>
      <c r="H4" s="1" t="s">
        <v>9</v>
      </c>
      <c r="I4" s="1"/>
      <c r="J4" s="1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4">
        <v>5</v>
      </c>
      <c r="I5" s="1"/>
      <c r="J5" s="1"/>
      <c r="K5" s="1"/>
      <c r="L5" s="1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41.1" customHeight="1" x14ac:dyDescent="0.25">
      <c r="A7" s="35" t="s">
        <v>25</v>
      </c>
      <c r="B7" s="35"/>
      <c r="C7" s="35"/>
      <c r="D7" s="1" t="s">
        <v>16</v>
      </c>
      <c r="E7" s="1" t="s">
        <v>4</v>
      </c>
      <c r="F7" s="1" t="s">
        <v>7</v>
      </c>
      <c r="G7" s="1"/>
      <c r="H7" s="1" t="s">
        <v>10</v>
      </c>
      <c r="I7" s="1"/>
      <c r="J7" s="1"/>
      <c r="K7" s="1"/>
      <c r="L7" s="1"/>
    </row>
    <row r="8" spans="1:12" x14ac:dyDescent="0.25">
      <c r="A8" s="7" t="s">
        <v>6</v>
      </c>
      <c r="C8" s="1"/>
      <c r="D8" s="5">
        <v>20000</v>
      </c>
      <c r="E8" s="5">
        <v>15000</v>
      </c>
      <c r="F8" s="5">
        <v>25000</v>
      </c>
      <c r="G8" s="8"/>
      <c r="H8" s="4">
        <v>10</v>
      </c>
      <c r="I8" s="1"/>
      <c r="J8" s="1"/>
      <c r="K8" s="1"/>
      <c r="L8" s="1"/>
    </row>
    <row r="9" spans="1:12" x14ac:dyDescent="0.25">
      <c r="A9" s="7" t="s">
        <v>8</v>
      </c>
      <c r="C9" s="1"/>
      <c r="D9" s="5">
        <v>20000</v>
      </c>
      <c r="E9" s="5">
        <v>25000</v>
      </c>
      <c r="F9" s="5">
        <v>30000</v>
      </c>
      <c r="G9" s="8"/>
      <c r="H9" s="1"/>
      <c r="I9" s="1"/>
      <c r="J9" s="1"/>
      <c r="K9" s="1"/>
      <c r="L9" s="1"/>
    </row>
    <row r="10" spans="1:12" x14ac:dyDescent="0.25">
      <c r="A10" s="7" t="s">
        <v>12</v>
      </c>
      <c r="C10" s="1"/>
      <c r="D10" s="5">
        <v>22000</v>
      </c>
      <c r="E10" s="5">
        <v>27000</v>
      </c>
      <c r="F10" s="5">
        <v>32000</v>
      </c>
      <c r="G10" s="8"/>
      <c r="H10" s="1"/>
      <c r="I10" s="1"/>
      <c r="J10" s="1"/>
      <c r="K10" s="1"/>
      <c r="L10" s="1"/>
    </row>
    <row r="11" spans="1:12" x14ac:dyDescent="0.25">
      <c r="A11" s="7" t="s">
        <v>13</v>
      </c>
      <c r="C11" s="1"/>
      <c r="D11" s="5">
        <v>23000</v>
      </c>
      <c r="E11" s="5">
        <v>28000</v>
      </c>
      <c r="F11" s="5">
        <v>33000</v>
      </c>
      <c r="G11" s="8"/>
      <c r="H11" s="1"/>
      <c r="I11" s="1"/>
      <c r="J11" s="1"/>
      <c r="K11" s="1"/>
      <c r="L11" s="1"/>
    </row>
    <row r="12" spans="1:12" x14ac:dyDescent="0.25">
      <c r="A12" s="7" t="s">
        <v>14</v>
      </c>
      <c r="C12" s="1"/>
      <c r="D12" s="5">
        <v>21000</v>
      </c>
      <c r="E12" s="5">
        <v>26000</v>
      </c>
      <c r="F12" s="5">
        <v>28000</v>
      </c>
      <c r="G12" s="8"/>
      <c r="H12" s="1"/>
      <c r="I12" s="1"/>
      <c r="J12" s="1"/>
      <c r="K12" s="1"/>
      <c r="L12" s="1"/>
    </row>
    <row r="13" spans="1:12" x14ac:dyDescent="0.25">
      <c r="A13" s="7" t="s">
        <v>15</v>
      </c>
      <c r="C13" s="1"/>
      <c r="D13" s="5">
        <v>19000</v>
      </c>
      <c r="E13" s="5">
        <v>24000</v>
      </c>
      <c r="F13" s="5">
        <v>20000</v>
      </c>
      <c r="G13" s="8"/>
      <c r="H13" s="1"/>
      <c r="I13" s="1" t="s">
        <v>36</v>
      </c>
      <c r="J13" s="18">
        <f>SUM(G18:G23)+SUM(N27:O32)</f>
        <v>8828000</v>
      </c>
      <c r="K13" s="1"/>
      <c r="L13" s="1"/>
    </row>
    <row r="14" spans="1:12" x14ac:dyDescent="0.25">
      <c r="A14" s="1"/>
      <c r="B14" s="1"/>
      <c r="C14" s="1"/>
      <c r="D14" s="8"/>
      <c r="E14" s="8"/>
      <c r="F14" s="8"/>
      <c r="G14" s="8"/>
      <c r="H14" s="1"/>
      <c r="I14" s="1"/>
      <c r="J14" s="1"/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8"/>
      <c r="H15" s="1"/>
      <c r="I15" s="1"/>
      <c r="J15" s="1"/>
      <c r="K15" s="1"/>
      <c r="L15" s="1"/>
    </row>
    <row r="16" spans="1:12" x14ac:dyDescent="0.25">
      <c r="A16" s="7" t="s">
        <v>23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7</v>
      </c>
      <c r="G16" s="1" t="s">
        <v>33</v>
      </c>
      <c r="H16" s="1"/>
      <c r="I16" s="1" t="s">
        <v>23</v>
      </c>
      <c r="J16" s="17">
        <f>SUM(G18:G23)</f>
        <v>490000</v>
      </c>
      <c r="K16" s="1"/>
      <c r="L16" s="1"/>
    </row>
    <row r="17" spans="1:15" x14ac:dyDescent="0.25">
      <c r="A17" s="7" t="s">
        <v>24</v>
      </c>
      <c r="B17" s="5">
        <v>25000</v>
      </c>
      <c r="C17" s="5">
        <v>18000</v>
      </c>
      <c r="D17" s="5">
        <v>3000</v>
      </c>
      <c r="E17" s="5">
        <v>2000</v>
      </c>
      <c r="F17" s="5">
        <v>2000</v>
      </c>
      <c r="G17" s="1"/>
      <c r="H17" s="1"/>
      <c r="I17" s="1" t="s">
        <v>51</v>
      </c>
      <c r="J17" s="34">
        <f>SUM(N27:N32)</f>
        <v>8230000</v>
      </c>
      <c r="K17" s="1"/>
      <c r="L17" s="1"/>
    </row>
    <row r="18" spans="1:15" x14ac:dyDescent="0.25">
      <c r="A18" s="7" t="s">
        <v>6</v>
      </c>
      <c r="B18" s="13">
        <f>B17+B27-D27-E27</f>
        <v>7500</v>
      </c>
      <c r="C18" s="13">
        <f>C17+C27-F27-G27</f>
        <v>22500</v>
      </c>
      <c r="D18" s="13">
        <f>D17+D27-D8</f>
        <v>500</v>
      </c>
      <c r="E18" s="13">
        <f>E17+E27+F27-E8</f>
        <v>500</v>
      </c>
      <c r="F18" s="13">
        <f>F17+G27-F8</f>
        <v>500</v>
      </c>
      <c r="G18" s="15">
        <f>($H$5*SUM(B18:C18))+($H$8*SUM(D18:F18))</f>
        <v>165000</v>
      </c>
      <c r="I18" s="2" t="s">
        <v>52</v>
      </c>
      <c r="J18" s="15">
        <f>SUM(O27:O32)</f>
        <v>108000</v>
      </c>
    </row>
    <row r="19" spans="1:15" x14ac:dyDescent="0.25">
      <c r="A19" s="7" t="s">
        <v>8</v>
      </c>
      <c r="B19" s="13">
        <f t="shared" ref="B19:B23" si="0">B18+B28-D28-E28</f>
        <v>26000</v>
      </c>
      <c r="C19" s="13">
        <f t="shared" ref="C19:C23" si="1">C18+C28-F28-G28</f>
        <v>500</v>
      </c>
      <c r="D19" s="13">
        <f t="shared" ref="D19:D23" si="2">D18+D28-D9</f>
        <v>500</v>
      </c>
      <c r="E19" s="13">
        <f t="shared" ref="E19:E23" si="3">E18+E28+F28-E9</f>
        <v>500</v>
      </c>
      <c r="F19" s="13">
        <f t="shared" ref="F19:F23" si="4">F18+G28-F9</f>
        <v>500</v>
      </c>
      <c r="G19" s="15">
        <f t="shared" ref="G19:G23" si="5">($H$5*SUM(B19:C19))+($H$8*SUM(D19:F19))</f>
        <v>147500</v>
      </c>
    </row>
    <row r="20" spans="1:15" x14ac:dyDescent="0.25">
      <c r="A20" s="7" t="s">
        <v>12</v>
      </c>
      <c r="B20" s="13">
        <f t="shared" si="0"/>
        <v>4000</v>
      </c>
      <c r="C20" s="13">
        <f t="shared" si="1"/>
        <v>13000</v>
      </c>
      <c r="D20" s="13">
        <f t="shared" si="2"/>
        <v>500</v>
      </c>
      <c r="E20" s="13">
        <f t="shared" si="3"/>
        <v>500</v>
      </c>
      <c r="F20" s="13">
        <f t="shared" si="4"/>
        <v>500</v>
      </c>
      <c r="G20" s="15">
        <f t="shared" si="5"/>
        <v>100000</v>
      </c>
    </row>
    <row r="21" spans="1:15" x14ac:dyDescent="0.25">
      <c r="A21" s="7" t="s">
        <v>13</v>
      </c>
      <c r="B21" s="13">
        <f t="shared" si="0"/>
        <v>4000</v>
      </c>
      <c r="C21" s="13">
        <f t="shared" si="1"/>
        <v>500</v>
      </c>
      <c r="D21" s="13">
        <f t="shared" si="2"/>
        <v>500</v>
      </c>
      <c r="E21" s="13">
        <f t="shared" si="3"/>
        <v>500</v>
      </c>
      <c r="F21" s="13">
        <f t="shared" si="4"/>
        <v>500</v>
      </c>
      <c r="G21" s="15">
        <f t="shared" si="5"/>
        <v>37500</v>
      </c>
    </row>
    <row r="22" spans="1:15" x14ac:dyDescent="0.25">
      <c r="A22" s="7" t="s">
        <v>14</v>
      </c>
      <c r="B22" s="13">
        <f t="shared" si="0"/>
        <v>500</v>
      </c>
      <c r="C22" s="13">
        <f t="shared" si="1"/>
        <v>500</v>
      </c>
      <c r="D22" s="13">
        <f t="shared" si="2"/>
        <v>500</v>
      </c>
      <c r="E22" s="13">
        <f t="shared" si="3"/>
        <v>500</v>
      </c>
      <c r="F22" s="13">
        <f t="shared" si="4"/>
        <v>500</v>
      </c>
      <c r="G22" s="15">
        <f t="shared" si="5"/>
        <v>20000</v>
      </c>
    </row>
    <row r="23" spans="1:15" x14ac:dyDescent="0.25">
      <c r="A23" s="7" t="s">
        <v>15</v>
      </c>
      <c r="B23" s="13">
        <f t="shared" si="0"/>
        <v>500</v>
      </c>
      <c r="C23" s="13">
        <f t="shared" si="1"/>
        <v>500</v>
      </c>
      <c r="D23" s="13">
        <f t="shared" si="2"/>
        <v>500</v>
      </c>
      <c r="E23" s="13">
        <f t="shared" si="3"/>
        <v>500</v>
      </c>
      <c r="F23" s="13">
        <f t="shared" si="4"/>
        <v>500</v>
      </c>
      <c r="G23" s="15">
        <f t="shared" si="5"/>
        <v>20000</v>
      </c>
    </row>
    <row r="24" spans="1:15" x14ac:dyDescent="0.25">
      <c r="A24" s="7"/>
    </row>
    <row r="25" spans="1:15" ht="36" customHeight="1" x14ac:dyDescent="0.25">
      <c r="B25" s="36" t="s">
        <v>27</v>
      </c>
      <c r="C25" s="36"/>
      <c r="D25" s="36"/>
      <c r="E25" s="36"/>
      <c r="F25" s="36"/>
      <c r="G25" s="37"/>
      <c r="H25" s="38" t="s">
        <v>28</v>
      </c>
      <c r="I25" s="36"/>
      <c r="J25" s="36"/>
      <c r="K25" s="36"/>
      <c r="L25" s="36"/>
      <c r="M25" s="37"/>
    </row>
    <row r="26" spans="1:15" ht="63" x14ac:dyDescent="0.25">
      <c r="A26" s="9" t="s">
        <v>26</v>
      </c>
      <c r="B26" s="10" t="s">
        <v>17</v>
      </c>
      <c r="C26" s="10" t="s">
        <v>18</v>
      </c>
      <c r="D26" s="10" t="s">
        <v>19</v>
      </c>
      <c r="E26" s="10" t="s">
        <v>20</v>
      </c>
      <c r="F26" s="10" t="s">
        <v>21</v>
      </c>
      <c r="G26" s="11" t="s">
        <v>22</v>
      </c>
      <c r="H26" s="16" t="s">
        <v>17</v>
      </c>
      <c r="I26" s="10" t="s">
        <v>18</v>
      </c>
      <c r="J26" s="10" t="s">
        <v>19</v>
      </c>
      <c r="K26" s="10" t="s">
        <v>20</v>
      </c>
      <c r="L26" s="10" t="s">
        <v>21</v>
      </c>
      <c r="M26" s="11" t="s">
        <v>22</v>
      </c>
      <c r="N26" s="9" t="s">
        <v>34</v>
      </c>
      <c r="O26" s="9" t="s">
        <v>35</v>
      </c>
    </row>
    <row r="27" spans="1:15" x14ac:dyDescent="0.25">
      <c r="A27" s="7" t="s">
        <v>6</v>
      </c>
      <c r="B27" s="19">
        <v>0</v>
      </c>
      <c r="C27" s="19">
        <v>41500</v>
      </c>
      <c r="D27" s="19">
        <v>17500</v>
      </c>
      <c r="E27" s="19">
        <v>0</v>
      </c>
      <c r="F27" s="19">
        <v>13500</v>
      </c>
      <c r="G27" s="20">
        <v>23500</v>
      </c>
      <c r="H27" s="21">
        <v>0</v>
      </c>
      <c r="I27" s="21">
        <v>1</v>
      </c>
      <c r="J27" s="21">
        <v>1</v>
      </c>
      <c r="K27" s="21">
        <v>0</v>
      </c>
      <c r="L27" s="21">
        <v>1</v>
      </c>
      <c r="M27" s="22">
        <v>1</v>
      </c>
      <c r="N27" s="15">
        <f>SUM(B27:G27)*$H$2</f>
        <v>960000</v>
      </c>
      <c r="O27" s="15">
        <f>SUMPRODUCT($A$3:$F$3,H27:M27)</f>
        <v>16000</v>
      </c>
    </row>
    <row r="28" spans="1:15" x14ac:dyDescent="0.25">
      <c r="A28" s="7" t="s">
        <v>8</v>
      </c>
      <c r="B28" s="19">
        <v>63500</v>
      </c>
      <c r="C28" s="19">
        <v>8000</v>
      </c>
      <c r="D28" s="19">
        <v>20000</v>
      </c>
      <c r="E28" s="19">
        <v>25000</v>
      </c>
      <c r="F28" s="19">
        <v>0</v>
      </c>
      <c r="G28" s="20">
        <v>30000</v>
      </c>
      <c r="H28" s="21">
        <v>1</v>
      </c>
      <c r="I28" s="21">
        <v>1</v>
      </c>
      <c r="J28" s="21">
        <v>1</v>
      </c>
      <c r="K28" s="21">
        <v>1</v>
      </c>
      <c r="L28" s="21">
        <v>0</v>
      </c>
      <c r="M28" s="22">
        <v>1</v>
      </c>
      <c r="N28" s="15">
        <f t="shared" ref="N28:N32" si="6">SUM(B28:G28)*$H$2</f>
        <v>1465000</v>
      </c>
      <c r="O28" s="15">
        <f t="shared" ref="O28:O32" si="7">SUMPRODUCT($A$3:$F$3,H28:M28)</f>
        <v>19000</v>
      </c>
    </row>
    <row r="29" spans="1:15" x14ac:dyDescent="0.25">
      <c r="A29" s="7" t="s">
        <v>12</v>
      </c>
      <c r="B29" s="19">
        <v>0</v>
      </c>
      <c r="C29" s="19">
        <v>71500</v>
      </c>
      <c r="D29" s="19">
        <v>22000</v>
      </c>
      <c r="E29" s="19">
        <v>0</v>
      </c>
      <c r="F29" s="19">
        <v>27000</v>
      </c>
      <c r="G29" s="20">
        <v>32000</v>
      </c>
      <c r="H29" s="21">
        <v>0</v>
      </c>
      <c r="I29" s="21">
        <v>1</v>
      </c>
      <c r="J29" s="21">
        <v>1</v>
      </c>
      <c r="K29" s="21">
        <v>0</v>
      </c>
      <c r="L29" s="21">
        <v>1</v>
      </c>
      <c r="M29" s="22">
        <v>1</v>
      </c>
      <c r="N29" s="15">
        <f t="shared" si="6"/>
        <v>1525000</v>
      </c>
      <c r="O29" s="15">
        <f t="shared" si="7"/>
        <v>16000</v>
      </c>
    </row>
    <row r="30" spans="1:15" x14ac:dyDescent="0.25">
      <c r="A30" s="7" t="s">
        <v>13</v>
      </c>
      <c r="B30" s="19">
        <v>51000</v>
      </c>
      <c r="C30" s="19">
        <v>20500</v>
      </c>
      <c r="D30" s="19">
        <v>23000</v>
      </c>
      <c r="E30" s="19">
        <v>28000</v>
      </c>
      <c r="F30" s="19">
        <v>0</v>
      </c>
      <c r="G30" s="20">
        <v>33000</v>
      </c>
      <c r="H30" s="21">
        <v>1</v>
      </c>
      <c r="I30" s="21">
        <v>1</v>
      </c>
      <c r="J30" s="21">
        <v>1</v>
      </c>
      <c r="K30" s="21">
        <v>1</v>
      </c>
      <c r="L30" s="21">
        <v>0</v>
      </c>
      <c r="M30" s="22">
        <v>1</v>
      </c>
      <c r="N30" s="15">
        <f t="shared" si="6"/>
        <v>1555000</v>
      </c>
      <c r="O30" s="15">
        <f t="shared" si="7"/>
        <v>19000</v>
      </c>
    </row>
    <row r="31" spans="1:15" x14ac:dyDescent="0.25">
      <c r="A31" s="7" t="s">
        <v>14</v>
      </c>
      <c r="B31" s="19">
        <v>43500</v>
      </c>
      <c r="C31" s="19">
        <v>28000</v>
      </c>
      <c r="D31" s="19">
        <v>21000</v>
      </c>
      <c r="E31" s="19">
        <v>26000</v>
      </c>
      <c r="F31" s="19">
        <v>0</v>
      </c>
      <c r="G31" s="20">
        <v>28000</v>
      </c>
      <c r="H31" s="21">
        <v>1</v>
      </c>
      <c r="I31" s="21">
        <v>1</v>
      </c>
      <c r="J31" s="21">
        <v>1</v>
      </c>
      <c r="K31" s="21">
        <v>1</v>
      </c>
      <c r="L31" s="21">
        <v>0</v>
      </c>
      <c r="M31" s="22">
        <v>1</v>
      </c>
      <c r="N31" s="15">
        <f t="shared" si="6"/>
        <v>1465000</v>
      </c>
      <c r="O31" s="15">
        <f t="shared" si="7"/>
        <v>19000</v>
      </c>
    </row>
    <row r="32" spans="1:15" x14ac:dyDescent="0.25">
      <c r="A32" s="7" t="s">
        <v>15</v>
      </c>
      <c r="B32" s="19">
        <v>43000</v>
      </c>
      <c r="C32" s="19">
        <v>20000</v>
      </c>
      <c r="D32" s="19">
        <v>19000</v>
      </c>
      <c r="E32" s="19">
        <v>24000</v>
      </c>
      <c r="F32" s="19">
        <v>0</v>
      </c>
      <c r="G32" s="20">
        <v>20000</v>
      </c>
      <c r="H32" s="21">
        <v>1</v>
      </c>
      <c r="I32" s="21">
        <v>1</v>
      </c>
      <c r="J32" s="21">
        <v>1</v>
      </c>
      <c r="K32" s="21">
        <v>1</v>
      </c>
      <c r="L32" s="21">
        <v>0</v>
      </c>
      <c r="M32" s="22">
        <v>1</v>
      </c>
      <c r="N32" s="15">
        <f t="shared" si="6"/>
        <v>1260000</v>
      </c>
      <c r="O32" s="15">
        <f t="shared" si="7"/>
        <v>19000</v>
      </c>
    </row>
    <row r="34" spans="1:7" x14ac:dyDescent="0.25">
      <c r="A34" s="2" t="s">
        <v>29</v>
      </c>
    </row>
    <row r="35" spans="1:7" x14ac:dyDescent="0.25">
      <c r="B35" s="2" t="s">
        <v>30</v>
      </c>
    </row>
    <row r="36" spans="1:7" x14ac:dyDescent="0.25">
      <c r="A36" s="7" t="s">
        <v>6</v>
      </c>
      <c r="B36" s="14">
        <f>SUM(B27:C27)</f>
        <v>41500</v>
      </c>
      <c r="C36" s="12" t="s">
        <v>31</v>
      </c>
      <c r="D36" s="13">
        <f>$L$2</f>
        <v>71500</v>
      </c>
    </row>
    <row r="37" spans="1:7" x14ac:dyDescent="0.25">
      <c r="A37" s="7" t="s">
        <v>8</v>
      </c>
      <c r="B37" s="14">
        <f t="shared" ref="B37:B41" si="8">SUM(B28:C28)</f>
        <v>71500</v>
      </c>
      <c r="C37" s="12" t="s">
        <v>31</v>
      </c>
      <c r="D37" s="13">
        <f t="shared" ref="D37:D41" si="9">$L$2</f>
        <v>71500</v>
      </c>
    </row>
    <row r="38" spans="1:7" x14ac:dyDescent="0.25">
      <c r="A38" s="7" t="s">
        <v>12</v>
      </c>
      <c r="B38" s="14">
        <f t="shared" si="8"/>
        <v>71500</v>
      </c>
      <c r="C38" s="12" t="s">
        <v>31</v>
      </c>
      <c r="D38" s="13">
        <f t="shared" si="9"/>
        <v>71500</v>
      </c>
    </row>
    <row r="39" spans="1:7" x14ac:dyDescent="0.25">
      <c r="A39" s="7" t="s">
        <v>13</v>
      </c>
      <c r="B39" s="14">
        <f t="shared" si="8"/>
        <v>71500</v>
      </c>
      <c r="C39" s="12" t="s">
        <v>31</v>
      </c>
      <c r="D39" s="13">
        <f t="shared" si="9"/>
        <v>71500</v>
      </c>
    </row>
    <row r="40" spans="1:7" x14ac:dyDescent="0.25">
      <c r="A40" s="7" t="s">
        <v>14</v>
      </c>
      <c r="B40" s="14">
        <f t="shared" si="8"/>
        <v>71500</v>
      </c>
      <c r="C40" s="12" t="s">
        <v>31</v>
      </c>
      <c r="D40" s="13">
        <f t="shared" si="9"/>
        <v>71500</v>
      </c>
    </row>
    <row r="41" spans="1:7" x14ac:dyDescent="0.25">
      <c r="A41" s="7" t="s">
        <v>15</v>
      </c>
      <c r="B41" s="14">
        <f t="shared" si="8"/>
        <v>63000</v>
      </c>
      <c r="C41" s="12" t="s">
        <v>31</v>
      </c>
      <c r="D41" s="13">
        <f t="shared" si="9"/>
        <v>71500</v>
      </c>
    </row>
    <row r="43" spans="1:7" x14ac:dyDescent="0.25">
      <c r="A43" s="2" t="s">
        <v>32</v>
      </c>
    </row>
    <row r="44" spans="1:7" ht="63" x14ac:dyDescent="0.25">
      <c r="B44" s="9" t="s">
        <v>17</v>
      </c>
      <c r="C44" s="9" t="s">
        <v>18</v>
      </c>
      <c r="D44" s="9" t="s">
        <v>19</v>
      </c>
      <c r="E44" s="9" t="s">
        <v>20</v>
      </c>
      <c r="F44" s="9" t="s">
        <v>21</v>
      </c>
      <c r="G44" s="9" t="s">
        <v>22</v>
      </c>
    </row>
    <row r="45" spans="1:7" x14ac:dyDescent="0.25">
      <c r="A45" s="2" t="s">
        <v>6</v>
      </c>
      <c r="B45" s="13">
        <f>B27-(100000*H27)</f>
        <v>0</v>
      </c>
      <c r="C45" s="13">
        <f t="shared" ref="C45:G45" si="10">C27-(100000*I27)</f>
        <v>-58500</v>
      </c>
      <c r="D45" s="13">
        <f t="shared" si="10"/>
        <v>-82500</v>
      </c>
      <c r="E45" s="13">
        <f t="shared" si="10"/>
        <v>0</v>
      </c>
      <c r="F45" s="13">
        <f t="shared" si="10"/>
        <v>-86500</v>
      </c>
      <c r="G45" s="13">
        <f t="shared" si="10"/>
        <v>-76500</v>
      </c>
    </row>
    <row r="46" spans="1:7" x14ac:dyDescent="0.25">
      <c r="A46" s="2" t="s">
        <v>8</v>
      </c>
      <c r="B46" s="13">
        <f t="shared" ref="B46:G50" si="11">B28-(100000*H28)</f>
        <v>-36500</v>
      </c>
      <c r="C46" s="13">
        <f t="shared" si="11"/>
        <v>-92000</v>
      </c>
      <c r="D46" s="13">
        <f t="shared" si="11"/>
        <v>-80000</v>
      </c>
      <c r="E46" s="13">
        <f t="shared" si="11"/>
        <v>-75000</v>
      </c>
      <c r="F46" s="13">
        <f t="shared" si="11"/>
        <v>0</v>
      </c>
      <c r="G46" s="13">
        <f t="shared" si="11"/>
        <v>-70000</v>
      </c>
    </row>
    <row r="47" spans="1:7" x14ac:dyDescent="0.25">
      <c r="A47" s="2" t="s">
        <v>12</v>
      </c>
      <c r="B47" s="13">
        <f t="shared" si="11"/>
        <v>0</v>
      </c>
      <c r="C47" s="13">
        <f t="shared" si="11"/>
        <v>-28500</v>
      </c>
      <c r="D47" s="13">
        <f t="shared" si="11"/>
        <v>-78000</v>
      </c>
      <c r="E47" s="13">
        <f t="shared" si="11"/>
        <v>0</v>
      </c>
      <c r="F47" s="13">
        <f t="shared" si="11"/>
        <v>-73000</v>
      </c>
      <c r="G47" s="13">
        <f t="shared" si="11"/>
        <v>-68000</v>
      </c>
    </row>
    <row r="48" spans="1:7" x14ac:dyDescent="0.25">
      <c r="A48" s="2" t="s">
        <v>13</v>
      </c>
      <c r="B48" s="13">
        <f t="shared" si="11"/>
        <v>-49000</v>
      </c>
      <c r="C48" s="13">
        <f t="shared" si="11"/>
        <v>-79500</v>
      </c>
      <c r="D48" s="13">
        <f t="shared" si="11"/>
        <v>-77000</v>
      </c>
      <c r="E48" s="13">
        <f t="shared" si="11"/>
        <v>-72000</v>
      </c>
      <c r="F48" s="13">
        <f t="shared" si="11"/>
        <v>0</v>
      </c>
      <c r="G48" s="13">
        <f t="shared" si="11"/>
        <v>-67000</v>
      </c>
    </row>
    <row r="49" spans="1:7" x14ac:dyDescent="0.25">
      <c r="A49" s="2" t="s">
        <v>14</v>
      </c>
      <c r="B49" s="13">
        <f t="shared" si="11"/>
        <v>-56500</v>
      </c>
      <c r="C49" s="13">
        <f t="shared" si="11"/>
        <v>-72000</v>
      </c>
      <c r="D49" s="13">
        <f t="shared" si="11"/>
        <v>-79000</v>
      </c>
      <c r="E49" s="13">
        <f t="shared" si="11"/>
        <v>-74000</v>
      </c>
      <c r="F49" s="13">
        <f t="shared" si="11"/>
        <v>0</v>
      </c>
      <c r="G49" s="13">
        <f t="shared" si="11"/>
        <v>-72000</v>
      </c>
    </row>
    <row r="50" spans="1:7" x14ac:dyDescent="0.25">
      <c r="A50" s="2" t="s">
        <v>15</v>
      </c>
      <c r="B50" s="13">
        <f t="shared" si="11"/>
        <v>-57000</v>
      </c>
      <c r="C50" s="13">
        <f t="shared" si="11"/>
        <v>-80000</v>
      </c>
      <c r="D50" s="13">
        <f t="shared" si="11"/>
        <v>-81000</v>
      </c>
      <c r="E50" s="13">
        <f t="shared" si="11"/>
        <v>-76000</v>
      </c>
      <c r="F50" s="13">
        <f t="shared" si="11"/>
        <v>0</v>
      </c>
      <c r="G50" s="13">
        <f t="shared" si="11"/>
        <v>-80000</v>
      </c>
    </row>
  </sheetData>
  <mergeCells count="3">
    <mergeCell ref="A7:C7"/>
    <mergeCell ref="B25:G25"/>
    <mergeCell ref="H25:M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0"/>
  <sheetViews>
    <sheetView topLeftCell="A16" zoomScale="150" zoomScaleNormal="150" workbookViewId="0">
      <selection activeCell="I16" sqref="I16:J18"/>
    </sheetView>
  </sheetViews>
  <sheetFormatPr defaultColWidth="10.875" defaultRowHeight="15.75" x14ac:dyDescent="0.25"/>
  <cols>
    <col min="1" max="1" width="10.125" style="2" customWidth="1"/>
    <col min="2" max="2" width="10" style="2" customWidth="1"/>
    <col min="3" max="3" width="10.875" style="2" customWidth="1"/>
    <col min="4" max="4" width="9" style="2" customWidth="1"/>
    <col min="5" max="6" width="10.875" style="2"/>
    <col min="7" max="7" width="14" style="2" bestFit="1" customWidth="1"/>
    <col min="8" max="8" width="9.125" style="2" customWidth="1"/>
    <col min="9" max="9" width="9" style="2" customWidth="1"/>
    <col min="10" max="10" width="12.625" style="2" customWidth="1"/>
    <col min="11" max="11" width="8.625" style="2" customWidth="1"/>
    <col min="12" max="12" width="8.375" style="2" customWidth="1"/>
    <col min="13" max="13" width="8.5" style="2" customWidth="1"/>
    <col min="14" max="14" width="14" style="2" bestFit="1" customWidth="1"/>
    <col min="15" max="15" width="11.5" style="2" bestFit="1" customWidth="1"/>
    <col min="16" max="16384" width="10.875" style="2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 t="s">
        <v>5</v>
      </c>
      <c r="I1" s="1"/>
      <c r="J1" s="1"/>
      <c r="K1" s="1"/>
      <c r="L1" s="1" t="s">
        <v>11</v>
      </c>
    </row>
    <row r="2" spans="1:12" ht="63" x14ac:dyDescent="0.25">
      <c r="A2" s="3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1"/>
      <c r="H2" s="4">
        <v>10</v>
      </c>
      <c r="I2" s="1"/>
      <c r="J2" s="1"/>
      <c r="K2" s="1"/>
      <c r="L2" s="5">
        <f>65000*1.1</f>
        <v>71500</v>
      </c>
    </row>
    <row r="3" spans="1:12" x14ac:dyDescent="0.25">
      <c r="A3" s="4">
        <v>5000</v>
      </c>
      <c r="B3" s="4">
        <v>4000</v>
      </c>
      <c r="C3" s="4">
        <v>4000</v>
      </c>
      <c r="D3" s="4">
        <v>3000</v>
      </c>
      <c r="E3" s="4">
        <v>5000</v>
      </c>
      <c r="F3" s="4">
        <v>3000</v>
      </c>
      <c r="G3" s="1"/>
      <c r="H3" s="1"/>
      <c r="I3" s="1"/>
      <c r="J3" s="1"/>
      <c r="K3" s="1"/>
      <c r="L3" s="6"/>
    </row>
    <row r="4" spans="1:12" x14ac:dyDescent="0.25">
      <c r="A4" s="17">
        <f>A3*2</f>
        <v>10000</v>
      </c>
      <c r="B4" s="1"/>
      <c r="C4" s="1"/>
      <c r="D4" s="1"/>
      <c r="E4" s="1"/>
      <c r="F4" s="1"/>
      <c r="G4" s="1"/>
      <c r="H4" s="1" t="s">
        <v>9</v>
      </c>
      <c r="I4" s="1"/>
      <c r="J4" s="1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4">
        <v>5</v>
      </c>
      <c r="I5" s="1"/>
      <c r="J5" s="1"/>
      <c r="K5" s="1"/>
      <c r="L5" s="1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41.1" customHeight="1" x14ac:dyDescent="0.25">
      <c r="A7" s="35" t="s">
        <v>25</v>
      </c>
      <c r="B7" s="35"/>
      <c r="C7" s="35"/>
      <c r="D7" s="1" t="s">
        <v>16</v>
      </c>
      <c r="E7" s="1" t="s">
        <v>4</v>
      </c>
      <c r="F7" s="1" t="s">
        <v>7</v>
      </c>
      <c r="G7" s="1"/>
      <c r="H7" s="1" t="s">
        <v>10</v>
      </c>
      <c r="I7" s="1"/>
      <c r="J7" s="1"/>
      <c r="K7" s="1"/>
      <c r="L7" s="1"/>
    </row>
    <row r="8" spans="1:12" x14ac:dyDescent="0.25">
      <c r="A8" s="7" t="s">
        <v>6</v>
      </c>
      <c r="C8" s="1"/>
      <c r="D8" s="5">
        <v>20000</v>
      </c>
      <c r="E8" s="5">
        <v>15000</v>
      </c>
      <c r="F8" s="5">
        <v>25000</v>
      </c>
      <c r="G8" s="8"/>
      <c r="H8" s="4">
        <v>10</v>
      </c>
      <c r="I8" s="1"/>
      <c r="J8" s="1"/>
      <c r="K8" s="1"/>
      <c r="L8" s="1"/>
    </row>
    <row r="9" spans="1:12" x14ac:dyDescent="0.25">
      <c r="A9" s="7" t="s">
        <v>8</v>
      </c>
      <c r="C9" s="1"/>
      <c r="D9" s="5">
        <v>20000</v>
      </c>
      <c r="E9" s="5">
        <v>25000</v>
      </c>
      <c r="F9" s="5">
        <v>30000</v>
      </c>
      <c r="G9" s="8"/>
      <c r="H9" s="1"/>
      <c r="I9" s="1"/>
      <c r="J9" s="1"/>
      <c r="K9" s="1"/>
      <c r="L9" s="1"/>
    </row>
    <row r="10" spans="1:12" x14ac:dyDescent="0.25">
      <c r="A10" s="7" t="s">
        <v>12</v>
      </c>
      <c r="C10" s="1"/>
      <c r="D10" s="5">
        <v>22000</v>
      </c>
      <c r="E10" s="5">
        <v>27000</v>
      </c>
      <c r="F10" s="5">
        <v>32000</v>
      </c>
      <c r="G10" s="8"/>
      <c r="H10" s="1"/>
      <c r="I10" s="1"/>
      <c r="J10" s="1"/>
      <c r="K10" s="1"/>
      <c r="L10" s="1"/>
    </row>
    <row r="11" spans="1:12" x14ac:dyDescent="0.25">
      <c r="A11" s="7" t="s">
        <v>13</v>
      </c>
      <c r="C11" s="1"/>
      <c r="D11" s="5">
        <v>23000</v>
      </c>
      <c r="E11" s="5">
        <v>28000</v>
      </c>
      <c r="F11" s="5">
        <v>33000</v>
      </c>
      <c r="G11" s="8"/>
      <c r="H11" s="1"/>
      <c r="I11" s="1"/>
      <c r="J11" s="1"/>
      <c r="K11" s="1"/>
      <c r="L11" s="1"/>
    </row>
    <row r="12" spans="1:12" x14ac:dyDescent="0.25">
      <c r="A12" s="7" t="s">
        <v>14</v>
      </c>
      <c r="C12" s="1"/>
      <c r="D12" s="5">
        <v>21000</v>
      </c>
      <c r="E12" s="5">
        <v>26000</v>
      </c>
      <c r="F12" s="5">
        <v>28000</v>
      </c>
      <c r="G12" s="8"/>
      <c r="H12" s="1"/>
      <c r="I12" s="1"/>
      <c r="J12" s="1"/>
      <c r="K12" s="1"/>
      <c r="L12" s="1"/>
    </row>
    <row r="13" spans="1:12" x14ac:dyDescent="0.25">
      <c r="A13" s="7" t="s">
        <v>15</v>
      </c>
      <c r="C13" s="1"/>
      <c r="D13" s="5">
        <v>19000</v>
      </c>
      <c r="E13" s="5">
        <v>24000</v>
      </c>
      <c r="F13" s="5">
        <v>20000</v>
      </c>
      <c r="G13" s="8"/>
      <c r="H13" s="1"/>
      <c r="I13" s="1" t="s">
        <v>36</v>
      </c>
      <c r="J13" s="18">
        <f>SUM(G18:G23)+SUM(N27:O32)</f>
        <v>8988000</v>
      </c>
      <c r="K13" s="1"/>
      <c r="L13" s="1"/>
    </row>
    <row r="14" spans="1:12" x14ac:dyDescent="0.25">
      <c r="A14" s="1"/>
      <c r="B14" s="1"/>
      <c r="C14" s="1"/>
      <c r="D14" s="8"/>
      <c r="E14" s="8"/>
      <c r="F14" s="8"/>
      <c r="G14" s="8"/>
      <c r="H14" s="1"/>
      <c r="I14" s="1"/>
      <c r="J14" s="1"/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8"/>
      <c r="H15" s="1"/>
      <c r="I15" s="1"/>
      <c r="J15" s="1"/>
      <c r="K15" s="1"/>
      <c r="L15" s="1"/>
    </row>
    <row r="16" spans="1:12" x14ac:dyDescent="0.25">
      <c r="A16" s="7" t="s">
        <v>23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7</v>
      </c>
      <c r="G16" s="1" t="s">
        <v>33</v>
      </c>
      <c r="H16" s="1"/>
      <c r="I16" s="1" t="s">
        <v>23</v>
      </c>
      <c r="J16" s="17">
        <f>SUM(G18:G23)</f>
        <v>610000</v>
      </c>
      <c r="K16" s="1"/>
      <c r="L16" s="1"/>
    </row>
    <row r="17" spans="1:15" x14ac:dyDescent="0.25">
      <c r="A17" s="7" t="s">
        <v>24</v>
      </c>
      <c r="B17" s="5">
        <v>25000</v>
      </c>
      <c r="C17" s="5">
        <v>18000</v>
      </c>
      <c r="D17" s="5">
        <v>3000</v>
      </c>
      <c r="E17" s="5">
        <v>2000</v>
      </c>
      <c r="F17" s="5">
        <v>2000</v>
      </c>
      <c r="G17" s="1"/>
      <c r="H17" s="1"/>
      <c r="I17" s="1" t="s">
        <v>51</v>
      </c>
      <c r="J17" s="34">
        <f>SUM(N27:N32)</f>
        <v>8270000</v>
      </c>
      <c r="K17" s="1"/>
      <c r="L17" s="1"/>
    </row>
    <row r="18" spans="1:15" x14ac:dyDescent="0.25">
      <c r="A18" s="7" t="s">
        <v>6</v>
      </c>
      <c r="B18" s="13">
        <f>B17+B27-D27-E27</f>
        <v>7000</v>
      </c>
      <c r="C18" s="13">
        <f>C17+C27-F27-G27</f>
        <v>24000</v>
      </c>
      <c r="D18" s="13">
        <f>D17+D27-D8</f>
        <v>1000</v>
      </c>
      <c r="E18" s="13">
        <f>E17+E27+F27-E8</f>
        <v>1000</v>
      </c>
      <c r="F18" s="13">
        <f>F17+G27-F8</f>
        <v>1000</v>
      </c>
      <c r="G18" s="15">
        <f>($H$5*SUM(B18:C18))+($H$8*SUM(D18:F18))</f>
        <v>185000</v>
      </c>
      <c r="I18" s="2" t="s">
        <v>52</v>
      </c>
      <c r="J18" s="15">
        <f>SUM(O27:O32)</f>
        <v>108000</v>
      </c>
    </row>
    <row r="19" spans="1:15" x14ac:dyDescent="0.25">
      <c r="A19" s="7" t="s">
        <v>8</v>
      </c>
      <c r="B19" s="13">
        <f t="shared" ref="B19:B23" si="0">B18+B28-D28-E28</f>
        <v>26500</v>
      </c>
      <c r="C19" s="13">
        <f t="shared" ref="C19:C23" si="1">C18+C28-F28-G28</f>
        <v>1000</v>
      </c>
      <c r="D19" s="13">
        <f t="shared" ref="D19:D23" si="2">D18+D28-D9</f>
        <v>1000</v>
      </c>
      <c r="E19" s="13">
        <f t="shared" ref="E19:E23" si="3">E18+E28+F28-E9</f>
        <v>1000</v>
      </c>
      <c r="F19" s="13">
        <f t="shared" ref="F19:F23" si="4">F18+G28-F9</f>
        <v>1000</v>
      </c>
      <c r="G19" s="15">
        <f t="shared" ref="G19:G23" si="5">($H$5*SUM(B19:C19))+($H$8*SUM(D19:F19))</f>
        <v>167500</v>
      </c>
    </row>
    <row r="20" spans="1:15" x14ac:dyDescent="0.25">
      <c r="A20" s="7" t="s">
        <v>12</v>
      </c>
      <c r="B20" s="13">
        <f t="shared" si="0"/>
        <v>4500</v>
      </c>
      <c r="C20" s="13">
        <f t="shared" si="1"/>
        <v>13500</v>
      </c>
      <c r="D20" s="13">
        <f t="shared" si="2"/>
        <v>1000</v>
      </c>
      <c r="E20" s="13">
        <f t="shared" si="3"/>
        <v>1000</v>
      </c>
      <c r="F20" s="13">
        <f t="shared" si="4"/>
        <v>1000</v>
      </c>
      <c r="G20" s="15">
        <f t="shared" si="5"/>
        <v>120000</v>
      </c>
    </row>
    <row r="21" spans="1:15" x14ac:dyDescent="0.25">
      <c r="A21" s="7" t="s">
        <v>13</v>
      </c>
      <c r="B21" s="13">
        <f t="shared" si="0"/>
        <v>4500</v>
      </c>
      <c r="C21" s="13">
        <f t="shared" si="1"/>
        <v>1000</v>
      </c>
      <c r="D21" s="13">
        <f t="shared" si="2"/>
        <v>1000</v>
      </c>
      <c r="E21" s="13">
        <f t="shared" si="3"/>
        <v>1000</v>
      </c>
      <c r="F21" s="13">
        <f t="shared" si="4"/>
        <v>1000</v>
      </c>
      <c r="G21" s="15">
        <f t="shared" si="5"/>
        <v>57500</v>
      </c>
    </row>
    <row r="22" spans="1:15" x14ac:dyDescent="0.25">
      <c r="A22" s="7" t="s">
        <v>14</v>
      </c>
      <c r="B22" s="13">
        <f t="shared" si="0"/>
        <v>1000</v>
      </c>
      <c r="C22" s="13">
        <f t="shared" si="1"/>
        <v>1000</v>
      </c>
      <c r="D22" s="13">
        <f t="shared" si="2"/>
        <v>1000</v>
      </c>
      <c r="E22" s="13">
        <f t="shared" si="3"/>
        <v>1000</v>
      </c>
      <c r="F22" s="13">
        <f t="shared" si="4"/>
        <v>1000</v>
      </c>
      <c r="G22" s="15">
        <f t="shared" si="5"/>
        <v>40000</v>
      </c>
    </row>
    <row r="23" spans="1:15" x14ac:dyDescent="0.25">
      <c r="A23" s="7" t="s">
        <v>15</v>
      </c>
      <c r="B23" s="13">
        <f t="shared" si="0"/>
        <v>1000</v>
      </c>
      <c r="C23" s="13">
        <f t="shared" si="1"/>
        <v>1000</v>
      </c>
      <c r="D23" s="13">
        <f t="shared" si="2"/>
        <v>1000</v>
      </c>
      <c r="E23" s="13">
        <f t="shared" si="3"/>
        <v>1000</v>
      </c>
      <c r="F23" s="13">
        <f t="shared" si="4"/>
        <v>1000</v>
      </c>
      <c r="G23" s="15">
        <f t="shared" si="5"/>
        <v>40000</v>
      </c>
    </row>
    <row r="24" spans="1:15" x14ac:dyDescent="0.25">
      <c r="A24" s="7"/>
    </row>
    <row r="25" spans="1:15" ht="36" customHeight="1" x14ac:dyDescent="0.25">
      <c r="B25" s="36" t="s">
        <v>27</v>
      </c>
      <c r="C25" s="36"/>
      <c r="D25" s="36"/>
      <c r="E25" s="36"/>
      <c r="F25" s="36"/>
      <c r="G25" s="37"/>
      <c r="H25" s="38" t="s">
        <v>28</v>
      </c>
      <c r="I25" s="36"/>
      <c r="J25" s="36"/>
      <c r="K25" s="36"/>
      <c r="L25" s="36"/>
      <c r="M25" s="37"/>
    </row>
    <row r="26" spans="1:15" ht="63" x14ac:dyDescent="0.25">
      <c r="A26" s="9" t="s">
        <v>26</v>
      </c>
      <c r="B26" s="10" t="s">
        <v>17</v>
      </c>
      <c r="C26" s="10" t="s">
        <v>18</v>
      </c>
      <c r="D26" s="10" t="s">
        <v>19</v>
      </c>
      <c r="E26" s="10" t="s">
        <v>20</v>
      </c>
      <c r="F26" s="10" t="s">
        <v>21</v>
      </c>
      <c r="G26" s="11" t="s">
        <v>22</v>
      </c>
      <c r="H26" s="16" t="s">
        <v>17</v>
      </c>
      <c r="I26" s="10" t="s">
        <v>18</v>
      </c>
      <c r="J26" s="10" t="s">
        <v>19</v>
      </c>
      <c r="K26" s="10" t="s">
        <v>20</v>
      </c>
      <c r="L26" s="10" t="s">
        <v>21</v>
      </c>
      <c r="M26" s="11" t="s">
        <v>22</v>
      </c>
      <c r="N26" s="9" t="s">
        <v>34</v>
      </c>
      <c r="O26" s="9" t="s">
        <v>35</v>
      </c>
    </row>
    <row r="27" spans="1:15" x14ac:dyDescent="0.25">
      <c r="A27" s="7" t="s">
        <v>6</v>
      </c>
      <c r="B27" s="19">
        <v>0</v>
      </c>
      <c r="C27" s="19">
        <v>44000</v>
      </c>
      <c r="D27" s="19">
        <v>18000</v>
      </c>
      <c r="E27" s="19">
        <v>0</v>
      </c>
      <c r="F27" s="19">
        <v>14000</v>
      </c>
      <c r="G27" s="20">
        <v>24000</v>
      </c>
      <c r="H27" s="21">
        <v>0</v>
      </c>
      <c r="I27" s="21">
        <v>1</v>
      </c>
      <c r="J27" s="21">
        <v>1</v>
      </c>
      <c r="K27" s="21">
        <v>0</v>
      </c>
      <c r="L27" s="21">
        <v>1</v>
      </c>
      <c r="M27" s="22">
        <v>1</v>
      </c>
      <c r="N27" s="15">
        <f>SUM(B27:G27)*$H$2</f>
        <v>1000000</v>
      </c>
      <c r="O27" s="15">
        <f>SUMPRODUCT($A$3:$F$3,H27:M27)</f>
        <v>16000</v>
      </c>
    </row>
    <row r="28" spans="1:15" x14ac:dyDescent="0.25">
      <c r="A28" s="7" t="s">
        <v>8</v>
      </c>
      <c r="B28" s="19">
        <v>64500</v>
      </c>
      <c r="C28" s="19">
        <v>7000</v>
      </c>
      <c r="D28" s="19">
        <v>20000</v>
      </c>
      <c r="E28" s="19">
        <v>25000</v>
      </c>
      <c r="F28" s="19">
        <v>0</v>
      </c>
      <c r="G28" s="20">
        <v>30000</v>
      </c>
      <c r="H28" s="21">
        <v>1</v>
      </c>
      <c r="I28" s="21">
        <v>1</v>
      </c>
      <c r="J28" s="21">
        <v>1</v>
      </c>
      <c r="K28" s="21">
        <v>1</v>
      </c>
      <c r="L28" s="21">
        <v>0</v>
      </c>
      <c r="M28" s="22">
        <v>1</v>
      </c>
      <c r="N28" s="15">
        <f t="shared" ref="N28:N32" si="6">SUM(B28:G28)*$H$2</f>
        <v>1465000</v>
      </c>
      <c r="O28" s="15">
        <f t="shared" ref="O28:O32" si="7">SUMPRODUCT($A$3:$F$3,H28:M28)</f>
        <v>19000</v>
      </c>
    </row>
    <row r="29" spans="1:15" x14ac:dyDescent="0.25">
      <c r="A29" s="7" t="s">
        <v>12</v>
      </c>
      <c r="B29" s="19">
        <v>0</v>
      </c>
      <c r="C29" s="19">
        <v>71500</v>
      </c>
      <c r="D29" s="19">
        <v>22000</v>
      </c>
      <c r="E29" s="19">
        <v>0</v>
      </c>
      <c r="F29" s="19">
        <v>27000</v>
      </c>
      <c r="G29" s="20">
        <v>32000</v>
      </c>
      <c r="H29" s="21">
        <v>0</v>
      </c>
      <c r="I29" s="21">
        <v>1</v>
      </c>
      <c r="J29" s="21">
        <v>1</v>
      </c>
      <c r="K29" s="21">
        <v>0</v>
      </c>
      <c r="L29" s="21">
        <v>1</v>
      </c>
      <c r="M29" s="22">
        <v>1</v>
      </c>
      <c r="N29" s="15">
        <f t="shared" si="6"/>
        <v>1525000</v>
      </c>
      <c r="O29" s="15">
        <f t="shared" si="7"/>
        <v>16000</v>
      </c>
    </row>
    <row r="30" spans="1:15" x14ac:dyDescent="0.25">
      <c r="A30" s="7" t="s">
        <v>13</v>
      </c>
      <c r="B30" s="19">
        <v>51000</v>
      </c>
      <c r="C30" s="19">
        <v>20500</v>
      </c>
      <c r="D30" s="19">
        <v>23000</v>
      </c>
      <c r="E30" s="19">
        <v>28000</v>
      </c>
      <c r="F30" s="19">
        <v>0</v>
      </c>
      <c r="G30" s="20">
        <v>33000</v>
      </c>
      <c r="H30" s="21">
        <v>1</v>
      </c>
      <c r="I30" s="21">
        <v>1</v>
      </c>
      <c r="J30" s="21">
        <v>1</v>
      </c>
      <c r="K30" s="21">
        <v>1</v>
      </c>
      <c r="L30" s="21">
        <v>0</v>
      </c>
      <c r="M30" s="22">
        <v>1</v>
      </c>
      <c r="N30" s="15">
        <f t="shared" si="6"/>
        <v>1555000</v>
      </c>
      <c r="O30" s="15">
        <f t="shared" si="7"/>
        <v>19000</v>
      </c>
    </row>
    <row r="31" spans="1:15" x14ac:dyDescent="0.25">
      <c r="A31" s="7" t="s">
        <v>14</v>
      </c>
      <c r="B31" s="19">
        <v>43500</v>
      </c>
      <c r="C31" s="19">
        <v>28000</v>
      </c>
      <c r="D31" s="19">
        <v>21000</v>
      </c>
      <c r="E31" s="19">
        <v>26000</v>
      </c>
      <c r="F31" s="19">
        <v>0</v>
      </c>
      <c r="G31" s="20">
        <v>28000</v>
      </c>
      <c r="H31" s="21">
        <v>1</v>
      </c>
      <c r="I31" s="21">
        <v>1</v>
      </c>
      <c r="J31" s="21">
        <v>1</v>
      </c>
      <c r="K31" s="21">
        <v>1</v>
      </c>
      <c r="L31" s="21">
        <v>0</v>
      </c>
      <c r="M31" s="22">
        <v>1</v>
      </c>
      <c r="N31" s="15">
        <f t="shared" si="6"/>
        <v>1465000</v>
      </c>
      <c r="O31" s="15">
        <f t="shared" si="7"/>
        <v>19000</v>
      </c>
    </row>
    <row r="32" spans="1:15" x14ac:dyDescent="0.25">
      <c r="A32" s="7" t="s">
        <v>15</v>
      </c>
      <c r="B32" s="19">
        <v>43000</v>
      </c>
      <c r="C32" s="19">
        <v>20000</v>
      </c>
      <c r="D32" s="19">
        <v>19000</v>
      </c>
      <c r="E32" s="19">
        <v>24000</v>
      </c>
      <c r="F32" s="19">
        <v>0</v>
      </c>
      <c r="G32" s="20">
        <v>20000</v>
      </c>
      <c r="H32" s="21">
        <v>1</v>
      </c>
      <c r="I32" s="21">
        <v>1</v>
      </c>
      <c r="J32" s="21">
        <v>1</v>
      </c>
      <c r="K32" s="21">
        <v>1</v>
      </c>
      <c r="L32" s="21">
        <v>0</v>
      </c>
      <c r="M32" s="22">
        <v>1</v>
      </c>
      <c r="N32" s="15">
        <f t="shared" si="6"/>
        <v>1260000</v>
      </c>
      <c r="O32" s="15">
        <f t="shared" si="7"/>
        <v>19000</v>
      </c>
    </row>
    <row r="34" spans="1:7" x14ac:dyDescent="0.25">
      <c r="A34" s="2" t="s">
        <v>29</v>
      </c>
    </row>
    <row r="35" spans="1:7" x14ac:dyDescent="0.25">
      <c r="B35" s="2" t="s">
        <v>30</v>
      </c>
    </row>
    <row r="36" spans="1:7" x14ac:dyDescent="0.25">
      <c r="A36" s="7" t="s">
        <v>6</v>
      </c>
      <c r="B36" s="14">
        <f>SUM(B27:C27)</f>
        <v>44000</v>
      </c>
      <c r="C36" s="12" t="s">
        <v>31</v>
      </c>
      <c r="D36" s="13">
        <f>$L$2</f>
        <v>71500</v>
      </c>
    </row>
    <row r="37" spans="1:7" x14ac:dyDescent="0.25">
      <c r="A37" s="7" t="s">
        <v>8</v>
      </c>
      <c r="B37" s="14">
        <f t="shared" ref="B37:B41" si="8">SUM(B28:C28)</f>
        <v>71500</v>
      </c>
      <c r="C37" s="12" t="s">
        <v>31</v>
      </c>
      <c r="D37" s="13">
        <f t="shared" ref="D37:D41" si="9">$L$2</f>
        <v>71500</v>
      </c>
    </row>
    <row r="38" spans="1:7" x14ac:dyDescent="0.25">
      <c r="A38" s="7" t="s">
        <v>12</v>
      </c>
      <c r="B38" s="14">
        <f t="shared" si="8"/>
        <v>71500</v>
      </c>
      <c r="C38" s="12" t="s">
        <v>31</v>
      </c>
      <c r="D38" s="13">
        <f t="shared" si="9"/>
        <v>71500</v>
      </c>
    </row>
    <row r="39" spans="1:7" x14ac:dyDescent="0.25">
      <c r="A39" s="7" t="s">
        <v>13</v>
      </c>
      <c r="B39" s="14">
        <f t="shared" si="8"/>
        <v>71500</v>
      </c>
      <c r="C39" s="12" t="s">
        <v>31</v>
      </c>
      <c r="D39" s="13">
        <f t="shared" si="9"/>
        <v>71500</v>
      </c>
    </row>
    <row r="40" spans="1:7" x14ac:dyDescent="0.25">
      <c r="A40" s="7" t="s">
        <v>14</v>
      </c>
      <c r="B40" s="14">
        <f t="shared" si="8"/>
        <v>71500</v>
      </c>
      <c r="C40" s="12" t="s">
        <v>31</v>
      </c>
      <c r="D40" s="13">
        <f t="shared" si="9"/>
        <v>71500</v>
      </c>
    </row>
    <row r="41" spans="1:7" x14ac:dyDescent="0.25">
      <c r="A41" s="7" t="s">
        <v>15</v>
      </c>
      <c r="B41" s="14">
        <f t="shared" si="8"/>
        <v>63000</v>
      </c>
      <c r="C41" s="12" t="s">
        <v>31</v>
      </c>
      <c r="D41" s="13">
        <f t="shared" si="9"/>
        <v>71500</v>
      </c>
    </row>
    <row r="43" spans="1:7" x14ac:dyDescent="0.25">
      <c r="A43" s="2" t="s">
        <v>32</v>
      </c>
    </row>
    <row r="44" spans="1:7" ht="63" x14ac:dyDescent="0.25">
      <c r="B44" s="9" t="s">
        <v>17</v>
      </c>
      <c r="C44" s="9" t="s">
        <v>18</v>
      </c>
      <c r="D44" s="9" t="s">
        <v>19</v>
      </c>
      <c r="E44" s="9" t="s">
        <v>20</v>
      </c>
      <c r="F44" s="9" t="s">
        <v>21</v>
      </c>
      <c r="G44" s="9" t="s">
        <v>22</v>
      </c>
    </row>
    <row r="45" spans="1:7" x14ac:dyDescent="0.25">
      <c r="A45" s="2" t="s">
        <v>6</v>
      </c>
      <c r="B45" s="13">
        <f>B27-(100000*H27)</f>
        <v>0</v>
      </c>
      <c r="C45" s="13">
        <f t="shared" ref="C45:G45" si="10">C27-(100000*I27)</f>
        <v>-56000</v>
      </c>
      <c r="D45" s="13">
        <f t="shared" si="10"/>
        <v>-82000</v>
      </c>
      <c r="E45" s="13">
        <f t="shared" si="10"/>
        <v>0</v>
      </c>
      <c r="F45" s="13">
        <f t="shared" si="10"/>
        <v>-86000</v>
      </c>
      <c r="G45" s="13">
        <f t="shared" si="10"/>
        <v>-76000</v>
      </c>
    </row>
    <row r="46" spans="1:7" x14ac:dyDescent="0.25">
      <c r="A46" s="2" t="s">
        <v>8</v>
      </c>
      <c r="B46" s="13">
        <f t="shared" ref="B46:G50" si="11">B28-(100000*H28)</f>
        <v>-35500</v>
      </c>
      <c r="C46" s="13">
        <f t="shared" si="11"/>
        <v>-93000</v>
      </c>
      <c r="D46" s="13">
        <f t="shared" si="11"/>
        <v>-80000</v>
      </c>
      <c r="E46" s="13">
        <f t="shared" si="11"/>
        <v>-75000</v>
      </c>
      <c r="F46" s="13">
        <f t="shared" si="11"/>
        <v>0</v>
      </c>
      <c r="G46" s="13">
        <f t="shared" si="11"/>
        <v>-70000</v>
      </c>
    </row>
    <row r="47" spans="1:7" x14ac:dyDescent="0.25">
      <c r="A47" s="2" t="s">
        <v>12</v>
      </c>
      <c r="B47" s="13">
        <f t="shared" si="11"/>
        <v>0</v>
      </c>
      <c r="C47" s="13">
        <f t="shared" si="11"/>
        <v>-28500</v>
      </c>
      <c r="D47" s="13">
        <f t="shared" si="11"/>
        <v>-78000</v>
      </c>
      <c r="E47" s="13">
        <f t="shared" si="11"/>
        <v>0</v>
      </c>
      <c r="F47" s="13">
        <f t="shared" si="11"/>
        <v>-73000</v>
      </c>
      <c r="G47" s="13">
        <f t="shared" si="11"/>
        <v>-68000</v>
      </c>
    </row>
    <row r="48" spans="1:7" x14ac:dyDescent="0.25">
      <c r="A48" s="2" t="s">
        <v>13</v>
      </c>
      <c r="B48" s="13">
        <f t="shared" si="11"/>
        <v>-49000</v>
      </c>
      <c r="C48" s="13">
        <f t="shared" si="11"/>
        <v>-79500</v>
      </c>
      <c r="D48" s="13">
        <f t="shared" si="11"/>
        <v>-77000</v>
      </c>
      <c r="E48" s="13">
        <f t="shared" si="11"/>
        <v>-72000</v>
      </c>
      <c r="F48" s="13">
        <f t="shared" si="11"/>
        <v>0</v>
      </c>
      <c r="G48" s="13">
        <f t="shared" si="11"/>
        <v>-67000</v>
      </c>
    </row>
    <row r="49" spans="1:7" x14ac:dyDescent="0.25">
      <c r="A49" s="2" t="s">
        <v>14</v>
      </c>
      <c r="B49" s="13">
        <f t="shared" si="11"/>
        <v>-56500</v>
      </c>
      <c r="C49" s="13">
        <f t="shared" si="11"/>
        <v>-72000</v>
      </c>
      <c r="D49" s="13">
        <f t="shared" si="11"/>
        <v>-79000</v>
      </c>
      <c r="E49" s="13">
        <f t="shared" si="11"/>
        <v>-74000</v>
      </c>
      <c r="F49" s="13">
        <f t="shared" si="11"/>
        <v>0</v>
      </c>
      <c r="G49" s="13">
        <f t="shared" si="11"/>
        <v>-72000</v>
      </c>
    </row>
    <row r="50" spans="1:7" x14ac:dyDescent="0.25">
      <c r="A50" s="2" t="s">
        <v>15</v>
      </c>
      <c r="B50" s="13">
        <f t="shared" si="11"/>
        <v>-57000</v>
      </c>
      <c r="C50" s="13">
        <f t="shared" si="11"/>
        <v>-80000</v>
      </c>
      <c r="D50" s="13">
        <f t="shared" si="11"/>
        <v>-81000</v>
      </c>
      <c r="E50" s="13">
        <f t="shared" si="11"/>
        <v>-76000</v>
      </c>
      <c r="F50" s="13">
        <f t="shared" si="11"/>
        <v>0</v>
      </c>
      <c r="G50" s="13">
        <f t="shared" si="11"/>
        <v>-80000</v>
      </c>
    </row>
  </sheetData>
  <mergeCells count="3">
    <mergeCell ref="A7:C7"/>
    <mergeCell ref="B25:G25"/>
    <mergeCell ref="H25:M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50"/>
  <sheetViews>
    <sheetView topLeftCell="D12" zoomScale="150" zoomScaleNormal="150" workbookViewId="0">
      <selection activeCell="F18" sqref="F18"/>
    </sheetView>
  </sheetViews>
  <sheetFormatPr defaultColWidth="10.875" defaultRowHeight="15.75" x14ac:dyDescent="0.25"/>
  <cols>
    <col min="1" max="1" width="10.125" style="2" customWidth="1"/>
    <col min="2" max="2" width="10" style="2" customWidth="1"/>
    <col min="3" max="3" width="10.875" style="2" customWidth="1"/>
    <col min="4" max="4" width="9" style="2" customWidth="1"/>
    <col min="5" max="6" width="10.875" style="2"/>
    <col min="7" max="7" width="14" style="2" bestFit="1" customWidth="1"/>
    <col min="8" max="8" width="12.5" style="2" customWidth="1"/>
    <col min="9" max="9" width="9" style="2" customWidth="1"/>
    <col min="10" max="10" width="12.625" style="2" customWidth="1"/>
    <col min="11" max="11" width="8.625" style="2" customWidth="1"/>
    <col min="12" max="12" width="8.375" style="2" customWidth="1"/>
    <col min="13" max="13" width="8.5" style="2" customWidth="1"/>
    <col min="14" max="14" width="14" style="2" bestFit="1" customWidth="1"/>
    <col min="15" max="15" width="11.5" style="2" bestFit="1" customWidth="1"/>
    <col min="16" max="21" width="10.875" style="2"/>
    <col min="22" max="22" width="11.5" style="2" bestFit="1" customWidth="1"/>
    <col min="23" max="16384" width="10.875" style="2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L1" s="1" t="s">
        <v>5</v>
      </c>
      <c r="M1" s="1"/>
      <c r="N1" s="1"/>
      <c r="O1" s="1"/>
      <c r="P1" s="1" t="s">
        <v>11</v>
      </c>
    </row>
    <row r="2" spans="1:16" ht="63" x14ac:dyDescent="0.25">
      <c r="A2" s="3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42</v>
      </c>
      <c r="H2" s="9" t="s">
        <v>43</v>
      </c>
      <c r="I2" s="9" t="s">
        <v>44</v>
      </c>
      <c r="J2" s="9" t="s">
        <v>45</v>
      </c>
      <c r="L2" s="4">
        <v>10</v>
      </c>
      <c r="M2" s="1"/>
      <c r="N2" s="1"/>
      <c r="O2" s="1"/>
      <c r="P2" s="5">
        <v>65000</v>
      </c>
    </row>
    <row r="3" spans="1:16" x14ac:dyDescent="0.25">
      <c r="A3" s="4">
        <v>5000</v>
      </c>
      <c r="B3" s="4">
        <v>4000</v>
      </c>
      <c r="C3" s="4">
        <v>4000</v>
      </c>
      <c r="D3" s="4">
        <v>3000</v>
      </c>
      <c r="E3" s="4">
        <v>5000</v>
      </c>
      <c r="F3" s="4">
        <v>3000</v>
      </c>
      <c r="G3" s="4">
        <v>5500</v>
      </c>
      <c r="H3" s="4">
        <v>1500</v>
      </c>
      <c r="I3" s="4">
        <v>3000</v>
      </c>
      <c r="J3" s="4">
        <v>3500</v>
      </c>
      <c r="L3" s="1"/>
      <c r="M3" s="1"/>
      <c r="N3" s="1"/>
      <c r="O3" s="1"/>
      <c r="P3" s="6"/>
    </row>
    <row r="4" spans="1:16" x14ac:dyDescent="0.25">
      <c r="A4" s="17"/>
      <c r="B4" s="1"/>
      <c r="C4" s="1"/>
      <c r="D4" s="1"/>
      <c r="E4" s="1"/>
      <c r="F4" s="1"/>
      <c r="G4" s="1"/>
      <c r="L4" s="1" t="s">
        <v>9</v>
      </c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L5" s="4">
        <v>5</v>
      </c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L6" s="1"/>
      <c r="M6" s="1"/>
      <c r="N6" s="1"/>
      <c r="O6" s="1"/>
      <c r="P6" s="1"/>
    </row>
    <row r="7" spans="1:16" ht="41.1" customHeight="1" x14ac:dyDescent="0.25">
      <c r="A7" s="35" t="s">
        <v>25</v>
      </c>
      <c r="B7" s="35"/>
      <c r="C7" s="35"/>
      <c r="D7" s="1" t="s">
        <v>16</v>
      </c>
      <c r="E7" s="1" t="s">
        <v>4</v>
      </c>
      <c r="F7" s="1" t="s">
        <v>7</v>
      </c>
      <c r="G7" s="1"/>
      <c r="L7" s="1" t="s">
        <v>10</v>
      </c>
      <c r="M7" s="1"/>
      <c r="N7" s="1"/>
      <c r="O7" s="1"/>
      <c r="P7" s="1"/>
    </row>
    <row r="8" spans="1:16" x14ac:dyDescent="0.25">
      <c r="A8" s="7" t="s">
        <v>6</v>
      </c>
      <c r="C8" s="1"/>
      <c r="D8" s="5">
        <v>20000</v>
      </c>
      <c r="E8" s="5">
        <v>15000</v>
      </c>
      <c r="F8" s="5">
        <v>25000</v>
      </c>
      <c r="G8" s="8"/>
      <c r="L8" s="4">
        <v>10</v>
      </c>
      <c r="M8" s="1"/>
      <c r="N8" s="1"/>
      <c r="O8" s="1"/>
      <c r="P8" s="1"/>
    </row>
    <row r="9" spans="1:16" x14ac:dyDescent="0.25">
      <c r="A9" s="7" t="s">
        <v>8</v>
      </c>
      <c r="C9" s="1"/>
      <c r="D9" s="5">
        <v>20000</v>
      </c>
      <c r="E9" s="5">
        <v>25000</v>
      </c>
      <c r="F9" s="5">
        <v>30000</v>
      </c>
      <c r="G9" s="8"/>
      <c r="H9" s="1"/>
      <c r="I9" s="1"/>
      <c r="J9" s="1"/>
      <c r="K9" s="1"/>
      <c r="L9" s="1"/>
    </row>
    <row r="10" spans="1:16" x14ac:dyDescent="0.25">
      <c r="A10" s="7" t="s">
        <v>12</v>
      </c>
      <c r="C10" s="1"/>
      <c r="D10" s="5">
        <v>22000</v>
      </c>
      <c r="E10" s="5">
        <v>27000</v>
      </c>
      <c r="F10" s="5">
        <v>32000</v>
      </c>
      <c r="G10" s="8"/>
      <c r="H10" s="1"/>
      <c r="I10" s="1"/>
      <c r="J10" s="1"/>
      <c r="K10" s="1"/>
      <c r="L10" s="1"/>
    </row>
    <row r="11" spans="1:16" x14ac:dyDescent="0.25">
      <c r="A11" s="7" t="s">
        <v>13</v>
      </c>
      <c r="C11" s="1"/>
      <c r="D11" s="5">
        <v>23000</v>
      </c>
      <c r="E11" s="5">
        <v>28000</v>
      </c>
      <c r="F11" s="5">
        <v>33000</v>
      </c>
      <c r="G11" s="8"/>
      <c r="H11" s="1"/>
      <c r="I11" s="1"/>
      <c r="J11" s="1"/>
      <c r="K11" s="1"/>
      <c r="L11" s="1"/>
    </row>
    <row r="12" spans="1:16" x14ac:dyDescent="0.25">
      <c r="A12" s="7" t="s">
        <v>14</v>
      </c>
      <c r="C12" s="1"/>
      <c r="D12" s="5">
        <v>21000</v>
      </c>
      <c r="E12" s="5">
        <v>26000</v>
      </c>
      <c r="F12" s="5">
        <v>28000</v>
      </c>
      <c r="G12" s="8"/>
      <c r="H12" s="1"/>
      <c r="I12" s="1"/>
      <c r="J12" s="1"/>
      <c r="K12" s="1"/>
      <c r="L12" s="1"/>
    </row>
    <row r="13" spans="1:16" x14ac:dyDescent="0.25">
      <c r="A13" s="7" t="s">
        <v>15</v>
      </c>
      <c r="C13" s="1"/>
      <c r="D13" s="5">
        <v>19000</v>
      </c>
      <c r="E13" s="5">
        <v>24000</v>
      </c>
      <c r="F13" s="5">
        <v>20000</v>
      </c>
      <c r="G13" s="8"/>
      <c r="H13" s="1"/>
      <c r="I13" s="1" t="s">
        <v>36</v>
      </c>
      <c r="J13" s="18">
        <f>SUM(H18:H23)+SUM(V27:W32)</f>
        <v>8968500</v>
      </c>
      <c r="K13" s="1"/>
      <c r="L13" s="1"/>
    </row>
    <row r="14" spans="1:16" x14ac:dyDescent="0.25">
      <c r="A14" s="1"/>
      <c r="B14" s="1"/>
      <c r="C14" s="1"/>
      <c r="D14" s="8"/>
      <c r="E14" s="8"/>
      <c r="F14" s="8"/>
      <c r="G14" s="8"/>
      <c r="H14" s="1"/>
      <c r="I14" s="1"/>
      <c r="J14" s="1"/>
      <c r="K14" s="1"/>
      <c r="L14" s="1"/>
    </row>
    <row r="15" spans="1:16" x14ac:dyDescent="0.25">
      <c r="A15" s="1"/>
      <c r="B15" s="1"/>
      <c r="C15" s="1"/>
      <c r="D15" s="1"/>
      <c r="E15" s="1"/>
      <c r="F15" s="1"/>
      <c r="G15" s="8"/>
      <c r="H15" s="1"/>
      <c r="I15" s="1"/>
      <c r="J15" s="1"/>
      <c r="K15" s="1"/>
      <c r="L15" s="1"/>
    </row>
    <row r="16" spans="1:16" x14ac:dyDescent="0.25">
      <c r="A16" s="7" t="s">
        <v>23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7</v>
      </c>
      <c r="G16" s="2" t="s">
        <v>46</v>
      </c>
      <c r="H16" s="1" t="s">
        <v>33</v>
      </c>
      <c r="I16" s="1" t="s">
        <v>23</v>
      </c>
      <c r="J16" s="17">
        <f>SUM(H18:H23)</f>
        <v>695000</v>
      </c>
      <c r="K16" s="1"/>
      <c r="L16" s="1"/>
    </row>
    <row r="17" spans="1:23" x14ac:dyDescent="0.25">
      <c r="A17" s="7" t="s">
        <v>24</v>
      </c>
      <c r="B17" s="5">
        <v>25000</v>
      </c>
      <c r="C17" s="5">
        <v>18000</v>
      </c>
      <c r="D17" s="5">
        <v>3000</v>
      </c>
      <c r="E17" s="5">
        <v>2000</v>
      </c>
      <c r="F17" s="5">
        <v>2000</v>
      </c>
      <c r="G17" s="24">
        <v>0</v>
      </c>
      <c r="H17" s="1"/>
      <c r="I17" s="1" t="s">
        <v>51</v>
      </c>
      <c r="J17" s="34">
        <f>SUM(V27:V32)</f>
        <v>8190000</v>
      </c>
      <c r="K17" s="1"/>
      <c r="L17" s="1"/>
    </row>
    <row r="18" spans="1:23" x14ac:dyDescent="0.25">
      <c r="A18" s="7" t="s">
        <v>6</v>
      </c>
      <c r="B18" s="13">
        <f>B17+B27-D27-E27</f>
        <v>25000</v>
      </c>
      <c r="C18" s="13">
        <f>C17+C27-F27-G27</f>
        <v>5000</v>
      </c>
      <c r="D18" s="13">
        <f>D17+D27+I27-D8</f>
        <v>0</v>
      </c>
      <c r="E18" s="13">
        <f>E17+E27+F27+J27-E8</f>
        <v>0</v>
      </c>
      <c r="F18" s="13">
        <f t="shared" ref="F18:F20" si="0">F17+G27+K27-F8</f>
        <v>0</v>
      </c>
      <c r="G18" s="13">
        <f>G17+H27-I27-J27-K27</f>
        <v>25000</v>
      </c>
      <c r="H18" s="15">
        <f t="shared" ref="H18:H23" si="1">($L$5*SUM(B18:C18))+($L$8*SUM(D18:F18))+($L$5*G18)</f>
        <v>275000</v>
      </c>
      <c r="I18" s="2" t="s">
        <v>52</v>
      </c>
      <c r="J18" s="15">
        <f>SUM(W27:W32)</f>
        <v>83500</v>
      </c>
    </row>
    <row r="19" spans="1:23" x14ac:dyDescent="0.25">
      <c r="A19" s="7" t="s">
        <v>8</v>
      </c>
      <c r="B19" s="13">
        <f t="shared" ref="B19:B23" si="2">B18+B28-D28-E28</f>
        <v>0</v>
      </c>
      <c r="C19" s="13">
        <f t="shared" ref="C19:C23" si="3">C18+C28-F28-G28</f>
        <v>40000</v>
      </c>
      <c r="D19" s="13">
        <f t="shared" ref="D19:D23" si="4">D18+D28+I28-D9</f>
        <v>0</v>
      </c>
      <c r="E19" s="13">
        <f t="shared" ref="E19:E23" si="5">E18+E28+F28+J28-E9</f>
        <v>0</v>
      </c>
      <c r="F19" s="13">
        <f t="shared" si="0"/>
        <v>0</v>
      </c>
      <c r="G19" s="13">
        <f t="shared" ref="G19:G23" si="6">G18+H28-I28-J28-K28</f>
        <v>5000</v>
      </c>
      <c r="H19" s="15">
        <f t="shared" si="1"/>
        <v>225000</v>
      </c>
    </row>
    <row r="20" spans="1:23" x14ac:dyDescent="0.25">
      <c r="A20" s="7" t="s">
        <v>12</v>
      </c>
      <c r="B20" s="13">
        <f t="shared" si="2"/>
        <v>0</v>
      </c>
      <c r="C20" s="13">
        <f t="shared" si="3"/>
        <v>8000</v>
      </c>
      <c r="D20" s="13">
        <f t="shared" si="4"/>
        <v>0</v>
      </c>
      <c r="E20" s="13">
        <f t="shared" si="5"/>
        <v>0</v>
      </c>
      <c r="F20" s="13">
        <f t="shared" si="0"/>
        <v>0</v>
      </c>
      <c r="G20" s="13">
        <f t="shared" si="6"/>
        <v>21000</v>
      </c>
      <c r="H20" s="15">
        <f t="shared" si="1"/>
        <v>145000</v>
      </c>
    </row>
    <row r="21" spans="1:23" x14ac:dyDescent="0.25">
      <c r="A21" s="7" t="s">
        <v>13</v>
      </c>
      <c r="B21" s="13">
        <f t="shared" si="2"/>
        <v>0</v>
      </c>
      <c r="C21" s="13">
        <f t="shared" si="3"/>
        <v>0</v>
      </c>
      <c r="D21" s="13">
        <f t="shared" si="4"/>
        <v>0</v>
      </c>
      <c r="E21" s="13">
        <f t="shared" si="5"/>
        <v>0</v>
      </c>
      <c r="F21" s="13">
        <f>F20+G30+K30-F11</f>
        <v>0</v>
      </c>
      <c r="G21" s="13">
        <f t="shared" si="6"/>
        <v>10000</v>
      </c>
      <c r="H21" s="15">
        <f t="shared" si="1"/>
        <v>50000</v>
      </c>
    </row>
    <row r="22" spans="1:23" x14ac:dyDescent="0.25">
      <c r="A22" s="7" t="s">
        <v>14</v>
      </c>
      <c r="B22" s="13">
        <f t="shared" si="2"/>
        <v>0</v>
      </c>
      <c r="C22" s="13">
        <f t="shared" si="3"/>
        <v>0</v>
      </c>
      <c r="D22" s="13">
        <f t="shared" si="4"/>
        <v>0</v>
      </c>
      <c r="E22" s="13">
        <f t="shared" si="5"/>
        <v>0</v>
      </c>
      <c r="F22" s="13">
        <f t="shared" ref="F22:F23" si="7">F21+G31+K31-F12</f>
        <v>0</v>
      </c>
      <c r="G22" s="13">
        <f t="shared" si="6"/>
        <v>0</v>
      </c>
      <c r="H22" s="15">
        <f t="shared" si="1"/>
        <v>0</v>
      </c>
    </row>
    <row r="23" spans="1:23" x14ac:dyDescent="0.25">
      <c r="A23" s="7" t="s">
        <v>15</v>
      </c>
      <c r="B23" s="13">
        <f t="shared" si="2"/>
        <v>0</v>
      </c>
      <c r="C23" s="13">
        <f t="shared" si="3"/>
        <v>0</v>
      </c>
      <c r="D23" s="13">
        <f t="shared" si="4"/>
        <v>0</v>
      </c>
      <c r="E23" s="13">
        <f t="shared" si="5"/>
        <v>0</v>
      </c>
      <c r="F23" s="13">
        <f t="shared" si="7"/>
        <v>0</v>
      </c>
      <c r="G23" s="13">
        <f t="shared" si="6"/>
        <v>0</v>
      </c>
      <c r="H23" s="15">
        <f t="shared" si="1"/>
        <v>0</v>
      </c>
    </row>
    <row r="24" spans="1:23" x14ac:dyDescent="0.25">
      <c r="A24" s="7"/>
    </row>
    <row r="25" spans="1:23" ht="36" customHeight="1" x14ac:dyDescent="0.25">
      <c r="B25" s="36" t="s">
        <v>27</v>
      </c>
      <c r="C25" s="36"/>
      <c r="D25" s="36"/>
      <c r="E25" s="36"/>
      <c r="F25" s="36"/>
      <c r="G25" s="36"/>
      <c r="H25" s="36"/>
      <c r="I25" s="36"/>
      <c r="J25" s="36"/>
      <c r="K25" s="37"/>
      <c r="L25" s="38" t="s">
        <v>28</v>
      </c>
      <c r="M25" s="36"/>
      <c r="N25" s="36"/>
      <c r="O25" s="36"/>
      <c r="P25" s="36"/>
      <c r="Q25" s="36"/>
      <c r="R25" s="36"/>
      <c r="S25" s="36"/>
      <c r="T25" s="36"/>
      <c r="U25" s="37"/>
    </row>
    <row r="26" spans="1:23" ht="78.75" x14ac:dyDescent="0.25">
      <c r="A26" s="9" t="s">
        <v>26</v>
      </c>
      <c r="B26" s="10" t="s">
        <v>17</v>
      </c>
      <c r="C26" s="10" t="s">
        <v>18</v>
      </c>
      <c r="D26" s="10" t="s">
        <v>19</v>
      </c>
      <c r="E26" s="10" t="s">
        <v>20</v>
      </c>
      <c r="F26" s="10" t="s">
        <v>21</v>
      </c>
      <c r="G26" s="10" t="s">
        <v>22</v>
      </c>
      <c r="H26" s="10" t="s">
        <v>42</v>
      </c>
      <c r="I26" s="10" t="s">
        <v>43</v>
      </c>
      <c r="J26" s="10" t="s">
        <v>44</v>
      </c>
      <c r="K26" s="11" t="s">
        <v>45</v>
      </c>
      <c r="L26" s="16" t="s">
        <v>17</v>
      </c>
      <c r="M26" s="10" t="s">
        <v>18</v>
      </c>
      <c r="N26" s="10" t="s">
        <v>19</v>
      </c>
      <c r="O26" s="10" t="s">
        <v>20</v>
      </c>
      <c r="P26" s="10" t="s">
        <v>21</v>
      </c>
      <c r="Q26" s="10" t="s">
        <v>22</v>
      </c>
      <c r="R26" s="10" t="s">
        <v>42</v>
      </c>
      <c r="S26" s="10" t="s">
        <v>43</v>
      </c>
      <c r="T26" s="10" t="s">
        <v>44</v>
      </c>
      <c r="U26" s="11" t="s">
        <v>45</v>
      </c>
      <c r="V26" s="9" t="s">
        <v>34</v>
      </c>
      <c r="W26" s="9" t="s">
        <v>35</v>
      </c>
    </row>
    <row r="27" spans="1:23" x14ac:dyDescent="0.25">
      <c r="A27" s="7" t="s">
        <v>6</v>
      </c>
      <c r="B27" s="30">
        <v>0</v>
      </c>
      <c r="C27" s="30">
        <v>0</v>
      </c>
      <c r="D27" s="30">
        <v>0</v>
      </c>
      <c r="E27" s="30">
        <v>0</v>
      </c>
      <c r="F27" s="30">
        <v>13000</v>
      </c>
      <c r="G27" s="31">
        <v>0</v>
      </c>
      <c r="H27" s="30">
        <v>65000</v>
      </c>
      <c r="I27" s="30">
        <v>17000</v>
      </c>
      <c r="J27" s="30">
        <v>0</v>
      </c>
      <c r="K27" s="32">
        <v>23000</v>
      </c>
      <c r="L27" s="33">
        <v>0</v>
      </c>
      <c r="M27" s="33">
        <v>0</v>
      </c>
      <c r="N27" s="33">
        <v>0</v>
      </c>
      <c r="O27" s="33">
        <v>0</v>
      </c>
      <c r="P27" s="33">
        <v>1</v>
      </c>
      <c r="Q27" s="33">
        <v>0</v>
      </c>
      <c r="R27" s="33">
        <v>1</v>
      </c>
      <c r="S27" s="33">
        <v>1</v>
      </c>
      <c r="T27" s="33">
        <v>0</v>
      </c>
      <c r="U27" s="33">
        <v>1</v>
      </c>
      <c r="V27" s="15">
        <f t="shared" ref="V27:V32" si="8">SUM(B27:K27)*$L$2</f>
        <v>1180000</v>
      </c>
      <c r="W27" s="15">
        <f>SUMPRODUCT($A$3:$J$3,L27:U27)</f>
        <v>15500</v>
      </c>
    </row>
    <row r="28" spans="1:23" x14ac:dyDescent="0.25">
      <c r="A28" s="7" t="s">
        <v>8</v>
      </c>
      <c r="B28" s="30">
        <v>0</v>
      </c>
      <c r="C28" s="30">
        <v>65000</v>
      </c>
      <c r="D28" s="30">
        <v>0</v>
      </c>
      <c r="E28" s="30">
        <v>25000</v>
      </c>
      <c r="F28" s="30">
        <v>0</v>
      </c>
      <c r="G28" s="31">
        <v>30000</v>
      </c>
      <c r="H28" s="30">
        <v>0</v>
      </c>
      <c r="I28" s="30">
        <v>20000</v>
      </c>
      <c r="J28" s="30">
        <v>0</v>
      </c>
      <c r="K28" s="32">
        <v>0</v>
      </c>
      <c r="L28" s="33">
        <v>0</v>
      </c>
      <c r="M28" s="33">
        <v>1</v>
      </c>
      <c r="N28" s="33">
        <v>0</v>
      </c>
      <c r="O28" s="33">
        <v>1</v>
      </c>
      <c r="P28" s="33">
        <v>0</v>
      </c>
      <c r="Q28" s="33">
        <v>1</v>
      </c>
      <c r="R28" s="33">
        <v>0</v>
      </c>
      <c r="S28" s="33">
        <v>1</v>
      </c>
      <c r="T28" s="33">
        <v>0</v>
      </c>
      <c r="U28" s="33">
        <v>0</v>
      </c>
      <c r="V28" s="15">
        <f t="shared" si="8"/>
        <v>1400000</v>
      </c>
      <c r="W28" s="15">
        <f t="shared" ref="W28:W30" si="9">SUMPRODUCT($A$3:$J$3,L28:U28)</f>
        <v>11500</v>
      </c>
    </row>
    <row r="29" spans="1:23" x14ac:dyDescent="0.25">
      <c r="A29" s="7" t="s">
        <v>12</v>
      </c>
      <c r="B29" s="30">
        <v>0</v>
      </c>
      <c r="C29" s="30">
        <v>0</v>
      </c>
      <c r="D29" s="30">
        <v>0</v>
      </c>
      <c r="E29" s="30">
        <v>0</v>
      </c>
      <c r="F29" s="30">
        <v>0</v>
      </c>
      <c r="G29" s="31">
        <v>32000</v>
      </c>
      <c r="H29" s="30">
        <v>65000</v>
      </c>
      <c r="I29" s="30">
        <v>22000</v>
      </c>
      <c r="J29" s="30">
        <v>27000</v>
      </c>
      <c r="K29" s="32">
        <v>0</v>
      </c>
      <c r="L29" s="33">
        <v>0</v>
      </c>
      <c r="M29" s="33">
        <v>0</v>
      </c>
      <c r="N29" s="33">
        <v>0</v>
      </c>
      <c r="O29" s="33">
        <v>0</v>
      </c>
      <c r="P29" s="33">
        <v>0</v>
      </c>
      <c r="Q29" s="33">
        <v>1</v>
      </c>
      <c r="R29" s="33">
        <v>1</v>
      </c>
      <c r="S29" s="33">
        <v>1</v>
      </c>
      <c r="T29" s="33">
        <v>1</v>
      </c>
      <c r="U29" s="33">
        <v>0</v>
      </c>
      <c r="V29" s="15">
        <f t="shared" si="8"/>
        <v>1460000</v>
      </c>
      <c r="W29" s="15">
        <f t="shared" si="9"/>
        <v>13000</v>
      </c>
    </row>
    <row r="30" spans="1:23" x14ac:dyDescent="0.25">
      <c r="A30" s="7" t="s">
        <v>13</v>
      </c>
      <c r="B30" s="30">
        <v>0</v>
      </c>
      <c r="C30" s="30">
        <v>0</v>
      </c>
      <c r="D30" s="30">
        <v>0</v>
      </c>
      <c r="E30" s="30">
        <v>0</v>
      </c>
      <c r="F30" s="30">
        <v>0</v>
      </c>
      <c r="G30" s="31">
        <v>8000</v>
      </c>
      <c r="H30" s="30">
        <v>65000</v>
      </c>
      <c r="I30" s="30">
        <v>23000</v>
      </c>
      <c r="J30" s="30">
        <v>28000</v>
      </c>
      <c r="K30" s="32">
        <v>25000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1</v>
      </c>
      <c r="R30" s="33">
        <v>1</v>
      </c>
      <c r="S30" s="33">
        <v>1</v>
      </c>
      <c r="T30" s="33">
        <v>1</v>
      </c>
      <c r="U30" s="33">
        <v>1</v>
      </c>
      <c r="V30" s="15">
        <f t="shared" si="8"/>
        <v>1490000</v>
      </c>
      <c r="W30" s="15">
        <f t="shared" si="9"/>
        <v>16500</v>
      </c>
    </row>
    <row r="31" spans="1:23" x14ac:dyDescent="0.25">
      <c r="A31" s="7" t="s">
        <v>14</v>
      </c>
      <c r="B31" s="30">
        <v>0</v>
      </c>
      <c r="C31" s="30">
        <v>0</v>
      </c>
      <c r="D31" s="30">
        <v>0</v>
      </c>
      <c r="E31" s="30">
        <v>0</v>
      </c>
      <c r="F31" s="30">
        <v>0</v>
      </c>
      <c r="G31" s="31">
        <v>0</v>
      </c>
      <c r="H31" s="30">
        <v>65000</v>
      </c>
      <c r="I31" s="30">
        <v>21000</v>
      </c>
      <c r="J31" s="30">
        <v>26000</v>
      </c>
      <c r="K31" s="32">
        <v>28000</v>
      </c>
      <c r="L31" s="33">
        <v>0</v>
      </c>
      <c r="M31" s="33">
        <v>0</v>
      </c>
      <c r="N31" s="33">
        <v>0</v>
      </c>
      <c r="O31" s="33">
        <v>0</v>
      </c>
      <c r="P31" s="33">
        <v>0</v>
      </c>
      <c r="Q31" s="33">
        <v>0</v>
      </c>
      <c r="R31" s="33">
        <v>1</v>
      </c>
      <c r="S31" s="33">
        <v>1</v>
      </c>
      <c r="T31" s="33">
        <v>1</v>
      </c>
      <c r="U31" s="33">
        <v>1</v>
      </c>
      <c r="V31" s="15">
        <f t="shared" si="8"/>
        <v>1400000</v>
      </c>
      <c r="W31" s="15">
        <f>SUMPRODUCT($A$3:$J$3,L31:U31)</f>
        <v>13500</v>
      </c>
    </row>
    <row r="32" spans="1:23" x14ac:dyDescent="0.25">
      <c r="A32" s="7" t="s">
        <v>15</v>
      </c>
      <c r="B32" s="30">
        <v>0</v>
      </c>
      <c r="C32" s="30">
        <v>0</v>
      </c>
      <c r="D32" s="30">
        <v>0</v>
      </c>
      <c r="E32" s="30">
        <v>0</v>
      </c>
      <c r="F32" s="30">
        <v>0</v>
      </c>
      <c r="G32" s="31">
        <v>0</v>
      </c>
      <c r="H32" s="30">
        <v>63000</v>
      </c>
      <c r="I32" s="30">
        <v>19000</v>
      </c>
      <c r="J32" s="30">
        <v>24000</v>
      </c>
      <c r="K32" s="32">
        <v>20000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v>1</v>
      </c>
      <c r="S32" s="33">
        <v>1</v>
      </c>
      <c r="T32" s="33">
        <v>1</v>
      </c>
      <c r="U32" s="33">
        <v>1</v>
      </c>
      <c r="V32" s="15">
        <f t="shared" si="8"/>
        <v>1260000</v>
      </c>
      <c r="W32" s="15">
        <f>SUMPRODUCT($A$3:$J$3,L32:U32)</f>
        <v>13500</v>
      </c>
    </row>
    <row r="34" spans="1:11" x14ac:dyDescent="0.25">
      <c r="A34" s="2" t="s">
        <v>29</v>
      </c>
    </row>
    <row r="35" spans="1:11" x14ac:dyDescent="0.25">
      <c r="B35" s="2" t="s">
        <v>30</v>
      </c>
    </row>
    <row r="36" spans="1:11" x14ac:dyDescent="0.25">
      <c r="A36" s="7" t="s">
        <v>6</v>
      </c>
      <c r="B36" s="14">
        <f>SUM(B27:C27)+H27</f>
        <v>65000</v>
      </c>
      <c r="C36" s="12" t="s">
        <v>31</v>
      </c>
      <c r="D36" s="13">
        <f t="shared" ref="D36:D41" si="10">$P$2</f>
        <v>65000</v>
      </c>
    </row>
    <row r="37" spans="1:11" x14ac:dyDescent="0.25">
      <c r="A37" s="7" t="s">
        <v>8</v>
      </c>
      <c r="B37" s="14">
        <f t="shared" ref="B37:B41" si="11">SUM(B28:C28)+H28</f>
        <v>65000</v>
      </c>
      <c r="C37" s="12" t="s">
        <v>31</v>
      </c>
      <c r="D37" s="13">
        <f t="shared" si="10"/>
        <v>65000</v>
      </c>
    </row>
    <row r="38" spans="1:11" x14ac:dyDescent="0.25">
      <c r="A38" s="7" t="s">
        <v>12</v>
      </c>
      <c r="B38" s="14">
        <f t="shared" si="11"/>
        <v>65000</v>
      </c>
      <c r="C38" s="12" t="s">
        <v>31</v>
      </c>
      <c r="D38" s="13">
        <f t="shared" si="10"/>
        <v>65000</v>
      </c>
    </row>
    <row r="39" spans="1:11" x14ac:dyDescent="0.25">
      <c r="A39" s="7" t="s">
        <v>13</v>
      </c>
      <c r="B39" s="14">
        <f t="shared" si="11"/>
        <v>65000</v>
      </c>
      <c r="C39" s="12" t="s">
        <v>31</v>
      </c>
      <c r="D39" s="13">
        <f t="shared" si="10"/>
        <v>65000</v>
      </c>
    </row>
    <row r="40" spans="1:11" x14ac:dyDescent="0.25">
      <c r="A40" s="7" t="s">
        <v>14</v>
      </c>
      <c r="B40" s="14">
        <f t="shared" si="11"/>
        <v>65000</v>
      </c>
      <c r="C40" s="12" t="s">
        <v>31</v>
      </c>
      <c r="D40" s="13">
        <f t="shared" si="10"/>
        <v>65000</v>
      </c>
    </row>
    <row r="41" spans="1:11" x14ac:dyDescent="0.25">
      <c r="A41" s="7" t="s">
        <v>15</v>
      </c>
      <c r="B41" s="14">
        <f t="shared" si="11"/>
        <v>63000</v>
      </c>
      <c r="C41" s="12" t="s">
        <v>31</v>
      </c>
      <c r="D41" s="13">
        <f t="shared" si="10"/>
        <v>65000</v>
      </c>
    </row>
    <row r="43" spans="1:11" x14ac:dyDescent="0.25">
      <c r="A43" s="2" t="s">
        <v>32</v>
      </c>
    </row>
    <row r="44" spans="1:11" ht="63" x14ac:dyDescent="0.25">
      <c r="B44" s="9" t="s">
        <v>17</v>
      </c>
      <c r="C44" s="9" t="s">
        <v>18</v>
      </c>
      <c r="D44" s="9" t="s">
        <v>19</v>
      </c>
      <c r="E44" s="9" t="s">
        <v>20</v>
      </c>
      <c r="F44" s="9" t="s">
        <v>21</v>
      </c>
      <c r="G44" s="9" t="s">
        <v>22</v>
      </c>
      <c r="H44" s="10" t="s">
        <v>42</v>
      </c>
      <c r="I44" s="10" t="s">
        <v>43</v>
      </c>
      <c r="J44" s="10" t="s">
        <v>44</v>
      </c>
      <c r="K44" s="10" t="s">
        <v>45</v>
      </c>
    </row>
    <row r="45" spans="1:11" x14ac:dyDescent="0.25">
      <c r="A45" s="2" t="s">
        <v>6</v>
      </c>
      <c r="B45" s="13">
        <f t="shared" ref="B45:G45" si="12">B27-(100000*L27)</f>
        <v>0</v>
      </c>
      <c r="C45" s="13">
        <f t="shared" si="12"/>
        <v>0</v>
      </c>
      <c r="D45" s="13">
        <f t="shared" si="12"/>
        <v>0</v>
      </c>
      <c r="E45" s="13">
        <f t="shared" si="12"/>
        <v>0</v>
      </c>
      <c r="F45" s="13">
        <f t="shared" si="12"/>
        <v>-87000</v>
      </c>
      <c r="G45" s="13">
        <f t="shared" si="12"/>
        <v>0</v>
      </c>
      <c r="H45" s="13">
        <f t="shared" ref="H45:K45" si="13">H27-(100000*R27)</f>
        <v>-35000</v>
      </c>
      <c r="I45" s="13">
        <f t="shared" si="13"/>
        <v>-83000</v>
      </c>
      <c r="J45" s="13">
        <f t="shared" si="13"/>
        <v>0</v>
      </c>
      <c r="K45" s="13">
        <f t="shared" si="13"/>
        <v>-77000</v>
      </c>
    </row>
    <row r="46" spans="1:11" x14ac:dyDescent="0.25">
      <c r="A46" s="2" t="s">
        <v>8</v>
      </c>
      <c r="B46" s="13">
        <f t="shared" ref="B46:F50" si="14">B28-(100000*L28)</f>
        <v>0</v>
      </c>
      <c r="C46" s="13">
        <f t="shared" si="14"/>
        <v>-35000</v>
      </c>
      <c r="D46" s="13">
        <f t="shared" si="14"/>
        <v>0</v>
      </c>
      <c r="E46" s="13">
        <f t="shared" si="14"/>
        <v>-75000</v>
      </c>
      <c r="F46" s="13">
        <f t="shared" si="14"/>
        <v>0</v>
      </c>
      <c r="G46" s="13">
        <f t="shared" ref="G46:K46" si="15">G28-(100000*Q28)</f>
        <v>-70000</v>
      </c>
      <c r="H46" s="13">
        <f t="shared" si="15"/>
        <v>0</v>
      </c>
      <c r="I46" s="13">
        <f t="shared" si="15"/>
        <v>-80000</v>
      </c>
      <c r="J46" s="13">
        <f t="shared" si="15"/>
        <v>0</v>
      </c>
      <c r="K46" s="13">
        <f t="shared" si="15"/>
        <v>0</v>
      </c>
    </row>
    <row r="47" spans="1:11" x14ac:dyDescent="0.25">
      <c r="A47" s="2" t="s">
        <v>12</v>
      </c>
      <c r="B47" s="13">
        <f t="shared" si="14"/>
        <v>0</v>
      </c>
      <c r="C47" s="13">
        <f t="shared" si="14"/>
        <v>0</v>
      </c>
      <c r="D47" s="13">
        <f t="shared" si="14"/>
        <v>0</v>
      </c>
      <c r="E47" s="13">
        <f t="shared" si="14"/>
        <v>0</v>
      </c>
      <c r="F47" s="13">
        <f t="shared" si="14"/>
        <v>0</v>
      </c>
      <c r="G47" s="13">
        <f t="shared" ref="G47:K47" si="16">G29-(100000*Q29)</f>
        <v>-68000</v>
      </c>
      <c r="H47" s="13">
        <f t="shared" si="16"/>
        <v>-35000</v>
      </c>
      <c r="I47" s="13">
        <f t="shared" si="16"/>
        <v>-78000</v>
      </c>
      <c r="J47" s="13">
        <f t="shared" si="16"/>
        <v>-73000</v>
      </c>
      <c r="K47" s="13">
        <f t="shared" si="16"/>
        <v>0</v>
      </c>
    </row>
    <row r="48" spans="1:11" x14ac:dyDescent="0.25">
      <c r="A48" s="2" t="s">
        <v>13</v>
      </c>
      <c r="B48" s="13">
        <f t="shared" si="14"/>
        <v>0</v>
      </c>
      <c r="C48" s="13">
        <f t="shared" si="14"/>
        <v>0</v>
      </c>
      <c r="D48" s="13">
        <f t="shared" si="14"/>
        <v>0</v>
      </c>
      <c r="E48" s="13">
        <f t="shared" si="14"/>
        <v>0</v>
      </c>
      <c r="F48" s="13">
        <f t="shared" si="14"/>
        <v>0</v>
      </c>
      <c r="G48" s="13">
        <f t="shared" ref="G48:K48" si="17">G30-(100000*Q30)</f>
        <v>-92000</v>
      </c>
      <c r="H48" s="13">
        <f t="shared" si="17"/>
        <v>-35000</v>
      </c>
      <c r="I48" s="13">
        <f t="shared" si="17"/>
        <v>-77000</v>
      </c>
      <c r="J48" s="13">
        <f t="shared" si="17"/>
        <v>-72000</v>
      </c>
      <c r="K48" s="13">
        <f t="shared" si="17"/>
        <v>-75000</v>
      </c>
    </row>
    <row r="49" spans="1:11" x14ac:dyDescent="0.25">
      <c r="A49" s="2" t="s">
        <v>14</v>
      </c>
      <c r="B49" s="13">
        <f t="shared" si="14"/>
        <v>0</v>
      </c>
      <c r="C49" s="13">
        <f t="shared" si="14"/>
        <v>0</v>
      </c>
      <c r="D49" s="13">
        <f t="shared" si="14"/>
        <v>0</v>
      </c>
      <c r="E49" s="13">
        <f t="shared" si="14"/>
        <v>0</v>
      </c>
      <c r="F49" s="13">
        <f t="shared" si="14"/>
        <v>0</v>
      </c>
      <c r="G49" s="13">
        <f t="shared" ref="G49:K49" si="18">G31-(100000*Q31)</f>
        <v>0</v>
      </c>
      <c r="H49" s="13">
        <f t="shared" si="18"/>
        <v>-35000</v>
      </c>
      <c r="I49" s="13">
        <f t="shared" si="18"/>
        <v>-79000</v>
      </c>
      <c r="J49" s="13">
        <f t="shared" si="18"/>
        <v>-74000</v>
      </c>
      <c r="K49" s="13">
        <f t="shared" si="18"/>
        <v>-72000</v>
      </c>
    </row>
    <row r="50" spans="1:11" x14ac:dyDescent="0.25">
      <c r="A50" s="2" t="s">
        <v>15</v>
      </c>
      <c r="B50" s="13">
        <f t="shared" si="14"/>
        <v>0</v>
      </c>
      <c r="C50" s="13">
        <f t="shared" si="14"/>
        <v>0</v>
      </c>
      <c r="D50" s="13">
        <f t="shared" si="14"/>
        <v>0</v>
      </c>
      <c r="E50" s="13">
        <f t="shared" si="14"/>
        <v>0</v>
      </c>
      <c r="F50" s="13">
        <f t="shared" si="14"/>
        <v>0</v>
      </c>
      <c r="G50" s="13">
        <f t="shared" ref="G50:K50" si="19">G32-(100000*Q32)</f>
        <v>0</v>
      </c>
      <c r="H50" s="13">
        <f t="shared" si="19"/>
        <v>-37000</v>
      </c>
      <c r="I50" s="13">
        <f t="shared" si="19"/>
        <v>-81000</v>
      </c>
      <c r="J50" s="13">
        <f t="shared" si="19"/>
        <v>-76000</v>
      </c>
      <c r="K50" s="13">
        <f t="shared" si="19"/>
        <v>-80000</v>
      </c>
    </row>
  </sheetData>
  <mergeCells count="3">
    <mergeCell ref="A7:C7"/>
    <mergeCell ref="B25:K25"/>
    <mergeCell ref="L25:U25"/>
  </mergeCells>
  <pageMargins left="0.7" right="0.7" top="0.75" bottom="0.75" header="0.3" footer="0.3"/>
  <pageSetup orientation="portrait" horizontalDpi="0" verticalDpi="0"/>
  <ignoredErrors>
    <ignoredError sqref="V27:W30 V32:W32 V31:W3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6:G16"/>
  <sheetViews>
    <sheetView zoomScale="150" zoomScaleNormal="150" workbookViewId="0">
      <selection activeCell="E13" sqref="E13"/>
    </sheetView>
  </sheetViews>
  <sheetFormatPr defaultColWidth="11" defaultRowHeight="15.75" x14ac:dyDescent="0.25"/>
  <cols>
    <col min="4" max="4" width="33.875" customWidth="1"/>
    <col min="5" max="7" width="14" bestFit="1" customWidth="1"/>
  </cols>
  <sheetData>
    <row r="6" spans="4:7" x14ac:dyDescent="0.25">
      <c r="E6" s="25"/>
      <c r="F6" s="26"/>
    </row>
    <row r="7" spans="4:7" x14ac:dyDescent="0.25">
      <c r="D7" s="27" t="s">
        <v>50</v>
      </c>
      <c r="E7" s="23" t="s">
        <v>39</v>
      </c>
      <c r="F7" s="23" t="s">
        <v>40</v>
      </c>
      <c r="G7" s="23" t="s">
        <v>41</v>
      </c>
    </row>
    <row r="8" spans="4:7" x14ac:dyDescent="0.25">
      <c r="D8" s="23" t="s">
        <v>37</v>
      </c>
      <c r="E8" s="28">
        <v>8987000</v>
      </c>
      <c r="F8" s="29" t="s">
        <v>47</v>
      </c>
      <c r="G8" s="29" t="s">
        <v>47</v>
      </c>
    </row>
    <row r="9" spans="4:7" x14ac:dyDescent="0.25">
      <c r="D9" s="23" t="s">
        <v>38</v>
      </c>
      <c r="E9" s="28">
        <v>8668000</v>
      </c>
      <c r="F9" s="28">
        <v>8828000</v>
      </c>
      <c r="G9" s="28">
        <v>8988000</v>
      </c>
    </row>
    <row r="10" spans="4:7" ht="47.25" x14ac:dyDescent="0.25">
      <c r="D10" s="27" t="s">
        <v>48</v>
      </c>
      <c r="E10" s="28">
        <v>8968500</v>
      </c>
      <c r="F10" s="29" t="s">
        <v>47</v>
      </c>
      <c r="G10" s="29" t="s">
        <v>47</v>
      </c>
    </row>
    <row r="11" spans="4:7" x14ac:dyDescent="0.25">
      <c r="E11" s="25"/>
    </row>
    <row r="13" spans="4:7" x14ac:dyDescent="0.25">
      <c r="D13" s="23" t="s">
        <v>49</v>
      </c>
      <c r="E13" s="23" t="s">
        <v>39</v>
      </c>
      <c r="F13" s="23" t="s">
        <v>40</v>
      </c>
      <c r="G13" s="23" t="s">
        <v>41</v>
      </c>
    </row>
    <row r="14" spans="4:7" x14ac:dyDescent="0.25">
      <c r="D14" s="23" t="s">
        <v>37</v>
      </c>
      <c r="E14" s="28">
        <f>E8/6</f>
        <v>1497833.3333333333</v>
      </c>
      <c r="F14" s="29" t="s">
        <v>47</v>
      </c>
      <c r="G14" s="29" t="s">
        <v>47</v>
      </c>
    </row>
    <row r="15" spans="4:7" x14ac:dyDescent="0.25">
      <c r="D15" s="23" t="s">
        <v>38</v>
      </c>
      <c r="E15" s="28">
        <f t="shared" ref="E15:G16" si="0">E9/6</f>
        <v>1444666.6666666667</v>
      </c>
      <c r="F15" s="28">
        <f t="shared" si="0"/>
        <v>1471333.3333333333</v>
      </c>
      <c r="G15" s="28">
        <f t="shared" si="0"/>
        <v>1498000</v>
      </c>
    </row>
    <row r="16" spans="4:7" ht="47.25" x14ac:dyDescent="0.25">
      <c r="D16" s="27" t="s">
        <v>48</v>
      </c>
      <c r="E16" s="28">
        <f t="shared" si="0"/>
        <v>1494750</v>
      </c>
      <c r="F16" s="29" t="s">
        <v>47</v>
      </c>
      <c r="G16" s="29" t="s">
        <v>47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(a) and (b)</vt:lpstr>
      <vt:lpstr>(c)</vt:lpstr>
      <vt:lpstr>(d) Cap=71500, Inv=500</vt:lpstr>
      <vt:lpstr>(d) Cap=71500, Inv=1000</vt:lpstr>
      <vt:lpstr>(e)</vt:lpstr>
      <vt:lpstr>Summary</vt:lpstr>
    </vt:vector>
  </TitlesOfParts>
  <Company>USC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Paat Rusmevichientong</dc:creator>
  <cp:lastModifiedBy>Rusmevichientong, Paat</cp:lastModifiedBy>
  <dcterms:created xsi:type="dcterms:W3CDTF">2014-04-30T02:48:21Z</dcterms:created>
  <dcterms:modified xsi:type="dcterms:W3CDTF">2022-03-30T20:06:38Z</dcterms:modified>
</cp:coreProperties>
</file>