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1"/>
  <workbookPr showInkAnnotation="0" autoCompressPictures="0"/>
  <mc:AlternateContent xmlns:mc="http://schemas.openxmlformats.org/markup-compatibility/2006">
    <mc:Choice Requires="x15">
      <x15ac:absPath xmlns:x15ac="http://schemas.microsoft.com/office/spreadsheetml/2010/11/ac" url="/Users/rusmevic/Documents/SchoolWork/Teaching/Year2020-2021/DSO570_Spring2021/Assignment/HW2/"/>
    </mc:Choice>
  </mc:AlternateContent>
  <xr:revisionPtr revIDLastSave="0" documentId="13_ncr:1_{8EB476C0-A800-FC45-B126-6AAD209FF4B4}" xr6:coauthVersionLast="46" xr6:coauthVersionMax="46" xr10:uidLastSave="{00000000-0000-0000-0000-000000000000}"/>
  <bookViews>
    <workbookView xWindow="80" yWindow="460" windowWidth="28720" windowHeight="17540" activeTab="1" xr2:uid="{00000000-000D-0000-FFFF-FFFF00000000}"/>
  </bookViews>
  <sheets>
    <sheet name="Member(s)" sheetId="6" r:id="rId1"/>
    <sheet name="(a)" sheetId="4" r:id="rId2"/>
    <sheet name="(b)" sheetId="12" r:id="rId3"/>
    <sheet name="(c)" sheetId="13" r:id="rId4"/>
    <sheet name="(d)" sheetId="14" r:id="rId5"/>
    <sheet name="(e)" sheetId="16" r:id="rId6"/>
    <sheet name="(e) Sens. with 33,389 Med Yarn" sheetId="17" r:id="rId7"/>
    <sheet name="(f)" sheetId="20" r:id="rId8"/>
    <sheet name="(g)" sheetId="21" r:id="rId9"/>
    <sheet name="(h)" sheetId="18" r:id="rId10"/>
    <sheet name="(i)" sheetId="19" r:id="rId11"/>
  </sheets>
  <definedNames>
    <definedName name="lssolver_est" localSheetId="2" hidden="1">1</definedName>
    <definedName name="lssolver_est" localSheetId="5" hidden="1">1</definedName>
    <definedName name="lssolver_est" localSheetId="9" hidden="1">1</definedName>
    <definedName name="lssolver_est" localSheetId="10" hidden="1">1</definedName>
    <definedName name="lssolver_itr" localSheetId="2" hidden="1">100</definedName>
    <definedName name="lssolver_itr" localSheetId="5" hidden="1">100</definedName>
    <definedName name="lssolver_itr" localSheetId="9" hidden="1">100</definedName>
    <definedName name="lssolver_itr" localSheetId="10" hidden="1">100</definedName>
    <definedName name="lssolver_neg" localSheetId="2" hidden="1">0</definedName>
    <definedName name="lssolver_neg" localSheetId="5" hidden="1">0</definedName>
    <definedName name="lssolver_neg" localSheetId="9" hidden="1">0</definedName>
    <definedName name="lssolver_neg" localSheetId="10" hidden="1">0</definedName>
    <definedName name="lssolver_piv" localSheetId="2" hidden="1">1</definedName>
    <definedName name="lssolver_piv" localSheetId="5" hidden="1">1</definedName>
    <definedName name="lssolver_piv" localSheetId="9" hidden="1">1</definedName>
    <definedName name="lssolver_piv" localSheetId="10" hidden="1">1</definedName>
    <definedName name="lssolver_pre" localSheetId="2" hidden="1">1</definedName>
    <definedName name="lssolver_pre" localSheetId="5" hidden="1">1</definedName>
    <definedName name="lssolver_pre" localSheetId="9" hidden="1">1</definedName>
    <definedName name="lssolver_pre" localSheetId="10" hidden="1">1</definedName>
    <definedName name="lssolver_red" localSheetId="2" hidden="1">1</definedName>
    <definedName name="lssolver_red" localSheetId="5" hidden="1">1</definedName>
    <definedName name="lssolver_red" localSheetId="9" hidden="1">1</definedName>
    <definedName name="lssolver_red" localSheetId="10" hidden="1">1</definedName>
    <definedName name="lssolver_rep" localSheetId="2" hidden="1">2</definedName>
    <definedName name="lssolver_rep" localSheetId="5" hidden="1">2</definedName>
    <definedName name="lssolver_rep" localSheetId="9" hidden="1">2</definedName>
    <definedName name="lssolver_rep" localSheetId="10" hidden="1">2</definedName>
    <definedName name="lssolver_scl" localSheetId="2" hidden="1">2</definedName>
    <definedName name="lssolver_scl" localSheetId="5" hidden="1">2</definedName>
    <definedName name="lssolver_scl" localSheetId="9" hidden="1">2</definedName>
    <definedName name="lssolver_scl" localSheetId="10" hidden="1">2</definedName>
    <definedName name="lssolver_sho" localSheetId="2" hidden="1">2</definedName>
    <definedName name="lssolver_sho" localSheetId="5" hidden="1">2</definedName>
    <definedName name="lssolver_sho" localSheetId="9" hidden="1">2</definedName>
    <definedName name="lssolver_sho" localSheetId="10" hidden="1">2</definedName>
    <definedName name="lssolver_sol" localSheetId="2" hidden="1">1</definedName>
    <definedName name="lssolver_sol" localSheetId="5" hidden="1">1</definedName>
    <definedName name="lssolver_sol" localSheetId="9" hidden="1">1</definedName>
    <definedName name="lssolver_sol" localSheetId="10" hidden="1">1</definedName>
    <definedName name="lssolver_tim" localSheetId="2" hidden="1">100</definedName>
    <definedName name="lssolver_tim" localSheetId="5" hidden="1">100</definedName>
    <definedName name="lssolver_tim" localSheetId="9" hidden="1">100</definedName>
    <definedName name="lssolver_tim" localSheetId="10" hidden="1">100</definedName>
    <definedName name="lssolver_tol" localSheetId="2" hidden="1">5</definedName>
    <definedName name="lssolver_tol" localSheetId="5" hidden="1">5</definedName>
    <definedName name="lssolver_tol" localSheetId="9" hidden="1">5</definedName>
    <definedName name="lssolver_tol" localSheetId="10" hidden="1">5</definedName>
    <definedName name="qpsolver_itr" localSheetId="2" hidden="1">100</definedName>
    <definedName name="qpsolver_itr" localSheetId="5" hidden="1">100</definedName>
    <definedName name="qpsolver_itr" localSheetId="9" hidden="1">100</definedName>
    <definedName name="qpsolver_itr" localSheetId="10" hidden="1">100</definedName>
    <definedName name="qpsolver_lin" localSheetId="2" hidden="1">1</definedName>
    <definedName name="qpsolver_lin" localSheetId="5" hidden="1">1</definedName>
    <definedName name="qpsolver_lin" localSheetId="9" hidden="1">1</definedName>
    <definedName name="qpsolver_lin" localSheetId="10" hidden="1">1</definedName>
    <definedName name="qpsolver_neg" localSheetId="2" hidden="1">1</definedName>
    <definedName name="qpsolver_neg" localSheetId="5" hidden="1">1</definedName>
    <definedName name="qpsolver_neg" localSheetId="9" hidden="1">1</definedName>
    <definedName name="qpsolver_neg" localSheetId="10" hidden="1">1</definedName>
    <definedName name="qpsolver_piv" localSheetId="2" hidden="1">0.000001</definedName>
    <definedName name="qpsolver_piv" localSheetId="5" hidden="1">0.000001</definedName>
    <definedName name="qpsolver_piv" localSheetId="9" hidden="1">0.000001</definedName>
    <definedName name="qpsolver_piv" localSheetId="10" hidden="1">0.000001</definedName>
    <definedName name="qpsolver_pre" localSheetId="2" hidden="1">0.00000001</definedName>
    <definedName name="qpsolver_pre" localSheetId="5" hidden="1">0.00000001</definedName>
    <definedName name="qpsolver_pre" localSheetId="9" hidden="1">0.00000001</definedName>
    <definedName name="qpsolver_pre" localSheetId="10" hidden="1">0.00000001</definedName>
    <definedName name="qpsolver_red" localSheetId="2" hidden="1">0.000001</definedName>
    <definedName name="qpsolver_red" localSheetId="5" hidden="1">0.000001</definedName>
    <definedName name="qpsolver_red" localSheetId="9" hidden="1">0.000001</definedName>
    <definedName name="qpsolver_red" localSheetId="10" hidden="1">0.000001</definedName>
    <definedName name="qpsolver_rep" localSheetId="2" hidden="1">2</definedName>
    <definedName name="qpsolver_rep" localSheetId="5" hidden="1">2</definedName>
    <definedName name="qpsolver_rep" localSheetId="9" hidden="1">2</definedName>
    <definedName name="qpsolver_rep" localSheetId="10" hidden="1">2</definedName>
    <definedName name="qpsolver_scl" localSheetId="2" hidden="1">2</definedName>
    <definedName name="qpsolver_scl" localSheetId="5" hidden="1">2</definedName>
    <definedName name="qpsolver_scl" localSheetId="9" hidden="1">2</definedName>
    <definedName name="qpsolver_scl" localSheetId="10" hidden="1">2</definedName>
    <definedName name="qpsolver_sho" localSheetId="2" hidden="1">2</definedName>
    <definedName name="qpsolver_sho" localSheetId="5" hidden="1">2</definedName>
    <definedName name="qpsolver_sho" localSheetId="9" hidden="1">2</definedName>
    <definedName name="qpsolver_sho" localSheetId="10" hidden="1">2</definedName>
    <definedName name="qpsolver_tim" localSheetId="2" hidden="1">100</definedName>
    <definedName name="qpsolver_tim" localSheetId="5" hidden="1">100</definedName>
    <definedName name="qpsolver_tim" localSheetId="9" hidden="1">100</definedName>
    <definedName name="qpsolver_tim" localSheetId="10" hidden="1">100</definedName>
    <definedName name="qpsolver_tol" localSheetId="2" hidden="1">0.05</definedName>
    <definedName name="qpsolver_tol" localSheetId="5" hidden="1">0.05</definedName>
    <definedName name="qpsolver_tol" localSheetId="9" hidden="1">0.05</definedName>
    <definedName name="qpsolver_tol" localSheetId="10" hidden="1">0.05</definedName>
    <definedName name="solver_adj" localSheetId="2" hidden="1">'(b)'!$B$8:$E$14</definedName>
    <definedName name="solver_adj" localSheetId="5" hidden="1">'(e)'!$B$8:$E$14</definedName>
    <definedName name="solver_adj" localSheetId="9" hidden="1">'(h)'!$B$8:$E$14</definedName>
    <definedName name="solver_adj" localSheetId="10" hidden="1">'(i)'!$B$8:$E$15</definedName>
    <definedName name="solver_cvg" localSheetId="2" hidden="1">0.001</definedName>
    <definedName name="solver_cvg" localSheetId="5" hidden="1">0.001</definedName>
    <definedName name="solver_cvg" localSheetId="9" hidden="1">0.001</definedName>
    <definedName name="solver_cvg" localSheetId="10" hidden="1">0.001</definedName>
    <definedName name="solver_drv" localSheetId="2" hidden="1">1</definedName>
    <definedName name="solver_drv" localSheetId="5" hidden="1">1</definedName>
    <definedName name="solver_drv" localSheetId="9" hidden="1">1</definedName>
    <definedName name="solver_drv" localSheetId="10" hidden="1">1</definedName>
    <definedName name="solver_eng" localSheetId="2" hidden="1">2</definedName>
    <definedName name="solver_eng" localSheetId="5" hidden="1">2</definedName>
    <definedName name="solver_eng" localSheetId="9" hidden="1">2</definedName>
    <definedName name="solver_eng" localSheetId="10" hidden="1">2</definedName>
    <definedName name="solver_est" localSheetId="2" hidden="1">1</definedName>
    <definedName name="solver_est" localSheetId="5" hidden="1">1</definedName>
    <definedName name="solver_est" localSheetId="9" hidden="1">1</definedName>
    <definedName name="solver_est" localSheetId="10" hidden="1">1</definedName>
    <definedName name="solver_ibd" localSheetId="2" hidden="1">2</definedName>
    <definedName name="solver_ibd" localSheetId="5" hidden="1">2</definedName>
    <definedName name="solver_ibd" localSheetId="9" hidden="1">2</definedName>
    <definedName name="solver_ibd" localSheetId="10" hidden="1">2</definedName>
    <definedName name="solver_itr" localSheetId="2" hidden="1">100</definedName>
    <definedName name="solver_itr" localSheetId="5" hidden="1">100</definedName>
    <definedName name="solver_itr" localSheetId="9" hidden="1">100</definedName>
    <definedName name="solver_itr" localSheetId="10" hidden="1">100</definedName>
    <definedName name="solver_lhs1" localSheetId="2" hidden="1">'(b)'!$B$11</definedName>
    <definedName name="solver_lhs1" localSheetId="5" hidden="1">'(e)'!$B$11</definedName>
    <definedName name="solver_lhs1" localSheetId="9" hidden="1">'(h)'!$B$11</definedName>
    <definedName name="solver_lhs1" localSheetId="10" hidden="1">'(i)'!$B$11</definedName>
    <definedName name="solver_lhs2" localSheetId="2" hidden="1">'(b)'!$B$8</definedName>
    <definedName name="solver_lhs2" localSheetId="5" hidden="1">'(e)'!$B$8</definedName>
    <definedName name="solver_lhs2" localSheetId="9" hidden="1">'(h)'!$B$8</definedName>
    <definedName name="solver_lhs2" localSheetId="10" hidden="1">'(i)'!$B$8</definedName>
    <definedName name="solver_lhs3" localSheetId="2" hidden="1">'(b)'!$C$46:$C$52</definedName>
    <definedName name="solver_lhs3" localSheetId="5" hidden="1">'(e)'!$C$46:$C$52</definedName>
    <definedName name="solver_lhs3" localSheetId="9" hidden="1">'(h)'!$C$46:$C$52</definedName>
    <definedName name="solver_lhs3" localSheetId="10" hidden="1">'(i)'!$C$47:$C$53</definedName>
    <definedName name="solver_lhs4" localSheetId="2" hidden="1">'(b)'!$C$55:$C$58</definedName>
    <definedName name="solver_lhs4" localSheetId="5" hidden="1">'(e)'!$C$55:$C$58</definedName>
    <definedName name="solver_lhs4" localSheetId="9" hidden="1">'(h)'!$C$55:$C$58</definedName>
    <definedName name="solver_lhs4" localSheetId="10" hidden="1">'(i)'!$C$56:$C$59</definedName>
    <definedName name="solver_lhs5" localSheetId="9" hidden="1">'(h)'!$C$8</definedName>
    <definedName name="solver_lin" localSheetId="2" hidden="1">1</definedName>
    <definedName name="solver_lin" localSheetId="5" hidden="1">1</definedName>
    <definedName name="solver_lin" localSheetId="9" hidden="1">1</definedName>
    <definedName name="solver_lin" localSheetId="10" hidden="1">1</definedName>
    <definedName name="solver_mip" localSheetId="2" hidden="1">1000</definedName>
    <definedName name="solver_mip" localSheetId="5" hidden="1">1000</definedName>
    <definedName name="solver_mip" localSheetId="9" hidden="1">1000</definedName>
    <definedName name="solver_mip" localSheetId="10" hidden="1">1000</definedName>
    <definedName name="solver_mni" localSheetId="2" hidden="1">30</definedName>
    <definedName name="solver_mni" localSheetId="5" hidden="1">30</definedName>
    <definedName name="solver_mni" localSheetId="9" hidden="1">30</definedName>
    <definedName name="solver_mni" localSheetId="10" hidden="1">30</definedName>
    <definedName name="solver_mrt" localSheetId="2" hidden="1">0.075</definedName>
    <definedName name="solver_mrt" localSheetId="5" hidden="1">0.075</definedName>
    <definedName name="solver_mrt" localSheetId="9" hidden="1">0.075</definedName>
    <definedName name="solver_mrt" localSheetId="10" hidden="1">0.075</definedName>
    <definedName name="solver_msl" localSheetId="2" hidden="1">2</definedName>
    <definedName name="solver_msl" localSheetId="5" hidden="1">2</definedName>
    <definedName name="solver_msl" localSheetId="9" hidden="1">2</definedName>
    <definedName name="solver_msl" localSheetId="10" hidden="1">2</definedName>
    <definedName name="solver_neg" localSheetId="2" hidden="1">1</definedName>
    <definedName name="solver_neg" localSheetId="5" hidden="1">1</definedName>
    <definedName name="solver_neg" localSheetId="9" hidden="1">1</definedName>
    <definedName name="solver_neg" localSheetId="10" hidden="1">1</definedName>
    <definedName name="solver_nod" localSheetId="2" hidden="1">1000</definedName>
    <definedName name="solver_nod" localSheetId="5" hidden="1">1000</definedName>
    <definedName name="solver_nod" localSheetId="9" hidden="1">1000</definedName>
    <definedName name="solver_nod" localSheetId="10" hidden="1">1000</definedName>
    <definedName name="solver_num" localSheetId="2" hidden="1">4</definedName>
    <definedName name="solver_num" localSheetId="5" hidden="1">4</definedName>
    <definedName name="solver_num" localSheetId="9" hidden="1">5</definedName>
    <definedName name="solver_num" localSheetId="10" hidden="1">4</definedName>
    <definedName name="solver_nwt" localSheetId="2" hidden="1">1</definedName>
    <definedName name="solver_nwt" localSheetId="5" hidden="1">1</definedName>
    <definedName name="solver_nwt" localSheetId="9" hidden="1">1</definedName>
    <definedName name="solver_nwt" localSheetId="10" hidden="1">1</definedName>
    <definedName name="solver_ofx" localSheetId="2" hidden="1">2</definedName>
    <definedName name="solver_ofx" localSheetId="5" hidden="1">2</definedName>
    <definedName name="solver_ofx" localSheetId="9" hidden="1">2</definedName>
    <definedName name="solver_ofx" localSheetId="10" hidden="1">2</definedName>
    <definedName name="solver_opt" localSheetId="2" hidden="1">'(b)'!$E$38</definedName>
    <definedName name="solver_opt" localSheetId="5" hidden="1">'(e)'!$E$38</definedName>
    <definedName name="solver_opt" localSheetId="9" hidden="1">'(h)'!$E$38</definedName>
    <definedName name="solver_opt" localSheetId="10" hidden="1">'(i)'!$E$39</definedName>
    <definedName name="solver_piv" localSheetId="2" hidden="1">0.000001</definedName>
    <definedName name="solver_piv" localSheetId="5" hidden="1">0.000001</definedName>
    <definedName name="solver_piv" localSheetId="9" hidden="1">0.000001</definedName>
    <definedName name="solver_piv" localSheetId="10" hidden="1">0.000001</definedName>
    <definedName name="solver_pre" localSheetId="2" hidden="1">0.000001</definedName>
    <definedName name="solver_pre" localSheetId="5" hidden="1">0.000001</definedName>
    <definedName name="solver_pre" localSheetId="9" hidden="1">0.000001</definedName>
    <definedName name="solver_pre" localSheetId="10" hidden="1">0.000001</definedName>
    <definedName name="solver_pro" localSheetId="2" hidden="1">2</definedName>
    <definedName name="solver_pro" localSheetId="5" hidden="1">2</definedName>
    <definedName name="solver_pro" localSheetId="9" hidden="1">2</definedName>
    <definedName name="solver_pro" localSheetId="10" hidden="1">2</definedName>
    <definedName name="solver_rbv" localSheetId="2" hidden="1">1</definedName>
    <definedName name="solver_rbv" localSheetId="5" hidden="1">1</definedName>
    <definedName name="solver_rbv" localSheetId="9" hidden="1">1</definedName>
    <definedName name="solver_rbv" localSheetId="10" hidden="1">1</definedName>
    <definedName name="solver_red" localSheetId="2" hidden="1">0.000001</definedName>
    <definedName name="solver_red" localSheetId="5" hidden="1">0.000001</definedName>
    <definedName name="solver_red" localSheetId="9" hidden="1">0.000001</definedName>
    <definedName name="solver_red" localSheetId="10" hidden="1">0.000001</definedName>
    <definedName name="solver_rel1" localSheetId="2" hidden="1">2</definedName>
    <definedName name="solver_rel1" localSheetId="5" hidden="1">2</definedName>
    <definedName name="solver_rel1" localSheetId="9" hidden="1">2</definedName>
    <definedName name="solver_rel1" localSheetId="10" hidden="1">2</definedName>
    <definedName name="solver_rel2" localSheetId="2" hidden="1">2</definedName>
    <definedName name="solver_rel2" localSheetId="5" hidden="1">2</definedName>
    <definedName name="solver_rel2" localSheetId="9" hidden="1">2</definedName>
    <definedName name="solver_rel2" localSheetId="10" hidden="1">2</definedName>
    <definedName name="solver_rel3" localSheetId="2" hidden="1">1</definedName>
    <definedName name="solver_rel3" localSheetId="5" hidden="1">1</definedName>
    <definedName name="solver_rel3" localSheetId="9" hidden="1">1</definedName>
    <definedName name="solver_rel3" localSheetId="10" hidden="1">1</definedName>
    <definedName name="solver_rel4" localSheetId="2" hidden="1">3</definedName>
    <definedName name="solver_rel4" localSheetId="5" hidden="1">3</definedName>
    <definedName name="solver_rel4" localSheetId="9" hidden="1">3</definedName>
    <definedName name="solver_rel4" localSheetId="10" hidden="1">3</definedName>
    <definedName name="solver_rel5" localSheetId="9" hidden="1">2</definedName>
    <definedName name="solver_reo" localSheetId="2" hidden="1">2</definedName>
    <definedName name="solver_reo" localSheetId="5" hidden="1">2</definedName>
    <definedName name="solver_reo" localSheetId="9" hidden="1">2</definedName>
    <definedName name="solver_reo" localSheetId="10" hidden="1">2</definedName>
    <definedName name="solver_rep" localSheetId="2" hidden="1">2</definedName>
    <definedName name="solver_rep" localSheetId="5" hidden="1">2</definedName>
    <definedName name="solver_rep" localSheetId="9" hidden="1">2</definedName>
    <definedName name="solver_rep" localSheetId="10" hidden="1">2</definedName>
    <definedName name="solver_rhs1" localSheetId="2" hidden="1">0</definedName>
    <definedName name="solver_rhs1" localSheetId="5" hidden="1">0</definedName>
    <definedName name="solver_rhs1" localSheetId="9" hidden="1">0</definedName>
    <definedName name="solver_rhs1" localSheetId="10" hidden="1">0</definedName>
    <definedName name="solver_rhs2" localSheetId="2" hidden="1">0</definedName>
    <definedName name="solver_rhs2" localSheetId="5" hidden="1">0</definedName>
    <definedName name="solver_rhs2" localSheetId="9" hidden="1">0</definedName>
    <definedName name="solver_rhs2" localSheetId="10" hidden="1">0</definedName>
    <definedName name="solver_rhs3" localSheetId="2" hidden="1">'(b)'!$E$46:$E$52</definedName>
    <definedName name="solver_rhs3" localSheetId="5" hidden="1">'(e)'!$E$46:$E$52</definedName>
    <definedName name="solver_rhs3" localSheetId="9" hidden="1">'(h)'!$E$46:$E$52</definedName>
    <definedName name="solver_rhs3" localSheetId="10" hidden="1">'(i)'!$E$47:$E$53</definedName>
    <definedName name="solver_rhs4" localSheetId="2" hidden="1">'(b)'!$E$55:$E$58</definedName>
    <definedName name="solver_rhs4" localSheetId="5" hidden="1">'(e)'!$E$55:$E$58</definedName>
    <definedName name="solver_rhs4" localSheetId="9" hidden="1">'(h)'!$E$55:$E$58</definedName>
    <definedName name="solver_rhs4" localSheetId="10" hidden="1">'(i)'!$E$56:$E$59</definedName>
    <definedName name="solver_rhs5" localSheetId="9" hidden="1">0</definedName>
    <definedName name="solver_rlx" localSheetId="2" hidden="1">2</definedName>
    <definedName name="solver_rlx" localSheetId="5" hidden="1">2</definedName>
    <definedName name="solver_rlx" localSheetId="9" hidden="1">2</definedName>
    <definedName name="solver_rlx" localSheetId="10" hidden="1">2</definedName>
    <definedName name="solver_rsd" localSheetId="2" hidden="1">0</definedName>
    <definedName name="solver_rsd" localSheetId="5" hidden="1">0</definedName>
    <definedName name="solver_rsd" localSheetId="9" hidden="1">0</definedName>
    <definedName name="solver_rsd" localSheetId="10" hidden="1">0</definedName>
    <definedName name="solver_scl" localSheetId="2" hidden="1">2</definedName>
    <definedName name="solver_scl" localSheetId="5" hidden="1">2</definedName>
    <definedName name="solver_scl" localSheetId="9" hidden="1">2</definedName>
    <definedName name="solver_scl" localSheetId="10" hidden="1">2</definedName>
    <definedName name="solver_sho" localSheetId="2" hidden="1">2</definedName>
    <definedName name="solver_sho" localSheetId="5" hidden="1">2</definedName>
    <definedName name="solver_sho" localSheetId="9" hidden="1">2</definedName>
    <definedName name="solver_sho" localSheetId="10" hidden="1">2</definedName>
    <definedName name="solver_ssz" localSheetId="2" hidden="1">100</definedName>
    <definedName name="solver_ssz" localSheetId="5" hidden="1">100</definedName>
    <definedName name="solver_ssz" localSheetId="9" hidden="1">100</definedName>
    <definedName name="solver_ssz" localSheetId="10" hidden="1">100</definedName>
    <definedName name="solver_tim" localSheetId="2" hidden="1">100</definedName>
    <definedName name="solver_tim" localSheetId="5" hidden="1">100</definedName>
    <definedName name="solver_tim" localSheetId="9" hidden="1">100</definedName>
    <definedName name="solver_tim" localSheetId="10" hidden="1">100</definedName>
    <definedName name="solver_tol" localSheetId="2" hidden="1">0.05</definedName>
    <definedName name="solver_tol" localSheetId="5" hidden="1">0.05</definedName>
    <definedName name="solver_tol" localSheetId="9" hidden="1">0.05</definedName>
    <definedName name="solver_tol" localSheetId="10" hidden="1">0.05</definedName>
    <definedName name="solver_typ" localSheetId="2" hidden="1">2</definedName>
    <definedName name="solver_typ" localSheetId="5" hidden="1">2</definedName>
    <definedName name="solver_typ" localSheetId="9" hidden="1">2</definedName>
    <definedName name="solver_typ" localSheetId="10" hidden="1">2</definedName>
    <definedName name="solver_val" localSheetId="2" hidden="1">0</definedName>
    <definedName name="solver_val" localSheetId="5" hidden="1">0</definedName>
    <definedName name="solver_val" localSheetId="9" hidden="1">0</definedName>
    <definedName name="solver_val" localSheetId="10" hidden="1">0</definedName>
    <definedName name="solver_ver" localSheetId="2" hidden="1">2</definedName>
    <definedName name="solver_ver" localSheetId="5" hidden="1">2</definedName>
    <definedName name="solver_ver" localSheetId="9" hidden="1">2</definedName>
    <definedName name="solver_ver" localSheetId="10" hidden="1">2</definedName>
    <definedName name="sssolver_drv" localSheetId="2" hidden="1">1</definedName>
    <definedName name="sssolver_drv" localSheetId="5" hidden="1">1</definedName>
    <definedName name="sssolver_drv" localSheetId="9" hidden="1">1</definedName>
    <definedName name="sssolver_drv" localSheetId="10" hidden="1">1</definedName>
    <definedName name="sssolver_est" localSheetId="2" hidden="1">1</definedName>
    <definedName name="sssolver_est" localSheetId="5" hidden="1">1</definedName>
    <definedName name="sssolver_est" localSheetId="9" hidden="1">1</definedName>
    <definedName name="sssolver_est" localSheetId="10" hidden="1">1</definedName>
    <definedName name="sssolver_itr" localSheetId="2" hidden="1">100</definedName>
    <definedName name="sssolver_itr" localSheetId="5" hidden="1">100</definedName>
    <definedName name="sssolver_itr" localSheetId="9" hidden="1">100</definedName>
    <definedName name="sssolver_itr" localSheetId="10" hidden="1">100</definedName>
    <definedName name="sssolver_lin" localSheetId="2" hidden="1">2</definedName>
    <definedName name="sssolver_lin" localSheetId="5" hidden="1">2</definedName>
    <definedName name="sssolver_lin" localSheetId="9" hidden="1">2</definedName>
    <definedName name="sssolver_lin" localSheetId="10" hidden="1">2</definedName>
    <definedName name="sssolver_neg" localSheetId="2" hidden="1">1</definedName>
    <definedName name="sssolver_neg" localSheetId="5" hidden="1">1</definedName>
    <definedName name="sssolver_neg" localSheetId="9" hidden="1">1</definedName>
    <definedName name="sssolver_neg" localSheetId="10" hidden="1">1</definedName>
    <definedName name="sssolver_nwt" localSheetId="2" hidden="1">1</definedName>
    <definedName name="sssolver_nwt" localSheetId="5" hidden="1">1</definedName>
    <definedName name="sssolver_nwt" localSheetId="9" hidden="1">1</definedName>
    <definedName name="sssolver_nwt" localSheetId="10" hidden="1">1</definedName>
    <definedName name="sssolver_pre" localSheetId="2" hidden="1">0.00000001</definedName>
    <definedName name="sssolver_pre" localSheetId="5" hidden="1">0.00000001</definedName>
    <definedName name="sssolver_pre" localSheetId="9" hidden="1">0.00000001</definedName>
    <definedName name="sssolver_pre" localSheetId="10" hidden="1">0.00000001</definedName>
    <definedName name="sssolver_rep" localSheetId="2" hidden="1">2</definedName>
    <definedName name="sssolver_rep" localSheetId="5" hidden="1">2</definedName>
    <definedName name="sssolver_rep" localSheetId="9" hidden="1">2</definedName>
    <definedName name="sssolver_rep" localSheetId="10" hidden="1">2</definedName>
    <definedName name="sssolver_scl" localSheetId="2" hidden="1">2</definedName>
    <definedName name="sssolver_scl" localSheetId="5" hidden="1">2</definedName>
    <definedName name="sssolver_scl" localSheetId="9" hidden="1">2</definedName>
    <definedName name="sssolver_scl" localSheetId="10" hidden="1">2</definedName>
    <definedName name="sssolver_sho" localSheetId="2" hidden="1">2</definedName>
    <definedName name="sssolver_sho" localSheetId="5" hidden="1">2</definedName>
    <definedName name="sssolver_sho" localSheetId="9" hidden="1">2</definedName>
    <definedName name="sssolver_sho" localSheetId="10" hidden="1">2</definedName>
    <definedName name="sssolver_tim" localSheetId="2" hidden="1">100</definedName>
    <definedName name="sssolver_tim" localSheetId="5" hidden="1">100</definedName>
    <definedName name="sssolver_tim" localSheetId="9" hidden="1">100</definedName>
    <definedName name="sssolver_tim" localSheetId="10" hidden="1">100</definedName>
    <definedName name="sssolver_tol" localSheetId="2" hidden="1">0.05</definedName>
    <definedName name="sssolver_tol" localSheetId="5" hidden="1">0.05</definedName>
    <definedName name="sssolver_tol" localSheetId="9" hidden="1">0.05</definedName>
    <definedName name="sssolver_tol" localSheetId="10" hidden="1">0.05</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H21" i="19" l="1"/>
  <c r="I21" i="19"/>
  <c r="J21" i="19"/>
  <c r="K21" i="19"/>
  <c r="H22" i="19"/>
  <c r="I22" i="19"/>
  <c r="J22" i="19"/>
  <c r="K22" i="19"/>
  <c r="H23" i="19"/>
  <c r="I23" i="19"/>
  <c r="J23" i="19"/>
  <c r="K23" i="19"/>
  <c r="H24" i="19"/>
  <c r="I24" i="19"/>
  <c r="J24" i="19"/>
  <c r="K24" i="19"/>
  <c r="H25" i="19"/>
  <c r="I25" i="19"/>
  <c r="J25" i="19"/>
  <c r="K25" i="19"/>
  <c r="H26" i="19"/>
  <c r="I26" i="19"/>
  <c r="J26" i="19"/>
  <c r="K26" i="19"/>
  <c r="H27" i="19"/>
  <c r="I27" i="19"/>
  <c r="J27" i="19"/>
  <c r="K27" i="19"/>
  <c r="B28" i="19"/>
  <c r="C28" i="19"/>
  <c r="D28" i="19"/>
  <c r="E39" i="19" s="1"/>
  <c r="E28" i="19"/>
  <c r="H28" i="19"/>
  <c r="I28" i="19"/>
  <c r="J28" i="19"/>
  <c r="K28" i="19"/>
  <c r="C47" i="19"/>
  <c r="E47" i="19"/>
  <c r="C48" i="19"/>
  <c r="E48" i="19"/>
  <c r="C49" i="19"/>
  <c r="E49" i="19"/>
  <c r="C50" i="19"/>
  <c r="E50" i="19"/>
  <c r="C51" i="19"/>
  <c r="E51" i="19"/>
  <c r="C52" i="19"/>
  <c r="E52" i="19"/>
  <c r="C53" i="19"/>
  <c r="E53" i="19"/>
  <c r="C54" i="19"/>
  <c r="E54" i="19"/>
  <c r="C56" i="19"/>
  <c r="E56" i="19"/>
  <c r="C57" i="19"/>
  <c r="E57" i="19"/>
  <c r="C58" i="19"/>
  <c r="E58" i="19"/>
  <c r="C59" i="19"/>
  <c r="E59" i="19"/>
  <c r="U16" i="18"/>
  <c r="U17" i="18" s="1"/>
  <c r="U18" i="18" s="1"/>
  <c r="H21" i="18"/>
  <c r="I21" i="18"/>
  <c r="J21" i="18"/>
  <c r="K21" i="18"/>
  <c r="H22" i="18"/>
  <c r="I22" i="18"/>
  <c r="J22" i="18"/>
  <c r="K22" i="18"/>
  <c r="H23" i="18"/>
  <c r="I23" i="18"/>
  <c r="J23" i="18"/>
  <c r="K23" i="18"/>
  <c r="H24" i="18"/>
  <c r="I24" i="18"/>
  <c r="J24" i="18"/>
  <c r="K24" i="18"/>
  <c r="H25" i="18"/>
  <c r="I25" i="18"/>
  <c r="J25" i="18"/>
  <c r="K25" i="18"/>
  <c r="H26" i="18"/>
  <c r="I26" i="18"/>
  <c r="J26" i="18"/>
  <c r="K26" i="18"/>
  <c r="H27" i="18"/>
  <c r="I27" i="18"/>
  <c r="J27" i="18"/>
  <c r="K27" i="18"/>
  <c r="E38" i="18"/>
  <c r="C46" i="18"/>
  <c r="E46" i="18"/>
  <c r="C47" i="18"/>
  <c r="E47" i="18"/>
  <c r="C48" i="18"/>
  <c r="E48" i="18"/>
  <c r="C49" i="18"/>
  <c r="E49" i="18"/>
  <c r="C50" i="18"/>
  <c r="E50" i="18"/>
  <c r="C51" i="18"/>
  <c r="E51" i="18"/>
  <c r="C52" i="18"/>
  <c r="E52" i="18"/>
  <c r="C55" i="18"/>
  <c r="E55" i="18"/>
  <c r="C56" i="18"/>
  <c r="E56" i="18"/>
  <c r="C57" i="18"/>
  <c r="E57" i="18"/>
  <c r="C58" i="18"/>
  <c r="E58" i="18"/>
  <c r="H21" i="16" l="1"/>
  <c r="I21" i="16"/>
  <c r="J21" i="16"/>
  <c r="K21" i="16"/>
  <c r="H22" i="16"/>
  <c r="I22" i="16"/>
  <c r="J22" i="16"/>
  <c r="K22" i="16"/>
  <c r="H23" i="16"/>
  <c r="I23" i="16"/>
  <c r="J23" i="16"/>
  <c r="K23" i="16"/>
  <c r="H24" i="16"/>
  <c r="I24" i="16"/>
  <c r="J24" i="16"/>
  <c r="K24" i="16"/>
  <c r="H25" i="16"/>
  <c r="I25" i="16"/>
  <c r="J25" i="16"/>
  <c r="K25" i="16"/>
  <c r="H26" i="16"/>
  <c r="I26" i="16"/>
  <c r="J26" i="16"/>
  <c r="K26" i="16"/>
  <c r="H27" i="16"/>
  <c r="I27" i="16"/>
  <c r="J27" i="16"/>
  <c r="K27" i="16"/>
  <c r="D34" i="16"/>
  <c r="E57" i="16" s="1"/>
  <c r="E38" i="16"/>
  <c r="C46" i="16"/>
  <c r="E46" i="16"/>
  <c r="C47" i="16"/>
  <c r="E47" i="16"/>
  <c r="C48" i="16"/>
  <c r="E48" i="16"/>
  <c r="C49" i="16"/>
  <c r="E49" i="16"/>
  <c r="C50" i="16"/>
  <c r="E50" i="16"/>
  <c r="C51" i="16"/>
  <c r="E51" i="16"/>
  <c r="C52" i="16"/>
  <c r="E52" i="16"/>
  <c r="C55" i="16"/>
  <c r="E55" i="16"/>
  <c r="C56" i="16"/>
  <c r="E56" i="16"/>
  <c r="C57" i="16"/>
  <c r="C58" i="16"/>
  <c r="E58" i="16"/>
  <c r="H21" i="12" l="1"/>
  <c r="I21" i="12"/>
  <c r="P21" i="12" s="1"/>
  <c r="J21" i="12"/>
  <c r="K21" i="12"/>
  <c r="O21" i="12"/>
  <c r="Q21" i="12"/>
  <c r="R21" i="12"/>
  <c r="H22" i="12"/>
  <c r="I22" i="12"/>
  <c r="P22" i="12" s="1"/>
  <c r="J22" i="12"/>
  <c r="K22" i="12"/>
  <c r="O22" i="12"/>
  <c r="Q22" i="12"/>
  <c r="R22" i="12"/>
  <c r="H23" i="12"/>
  <c r="I23" i="12"/>
  <c r="P23" i="12" s="1"/>
  <c r="J23" i="12"/>
  <c r="K23" i="12"/>
  <c r="O23" i="12"/>
  <c r="Q23" i="12"/>
  <c r="R23" i="12"/>
  <c r="H24" i="12"/>
  <c r="I24" i="12"/>
  <c r="P24" i="12" s="1"/>
  <c r="J24" i="12"/>
  <c r="K24" i="12"/>
  <c r="O24" i="12"/>
  <c r="Q24" i="12"/>
  <c r="R24" i="12"/>
  <c r="H25" i="12"/>
  <c r="I25" i="12"/>
  <c r="P25" i="12" s="1"/>
  <c r="J25" i="12"/>
  <c r="K25" i="12"/>
  <c r="O25" i="12"/>
  <c r="Q25" i="12"/>
  <c r="R25" i="12"/>
  <c r="H26" i="12"/>
  <c r="I26" i="12"/>
  <c r="P26" i="12" s="1"/>
  <c r="J26" i="12"/>
  <c r="K26" i="12"/>
  <c r="O26" i="12"/>
  <c r="Q26" i="12"/>
  <c r="R26" i="12"/>
  <c r="H27" i="12"/>
  <c r="I27" i="12"/>
  <c r="P27" i="12" s="1"/>
  <c r="J27" i="12"/>
  <c r="K27" i="12"/>
  <c r="O27" i="12"/>
  <c r="Q27" i="12"/>
  <c r="R27" i="12"/>
  <c r="E38" i="12"/>
  <c r="C46" i="12"/>
  <c r="E46" i="12"/>
  <c r="C47" i="12"/>
  <c r="E47" i="12"/>
  <c r="C48" i="12"/>
  <c r="E48" i="12"/>
  <c r="C49" i="12"/>
  <c r="E49" i="12"/>
  <c r="C50" i="12"/>
  <c r="E50" i="12"/>
  <c r="C51" i="12"/>
  <c r="E51" i="12"/>
  <c r="C52" i="12"/>
  <c r="E52" i="12"/>
  <c r="C55" i="12"/>
  <c r="E55" i="12"/>
  <c r="C56" i="12"/>
  <c r="E56" i="12"/>
  <c r="C57" i="12"/>
  <c r="E57" i="12"/>
  <c r="C58" i="12"/>
  <c r="E58" i="12"/>
</calcChain>
</file>

<file path=xl/sharedStrings.xml><?xml version="1.0" encoding="utf-8"?>
<sst xmlns="http://schemas.openxmlformats.org/spreadsheetml/2006/main" count="650" uniqueCount="157">
  <si>
    <t>($/Kg)</t>
  </si>
  <si>
    <t>Size</t>
  </si>
  <si>
    <t>Supplier</t>
  </si>
  <si>
    <t>Extrafine</t>
  </si>
  <si>
    <t>Fine</t>
  </si>
  <si>
    <t>Medium</t>
  </si>
  <si>
    <t>Coarse</t>
  </si>
  <si>
    <t>Ambrosi</t>
  </si>
  <si>
    <t>Bresciani</t>
  </si>
  <si>
    <t>Castri</t>
  </si>
  <si>
    <t>De Blasi</t>
  </si>
  <si>
    <t>Estensi</t>
  </si>
  <si>
    <t>Filatoi R.</t>
  </si>
  <si>
    <t>Giuliani</t>
  </si>
  <si>
    <t>DEMAND TO MEET</t>
  </si>
  <si>
    <t>(Kg/month)</t>
  </si>
  <si>
    <t>DECISION VARIABLES</t>
  </si>
  <si>
    <t>MACHINE HOURS REQUIRED FOR PRODUCTION</t>
  </si>
  <si>
    <t>PRODUCTION</t>
  </si>
  <si>
    <t>(Hours/Kg)</t>
  </si>
  <si>
    <t>CAPACITY</t>
  </si>
  <si>
    <t>(Machine hours</t>
  </si>
  <si>
    <t>per month)</t>
  </si>
  <si>
    <t>COST OF PRODUCTION</t>
  </si>
  <si>
    <t>COST OF TRANSPORTATION</t>
  </si>
  <si>
    <t>Round trip
distance</t>
  </si>
  <si>
    <t>(Km)</t>
  </si>
  <si>
    <t>($/Kg/Km)</t>
  </si>
  <si>
    <t>Filatoi Riuniti - Model for optimizing the production schedule - March</t>
  </si>
  <si>
    <t>Product bought from each supplier (Kg/month)</t>
  </si>
  <si>
    <t>(a)  Formulate Filatoi Riuniti's purchasing problem for the coming month (March):</t>
  </si>
  <si>
    <t>1. Using the decision variables Xij as described in the case description, write down the formula for the objective function of your model.</t>
  </si>
  <si>
    <t>2. Your model must have a capacity constraint for each local spinning mill.  Using the decision variables Xij as described in the case description, write down the capacity constraints for the Ambrosi mill, for example.</t>
  </si>
  <si>
    <t>3.  Filatoi Riuniti must meet demand for each of the four sizes of yarn. Your model must have a constraint for the demand for each of the four sizes of yarn. Using the decision variables Xij as described in the case description, write down the constraint for the demand for extra fine yarn, for example.</t>
  </si>
  <si>
    <t xml:space="preserve">Decision Variables:  Xij = amount of yarn size i that the mill j would be assigned to produced, where i = 1, 2, 3, and 4 mean “extra fine”, “fine”, “medium”, and “coarse”, respectively, and j = A, B, C, D, E, F, G mean Ambrosi, Bresciani, Castri, De Blasi, Estensi, Filatoi Riuniti, and Giuliani. 
</t>
  </si>
  <si>
    <t>Objective Fuction:</t>
  </si>
  <si>
    <t>Capacity Constraint for the Ambrosi Mill:       (0.400 * X_{2,A}) + (0.375 * X_{3,A}) + (0.250 * X_{4,A})   &lt;= 2500</t>
  </si>
  <si>
    <t>Demand Constraint for Extra Fine Yarn:  X_{1,A} + X_{1,B} + X_{1,C} + X_{1,D} + X_{1,E} + X_{1,F} + X_{1,G} &gt;= 25,000</t>
  </si>
  <si>
    <t xml:space="preserve">Optional: </t>
  </si>
  <si>
    <t>&gt;=</t>
  </si>
  <si>
    <t>Demand</t>
  </si>
  <si>
    <t>&lt;=</t>
  </si>
  <si>
    <t>Capacity</t>
  </si>
  <si>
    <t>RHS</t>
  </si>
  <si>
    <t>sign</t>
  </si>
  <si>
    <t>Actual</t>
  </si>
  <si>
    <t>CONSTRAINTS</t>
  </si>
  <si>
    <t>Total cost (production+transportation) ($)</t>
  </si>
  <si>
    <t>OBJECTIVE FUNCTION</t>
  </si>
  <si>
    <t>Microsoft Excel 16.45 Sensitivity Report</t>
  </si>
  <si>
    <t>Variable Cells</t>
  </si>
  <si>
    <t>Cell</t>
  </si>
  <si>
    <t>Name</t>
  </si>
  <si>
    <t>Final</t>
  </si>
  <si>
    <t>Value</t>
  </si>
  <si>
    <t>Reduced</t>
  </si>
  <si>
    <t>Cost</t>
  </si>
  <si>
    <t>Objective</t>
  </si>
  <si>
    <t>Coefficient</t>
  </si>
  <si>
    <t>Allowable</t>
  </si>
  <si>
    <t>Increase</t>
  </si>
  <si>
    <t>Decrease</t>
  </si>
  <si>
    <t>Constraints</t>
  </si>
  <si>
    <t>Shadow</t>
  </si>
  <si>
    <t>Price</t>
  </si>
  <si>
    <t>Constraint</t>
  </si>
  <si>
    <t>R.H. Side</t>
  </si>
  <si>
    <t>$B$8</t>
  </si>
  <si>
    <t>Ambrosi Extrafine</t>
  </si>
  <si>
    <t>$C$8</t>
  </si>
  <si>
    <t>Ambrosi Fine</t>
  </si>
  <si>
    <t>$D$8</t>
  </si>
  <si>
    <t>Ambrosi Medium</t>
  </si>
  <si>
    <t>$E$8</t>
  </si>
  <si>
    <t>Ambrosi Coarse</t>
  </si>
  <si>
    <t>$B$9</t>
  </si>
  <si>
    <t>Bresciani Extrafine</t>
  </si>
  <si>
    <t>$C$9</t>
  </si>
  <si>
    <t>Bresciani Fine</t>
  </si>
  <si>
    <t>$D$9</t>
  </si>
  <si>
    <t>Bresciani Medium</t>
  </si>
  <si>
    <t>$E$9</t>
  </si>
  <si>
    <t>Bresciani Coarse</t>
  </si>
  <si>
    <t>$B$10</t>
  </si>
  <si>
    <t>Castri Extrafine</t>
  </si>
  <si>
    <t>$C$10</t>
  </si>
  <si>
    <t>Castri Fine</t>
  </si>
  <si>
    <t>$D$10</t>
  </si>
  <si>
    <t>Castri Medium</t>
  </si>
  <si>
    <t>$E$10</t>
  </si>
  <si>
    <t>Castri Coarse</t>
  </si>
  <si>
    <t>$B$11</t>
  </si>
  <si>
    <t>De Blasi Extrafine</t>
  </si>
  <si>
    <t>$C$11</t>
  </si>
  <si>
    <t>De Blasi Fine</t>
  </si>
  <si>
    <t>$D$11</t>
  </si>
  <si>
    <t>De Blasi Medium</t>
  </si>
  <si>
    <t>$E$11</t>
  </si>
  <si>
    <t>De Blasi Coarse</t>
  </si>
  <si>
    <t>$B$12</t>
  </si>
  <si>
    <t>Estensi Extrafine</t>
  </si>
  <si>
    <t>$C$12</t>
  </si>
  <si>
    <t>Estensi Fine</t>
  </si>
  <si>
    <t>$D$12</t>
  </si>
  <si>
    <t>Estensi Medium</t>
  </si>
  <si>
    <t>$E$12</t>
  </si>
  <si>
    <t>Estensi Coarse</t>
  </si>
  <si>
    <t>$B$13</t>
  </si>
  <si>
    <t>Filatoi R. Extrafine</t>
  </si>
  <si>
    <t>$C$13</t>
  </si>
  <si>
    <t>Filatoi R. Fine</t>
  </si>
  <si>
    <t>$D$13</t>
  </si>
  <si>
    <t>Filatoi R. Medium</t>
  </si>
  <si>
    <t>$E$13</t>
  </si>
  <si>
    <t>Filatoi R. Coarse</t>
  </si>
  <si>
    <t>$B$14</t>
  </si>
  <si>
    <t>Giuliani Extrafine</t>
  </si>
  <si>
    <t>$C$14</t>
  </si>
  <si>
    <t>Giuliani Fine</t>
  </si>
  <si>
    <t>$D$14</t>
  </si>
  <si>
    <t>Giuliani Medium</t>
  </si>
  <si>
    <t>$E$14</t>
  </si>
  <si>
    <t>Giuliani Coarse</t>
  </si>
  <si>
    <t>Ambrosi Actual</t>
  </si>
  <si>
    <t>Bresciani Actual</t>
  </si>
  <si>
    <t>Castri Actual</t>
  </si>
  <si>
    <t>$C$46</t>
  </si>
  <si>
    <t>De Blasi Actual</t>
  </si>
  <si>
    <t>$C$47</t>
  </si>
  <si>
    <t>Estensi Actual</t>
  </si>
  <si>
    <t>$C$48</t>
  </si>
  <si>
    <t>Filatoi R. Actual</t>
  </si>
  <si>
    <t>$C$49</t>
  </si>
  <si>
    <t>Giuliani Actual</t>
  </si>
  <si>
    <t>$C$52</t>
  </si>
  <si>
    <t>Extrafine Actual</t>
  </si>
  <si>
    <t>Fine Actual</t>
  </si>
  <si>
    <t>Medium Actual</t>
  </si>
  <si>
    <t>$C$55</t>
  </si>
  <si>
    <t>Coarse Actual</t>
  </si>
  <si>
    <t>$C$58</t>
  </si>
  <si>
    <t>$C$57</t>
  </si>
  <si>
    <t>$C$56</t>
  </si>
  <si>
    <t>$C$51</t>
  </si>
  <si>
    <t>$C$50</t>
  </si>
  <si>
    <t>Worksheet: [HW2_FILATOIR_SOLUTION.xlsx]original</t>
  </si>
  <si>
    <t>Report Created: 2/4/21 10:19:05 AM</t>
  </si>
  <si>
    <t>Report Created: 3/12/2015 11:35:14 AM</t>
  </si>
  <si>
    <t>Worksheet: [FILATOIR_SOLUTION.xlsx]e</t>
  </si>
  <si>
    <t>Microsoft Excel 14.4 Sensitivity Report</t>
  </si>
  <si>
    <t>Increase the amount of medium yarn demand to 33,389 Kg</t>
  </si>
  <si>
    <t>Yearly Expense</t>
  </si>
  <si>
    <t>Increase in Cost</t>
  </si>
  <si>
    <t>New (Ambrosi cannot produce fine yarn)</t>
  </si>
  <si>
    <t>Original</t>
  </si>
  <si>
    <t>Giuliani Overtime</t>
  </si>
  <si>
    <t>Giulian Overtime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</si>
</sst>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
    <numFmt numFmtId="165" formatCode="_(* #,##0.0_);_(* \(#,##0.0\);_(* &quot;-&quot;??_);_(@_)"/>
    <numFmt numFmtId="166" formatCode="_(* #,##0_);_(* \(#,##0\);_(* &quot;-&quot;??_);_(@_)"/>
    <numFmt numFmtId="167" formatCode="_(* #,##0.000_);_(* \(#,##0.000\);_(* &quot;-&quot;??_);_(@_)"/>
    <numFmt numFmtId="168" formatCode="0_)"/>
    <numFmt numFmtId="169" formatCode="_(* #,##0.0000_);_(* \(#,##0.0000\);_(* &quot;-&quot;??_);_(@_)"/>
  </numFmts>
  <fonts count="13" x14ac:knownFonts="1">
    <font>
      <sz val="10"/>
      <name val="Arial"/>
    </font>
    <font>
      <sz val="12"/>
      <name val="Arial"/>
      <family val="2"/>
    </font>
    <font>
      <sz val="10"/>
      <name val="Calibri"/>
      <family val="2"/>
      <scheme val="minor"/>
    </font>
    <font>
      <sz val="10"/>
      <name val="Arial"/>
      <family val="2"/>
    </font>
    <font>
      <b/>
      <sz val="10"/>
      <name val="Calibri"/>
      <family val="2"/>
      <scheme val="minor"/>
    </font>
    <font>
      <u/>
      <sz val="10"/>
      <name val="Calibri"/>
      <family val="2"/>
      <scheme val="minor"/>
    </font>
    <font>
      <sz val="10"/>
      <color indexed="8"/>
      <name val="Calibri"/>
      <family val="2"/>
      <scheme val="minor"/>
    </font>
    <font>
      <b/>
      <sz val="10"/>
      <color indexed="8"/>
      <name val="Calibri"/>
      <family val="2"/>
      <scheme val="minor"/>
    </font>
    <font>
      <sz val="8"/>
      <name val="Calibri"/>
      <family val="2"/>
      <scheme val="minor"/>
    </font>
    <font>
      <b/>
      <sz val="14"/>
      <name val="Calibri"/>
      <family val="2"/>
      <scheme val="minor"/>
    </font>
    <font>
      <b/>
      <sz val="10"/>
      <name val="Arial"/>
      <family val="2"/>
    </font>
    <font>
      <b/>
      <sz val="10"/>
      <color indexed="18"/>
      <name val="Arial"/>
      <family val="2"/>
    </font>
    <font>
      <b/>
      <sz val="10"/>
      <color indexed="18"/>
      <name val="Arial"/>
      <family val="2"/>
    </font>
  </fonts>
  <fills count="7">
    <fill>
      <patternFill patternType="none"/>
    </fill>
    <fill>
      <patternFill patternType="gray125"/>
    </fill>
    <fill>
      <patternFill patternType="solid">
        <fgColor indexed="23"/>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9" tint="0.79998168889431442"/>
        <bgColor indexed="64"/>
      </patternFill>
    </fill>
  </fills>
  <borders count="24">
    <border>
      <left/>
      <right/>
      <top/>
      <bottom/>
      <diagonal/>
    </border>
    <border>
      <left style="thin">
        <color auto="1"/>
      </left>
      <right style="thin">
        <color auto="1"/>
      </right>
      <top style="thin">
        <color auto="1"/>
      </top>
      <bottom/>
      <diagonal/>
    </border>
    <border>
      <left/>
      <right/>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style="thin">
        <color auto="1"/>
      </right>
      <top/>
      <bottom/>
      <diagonal/>
    </border>
    <border>
      <left style="thin">
        <color auto="1"/>
      </left>
      <right/>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style="thin">
        <color auto="1"/>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top style="medium">
        <color indexed="23"/>
      </top>
      <bottom/>
      <diagonal/>
    </border>
    <border>
      <left/>
      <right/>
      <top/>
      <bottom style="medium">
        <color indexed="23"/>
      </bottom>
      <diagonal/>
    </border>
    <border>
      <left/>
      <right/>
      <top style="thin">
        <color indexed="23"/>
      </top>
      <bottom/>
      <diagonal/>
    </border>
    <border>
      <left/>
      <right/>
      <top style="thin">
        <color indexed="23"/>
      </top>
      <bottom style="medium">
        <color indexed="23"/>
      </bottom>
      <diagonal/>
    </border>
  </borders>
  <cellStyleXfs count="4">
    <xf numFmtId="0" fontId="0" fillId="0" borderId="0"/>
    <xf numFmtId="43" fontId="3" fillId="0" borderId="0" applyFont="0" applyFill="0" applyBorder="0" applyAlignment="0" applyProtection="0"/>
    <xf numFmtId="9" fontId="3" fillId="0" borderId="0" applyFont="0" applyFill="0" applyBorder="0" applyAlignment="0" applyProtection="0"/>
    <xf numFmtId="0" fontId="3" fillId="0" borderId="0"/>
  </cellStyleXfs>
  <cellXfs count="111">
    <xf numFmtId="0" fontId="0" fillId="0" borderId="0" xfId="0"/>
    <xf numFmtId="0" fontId="1" fillId="0" borderId="0" xfId="0" applyFont="1"/>
    <xf numFmtId="0" fontId="1" fillId="0" borderId="0" xfId="0" applyFont="1" applyAlignment="1">
      <alignment vertical="center"/>
    </xf>
    <xf numFmtId="0" fontId="1" fillId="3" borderId="0" xfId="0" applyFont="1" applyFill="1"/>
    <xf numFmtId="0" fontId="1" fillId="3" borderId="0" xfId="0" applyFont="1" applyFill="1" applyAlignment="1">
      <alignment vertical="top" wrapText="1"/>
    </xf>
    <xf numFmtId="166" fontId="2" fillId="0" borderId="0" xfId="1" applyNumberFormat="1" applyFont="1" applyAlignment="1">
      <alignment horizontal="center"/>
    </xf>
    <xf numFmtId="166" fontId="2" fillId="0" borderId="0" xfId="1" applyNumberFormat="1" applyFont="1"/>
    <xf numFmtId="166" fontId="2" fillId="0" borderId="0" xfId="1" applyNumberFormat="1" applyFont="1" applyBorder="1"/>
    <xf numFmtId="166" fontId="2" fillId="0" borderId="18" xfId="1" applyNumberFormat="1" applyFont="1" applyBorder="1"/>
    <xf numFmtId="167" fontId="2" fillId="0" borderId="17" xfId="1" applyNumberFormat="1" applyFont="1" applyBorder="1"/>
    <xf numFmtId="167" fontId="2" fillId="0" borderId="16" xfId="1" applyNumberFormat="1" applyFont="1" applyBorder="1"/>
    <xf numFmtId="167" fontId="2" fillId="0" borderId="15" xfId="1" applyNumberFormat="1" applyFont="1" applyBorder="1"/>
    <xf numFmtId="43" fontId="2" fillId="0" borderId="0" xfId="1" applyFont="1" applyFill="1" applyBorder="1"/>
    <xf numFmtId="166" fontId="2" fillId="0" borderId="3" xfId="1" applyNumberFormat="1" applyFont="1" applyBorder="1"/>
    <xf numFmtId="43" fontId="2" fillId="0" borderId="4" xfId="1" applyFont="1" applyFill="1" applyBorder="1"/>
    <xf numFmtId="43" fontId="2" fillId="0" borderId="2" xfId="1" applyFont="1" applyFill="1" applyBorder="1"/>
    <xf numFmtId="43" fontId="2" fillId="0" borderId="13" xfId="1" applyFont="1" applyFill="1" applyBorder="1"/>
    <xf numFmtId="43" fontId="6" fillId="0" borderId="4" xfId="1" applyFont="1" applyFill="1" applyBorder="1"/>
    <xf numFmtId="43" fontId="6" fillId="0" borderId="2" xfId="1" applyFont="1" applyFill="1" applyBorder="1"/>
    <xf numFmtId="166" fontId="2" fillId="0" borderId="5" xfId="1" applyNumberFormat="1" applyFont="1" applyBorder="1"/>
    <xf numFmtId="43" fontId="4" fillId="0" borderId="9" xfId="1" applyFont="1" applyFill="1" applyBorder="1"/>
    <xf numFmtId="43" fontId="4" fillId="0" borderId="0" xfId="1" applyFont="1" applyFill="1" applyBorder="1"/>
    <xf numFmtId="43" fontId="4" fillId="0" borderId="10" xfId="1" applyFont="1" applyFill="1" applyBorder="1"/>
    <xf numFmtId="43" fontId="7" fillId="0" borderId="9" xfId="1" applyFont="1" applyFill="1" applyBorder="1"/>
    <xf numFmtId="43" fontId="7" fillId="0" borderId="0" xfId="1" applyFont="1" applyFill="1" applyBorder="1"/>
    <xf numFmtId="43" fontId="2" fillId="0" borderId="9" xfId="1" applyFont="1" applyFill="1" applyBorder="1"/>
    <xf numFmtId="43" fontId="2" fillId="0" borderId="10" xfId="1" applyFont="1" applyFill="1" applyBorder="1"/>
    <xf numFmtId="43" fontId="6" fillId="0" borderId="9" xfId="1" applyFont="1" applyFill="1" applyBorder="1"/>
    <xf numFmtId="43" fontId="6" fillId="0" borderId="0" xfId="1" applyFont="1" applyFill="1" applyBorder="1"/>
    <xf numFmtId="11" fontId="6" fillId="2" borderId="0" xfId="1" applyNumberFormat="1" applyFont="1" applyFill="1" applyBorder="1"/>
    <xf numFmtId="43" fontId="2" fillId="0" borderId="12" xfId="1" applyFont="1" applyFill="1" applyBorder="1"/>
    <xf numFmtId="43" fontId="2" fillId="0" borderId="11" xfId="1" applyFont="1" applyFill="1" applyBorder="1"/>
    <xf numFmtId="43" fontId="2" fillId="0" borderId="14" xfId="1" applyFont="1" applyFill="1" applyBorder="1"/>
    <xf numFmtId="11" fontId="2" fillId="2" borderId="10" xfId="1" applyNumberFormat="1" applyFont="1" applyFill="1" applyBorder="1"/>
    <xf numFmtId="9" fontId="2" fillId="0" borderId="0" xfId="2" applyFont="1"/>
    <xf numFmtId="9" fontId="8" fillId="0" borderId="0" xfId="2" applyFont="1"/>
    <xf numFmtId="165" fontId="2" fillId="0" borderId="0" xfId="1" applyNumberFormat="1" applyFont="1"/>
    <xf numFmtId="164" fontId="8" fillId="0" borderId="0" xfId="2" applyNumberFormat="1" applyFont="1"/>
    <xf numFmtId="167" fontId="2" fillId="0" borderId="4" xfId="1" applyNumberFormat="1" applyFont="1" applyFill="1" applyBorder="1"/>
    <xf numFmtId="167" fontId="2" fillId="0" borderId="2" xfId="1" applyNumberFormat="1" applyFont="1" applyFill="1" applyBorder="1"/>
    <xf numFmtId="167" fontId="2" fillId="0" borderId="13" xfId="1" applyNumberFormat="1" applyFont="1" applyFill="1" applyBorder="1"/>
    <xf numFmtId="166" fontId="4" fillId="0" borderId="5" xfId="1" applyNumberFormat="1" applyFont="1" applyBorder="1"/>
    <xf numFmtId="167" fontId="4" fillId="0" borderId="9" xfId="1" applyNumberFormat="1" applyFont="1" applyFill="1" applyBorder="1"/>
    <xf numFmtId="167" fontId="4" fillId="0" borderId="0" xfId="1" applyNumberFormat="1" applyFont="1" applyFill="1" applyBorder="1"/>
    <xf numFmtId="167" fontId="4" fillId="0" borderId="10" xfId="1" applyNumberFormat="1" applyFont="1" applyFill="1" applyBorder="1"/>
    <xf numFmtId="167" fontId="2" fillId="0" borderId="9" xfId="1" applyNumberFormat="1" applyFont="1" applyFill="1" applyBorder="1"/>
    <xf numFmtId="167" fontId="2" fillId="0" borderId="0" xfId="1" applyNumberFormat="1" applyFont="1" applyFill="1" applyBorder="1"/>
    <xf numFmtId="167" fontId="2" fillId="0" borderId="10" xfId="1" applyNumberFormat="1" applyFont="1" applyFill="1" applyBorder="1"/>
    <xf numFmtId="166" fontId="2" fillId="0" borderId="1" xfId="1" applyNumberFormat="1" applyFont="1" applyBorder="1"/>
    <xf numFmtId="167" fontId="2" fillId="0" borderId="12" xfId="1" applyNumberFormat="1" applyFont="1" applyFill="1" applyBorder="1"/>
    <xf numFmtId="167" fontId="2" fillId="0" borderId="11" xfId="1" applyNumberFormat="1" applyFont="1" applyFill="1" applyBorder="1"/>
    <xf numFmtId="166" fontId="2" fillId="3" borderId="0" xfId="1" applyNumberFormat="1" applyFont="1" applyFill="1" applyBorder="1"/>
    <xf numFmtId="166" fontId="2" fillId="3" borderId="9" xfId="1" applyNumberFormat="1" applyFont="1" applyFill="1" applyBorder="1"/>
    <xf numFmtId="166" fontId="4" fillId="3" borderId="0" xfId="1" applyNumberFormat="1" applyFont="1" applyFill="1" applyBorder="1"/>
    <xf numFmtId="166" fontId="4" fillId="3" borderId="9" xfId="1" applyNumberFormat="1" applyFont="1" applyFill="1" applyBorder="1"/>
    <xf numFmtId="166" fontId="2" fillId="3" borderId="2" xfId="1" applyNumberFormat="1" applyFont="1" applyFill="1" applyBorder="1"/>
    <xf numFmtId="166" fontId="2" fillId="3" borderId="4" xfId="1" applyNumberFormat="1" applyFont="1" applyFill="1" applyBorder="1"/>
    <xf numFmtId="166" fontId="4" fillId="4" borderId="19" xfId="1" applyNumberFormat="1" applyFont="1" applyFill="1" applyBorder="1"/>
    <xf numFmtId="0" fontId="10" fillId="0" borderId="0" xfId="0" applyFont="1"/>
    <xf numFmtId="0" fontId="0" fillId="0" borderId="22" xfId="0" applyFill="1" applyBorder="1" applyAlignment="1"/>
    <xf numFmtId="0" fontId="0" fillId="0" borderId="23" xfId="0" applyFill="1" applyBorder="1" applyAlignment="1"/>
    <xf numFmtId="0" fontId="11" fillId="0" borderId="20" xfId="0" applyFont="1" applyFill="1" applyBorder="1" applyAlignment="1">
      <alignment horizontal="center"/>
    </xf>
    <xf numFmtId="0" fontId="11" fillId="0" borderId="21" xfId="0" applyFont="1" applyFill="1" applyBorder="1" applyAlignment="1">
      <alignment horizontal="center"/>
    </xf>
    <xf numFmtId="0" fontId="3" fillId="0" borderId="0" xfId="3"/>
    <xf numFmtId="0" fontId="3" fillId="0" borderId="23" xfId="3" applyBorder="1"/>
    <xf numFmtId="0" fontId="3" fillId="0" borderId="22" xfId="3" applyBorder="1"/>
    <xf numFmtId="0" fontId="12" fillId="0" borderId="21" xfId="3" applyFont="1" applyBorder="1" applyAlignment="1">
      <alignment horizontal="center"/>
    </xf>
    <xf numFmtId="0" fontId="12" fillId="0" borderId="20" xfId="3" applyFont="1" applyBorder="1" applyAlignment="1">
      <alignment horizontal="center"/>
    </xf>
    <xf numFmtId="0" fontId="10" fillId="0" borderId="0" xfId="3" applyFont="1"/>
    <xf numFmtId="0" fontId="2" fillId="0" borderId="0" xfId="3" applyFont="1"/>
    <xf numFmtId="166" fontId="2" fillId="0" borderId="0" xfId="3" applyNumberFormat="1" applyFont="1"/>
    <xf numFmtId="0" fontId="2" fillId="0" borderId="0" xfId="3" applyFont="1" applyAlignment="1">
      <alignment horizontal="center"/>
    </xf>
    <xf numFmtId="166" fontId="2" fillId="0" borderId="0" xfId="3" applyNumberFormat="1" applyFont="1" applyAlignment="1">
      <alignment horizontal="center"/>
    </xf>
    <xf numFmtId="166" fontId="2" fillId="0" borderId="0" xfId="3" applyNumberFormat="1" applyFont="1" applyAlignment="1">
      <alignment horizontal="left"/>
    </xf>
    <xf numFmtId="168" fontId="2" fillId="0" borderId="0" xfId="3" applyNumberFormat="1" applyFont="1"/>
    <xf numFmtId="0" fontId="2" fillId="0" borderId="0" xfId="3" applyFont="1" applyAlignment="1">
      <alignment horizontal="left"/>
    </xf>
    <xf numFmtId="0" fontId="2" fillId="0" borderId="0" xfId="3" applyFont="1" applyAlignment="1">
      <alignment horizontal="right"/>
    </xf>
    <xf numFmtId="0" fontId="4" fillId="0" borderId="0" xfId="3" applyFont="1" applyAlignment="1">
      <alignment horizontal="left"/>
    </xf>
    <xf numFmtId="0" fontId="5" fillId="0" borderId="0" xfId="3" applyFont="1" applyAlignment="1">
      <alignment horizontal="center"/>
    </xf>
    <xf numFmtId="0" fontId="4" fillId="0" borderId="0" xfId="3" applyFont="1"/>
    <xf numFmtId="0" fontId="2" fillId="0" borderId="18" xfId="3" applyFont="1" applyBorder="1" applyAlignment="1">
      <alignment horizontal="center"/>
    </xf>
    <xf numFmtId="43" fontId="2" fillId="0" borderId="0" xfId="3" applyNumberFormat="1" applyFont="1"/>
    <xf numFmtId="0" fontId="2" fillId="0" borderId="3" xfId="3" applyFont="1" applyBorder="1"/>
    <xf numFmtId="0" fontId="4" fillId="0" borderId="5" xfId="3" applyFont="1" applyBorder="1"/>
    <xf numFmtId="0" fontId="2" fillId="0" borderId="5" xfId="3" applyFont="1" applyBorder="1"/>
    <xf numFmtId="0" fontId="2" fillId="0" borderId="3" xfId="3" applyFont="1" applyBorder="1" applyAlignment="1">
      <alignment horizontal="center"/>
    </xf>
    <xf numFmtId="0" fontId="2" fillId="0" borderId="4" xfId="3" applyFont="1" applyBorder="1" applyAlignment="1">
      <alignment horizontal="center"/>
    </xf>
    <xf numFmtId="0" fontId="2" fillId="0" borderId="2" xfId="3" applyFont="1" applyBorder="1" applyAlignment="1">
      <alignment horizontal="center"/>
    </xf>
    <xf numFmtId="0" fontId="4" fillId="0" borderId="3" xfId="3" applyFont="1" applyBorder="1"/>
    <xf numFmtId="0" fontId="2" fillId="0" borderId="1" xfId="3" applyFont="1" applyBorder="1" applyAlignment="1">
      <alignment horizontal="center" wrapText="1"/>
    </xf>
    <xf numFmtId="0" fontId="4" fillId="0" borderId="8" xfId="3" applyFont="1" applyBorder="1" applyAlignment="1">
      <alignment horizontal="centerContinuous" vertical="center"/>
    </xf>
    <xf numFmtId="0" fontId="4" fillId="0" borderId="7" xfId="3" applyFont="1" applyBorder="1" applyAlignment="1">
      <alignment horizontal="centerContinuous" vertical="center"/>
    </xf>
    <xf numFmtId="0" fontId="4" fillId="0" borderId="6" xfId="3" applyFont="1" applyBorder="1" applyAlignment="1">
      <alignment horizontal="centerContinuous" vertical="center"/>
    </xf>
    <xf numFmtId="0" fontId="2" fillId="0" borderId="1" xfId="3" applyFont="1" applyBorder="1"/>
    <xf numFmtId="0" fontId="4" fillId="0" borderId="0" xfId="3" applyFont="1" applyAlignment="1">
      <alignment horizontal="center"/>
    </xf>
    <xf numFmtId="0" fontId="9" fillId="0" borderId="0" xfId="3" applyFont="1"/>
    <xf numFmtId="166" fontId="2" fillId="5" borderId="18" xfId="1" applyNumberFormat="1" applyFont="1" applyFill="1" applyBorder="1"/>
    <xf numFmtId="166" fontId="2" fillId="6" borderId="3" xfId="1" applyNumberFormat="1" applyFont="1" applyFill="1" applyBorder="1"/>
    <xf numFmtId="43" fontId="2" fillId="6" borderId="4" xfId="1" applyFont="1" applyFill="1" applyBorder="1"/>
    <xf numFmtId="43" fontId="2" fillId="6" borderId="2" xfId="1" applyFont="1" applyFill="1" applyBorder="1"/>
    <xf numFmtId="43" fontId="2" fillId="6" borderId="13" xfId="1" applyFont="1" applyFill="1" applyBorder="1"/>
    <xf numFmtId="169" fontId="6" fillId="6" borderId="4" xfId="1" applyNumberFormat="1" applyFont="1" applyFill="1" applyBorder="1"/>
    <xf numFmtId="169" fontId="6" fillId="6" borderId="2" xfId="1" applyNumberFormat="1" applyFont="1" applyFill="1" applyBorder="1"/>
    <xf numFmtId="169" fontId="6" fillId="6" borderId="13" xfId="1" applyNumberFormat="1" applyFont="1" applyFill="1" applyBorder="1"/>
    <xf numFmtId="167" fontId="2" fillId="6" borderId="4" xfId="1" applyNumberFormat="1" applyFont="1" applyFill="1" applyBorder="1"/>
    <xf numFmtId="167" fontId="2" fillId="6" borderId="2" xfId="1" applyNumberFormat="1" applyFont="1" applyFill="1" applyBorder="1"/>
    <xf numFmtId="167" fontId="2" fillId="6" borderId="13" xfId="1" applyNumberFormat="1" applyFont="1" applyFill="1" applyBorder="1"/>
    <xf numFmtId="0" fontId="1" fillId="0" borderId="0" xfId="0" applyFont="1" applyAlignment="1">
      <alignment horizontal="left" vertical="center" wrapText="1"/>
    </xf>
    <xf numFmtId="0" fontId="1" fillId="3" borderId="0" xfId="0" applyFont="1" applyFill="1" applyAlignment="1">
      <alignment horizontal="left" vertical="top" wrapText="1"/>
    </xf>
    <xf numFmtId="0" fontId="1" fillId="3" borderId="0" xfId="0" applyFont="1" applyFill="1" applyAlignment="1">
      <alignment horizontal="center" vertical="center" wrapText="1"/>
    </xf>
    <xf numFmtId="0" fontId="2" fillId="5" borderId="0" xfId="3" applyFont="1" applyFill="1" applyAlignment="1">
      <alignment horizontal="left"/>
    </xf>
  </cellXfs>
  <cellStyles count="4">
    <cellStyle name="Comma 2" xfId="1" xr:uid="{3CEFD0C2-5B24-1649-8C47-F86D1BB2F6A8}"/>
    <cellStyle name="Normal" xfId="0" builtinId="0"/>
    <cellStyle name="Normal 2" xfId="3" xr:uid="{2ED9ED72-D498-2A4F-9FB8-C849645B4960}"/>
    <cellStyle name="Percent 2" xfId="2" xr:uid="{982E1D02-622B-4349-86EC-3C9E4EA92E48}"/>
  </cellStyles>
  <dxfs count="0"/>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1" Type="http://schemas.openxmlformats.org/officeDocument/2006/relationships/image" Target="../media/image9.png"/></Relationships>
</file>

<file path=xl/drawings/_rels/drawing9.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3</xdr:col>
      <xdr:colOff>317500</xdr:colOff>
      <xdr:row>6</xdr:row>
      <xdr:rowOff>393700</xdr:rowOff>
    </xdr:from>
    <xdr:to>
      <xdr:col>11</xdr:col>
      <xdr:colOff>25400</xdr:colOff>
      <xdr:row>7</xdr:row>
      <xdr:rowOff>508000</xdr:rowOff>
    </xdr:to>
    <xdr:pic>
      <xdr:nvPicPr>
        <xdr:cNvPr id="3" name="Picture 2">
          <a:extLst>
            <a:ext uri="{FF2B5EF4-FFF2-40B4-BE49-F238E27FC236}">
              <a16:creationId xmlns:a16="http://schemas.microsoft.com/office/drawing/2014/main" id="{77B8473A-368A-7D41-9F66-2AF831212018}"/>
            </a:ext>
          </a:extLst>
        </xdr:cNvPr>
        <xdr:cNvPicPr>
          <a:picLocks noChangeAspect="1"/>
        </xdr:cNvPicPr>
      </xdr:nvPicPr>
      <xdr:blipFill>
        <a:blip xmlns:r="http://schemas.openxmlformats.org/officeDocument/2006/relationships" r:embed="rId1"/>
        <a:stretch>
          <a:fillRect/>
        </a:stretch>
      </xdr:blipFill>
      <xdr:spPr>
        <a:xfrm>
          <a:off x="2794000" y="1790700"/>
          <a:ext cx="6324600" cy="584200"/>
        </a:xfrm>
        <a:prstGeom prst="rect">
          <a:avLst/>
        </a:prstGeom>
      </xdr:spPr>
    </xdr:pic>
    <xdr:clientData/>
  </xdr:twoCellAnchor>
  <xdr:twoCellAnchor editAs="oneCell">
    <xdr:from>
      <xdr:col>0</xdr:col>
      <xdr:colOff>812800</xdr:colOff>
      <xdr:row>21</xdr:row>
      <xdr:rowOff>38100</xdr:rowOff>
    </xdr:from>
    <xdr:to>
      <xdr:col>13</xdr:col>
      <xdr:colOff>160232</xdr:colOff>
      <xdr:row>53</xdr:row>
      <xdr:rowOff>139700</xdr:rowOff>
    </xdr:to>
    <xdr:pic>
      <xdr:nvPicPr>
        <xdr:cNvPr id="5" name="Picture 4">
          <a:extLst>
            <a:ext uri="{FF2B5EF4-FFF2-40B4-BE49-F238E27FC236}">
              <a16:creationId xmlns:a16="http://schemas.microsoft.com/office/drawing/2014/main" id="{BA36AA2E-767E-4647-A5B3-E82C67946D31}"/>
            </a:ext>
          </a:extLst>
        </xdr:cNvPr>
        <xdr:cNvPicPr>
          <a:picLocks noChangeAspect="1"/>
        </xdr:cNvPicPr>
      </xdr:nvPicPr>
      <xdr:blipFill>
        <a:blip xmlns:r="http://schemas.openxmlformats.org/officeDocument/2006/relationships" r:embed="rId2"/>
        <a:stretch>
          <a:fillRect/>
        </a:stretch>
      </xdr:blipFill>
      <xdr:spPr>
        <a:xfrm>
          <a:off x="812800" y="5956300"/>
          <a:ext cx="10091632" cy="660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266700</xdr:colOff>
      <xdr:row>35</xdr:row>
      <xdr:rowOff>76200</xdr:rowOff>
    </xdr:from>
    <xdr:to>
      <xdr:col>18</xdr:col>
      <xdr:colOff>610983</xdr:colOff>
      <xdr:row>57</xdr:row>
      <xdr:rowOff>25400</xdr:rowOff>
    </xdr:to>
    <xdr:pic>
      <xdr:nvPicPr>
        <xdr:cNvPr id="5" name="Picture 4">
          <a:extLst>
            <a:ext uri="{FF2B5EF4-FFF2-40B4-BE49-F238E27FC236}">
              <a16:creationId xmlns:a16="http://schemas.microsoft.com/office/drawing/2014/main" id="{E169D1D5-6DC4-DD4A-A99C-C265595928A8}"/>
            </a:ext>
          </a:extLst>
        </xdr:cNvPr>
        <xdr:cNvPicPr>
          <a:picLocks noChangeAspect="1"/>
        </xdr:cNvPicPr>
      </xdr:nvPicPr>
      <xdr:blipFill>
        <a:blip xmlns:r="http://schemas.openxmlformats.org/officeDocument/2006/relationships" r:embed="rId1"/>
        <a:stretch>
          <a:fillRect/>
        </a:stretch>
      </xdr:blipFill>
      <xdr:spPr>
        <a:xfrm>
          <a:off x="4127500" y="6464300"/>
          <a:ext cx="7545183" cy="38862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330200</xdr:colOff>
      <xdr:row>0</xdr:row>
      <xdr:rowOff>12700</xdr:rowOff>
    </xdr:from>
    <xdr:to>
      <xdr:col>19</xdr:col>
      <xdr:colOff>127000</xdr:colOff>
      <xdr:row>39</xdr:row>
      <xdr:rowOff>0</xdr:rowOff>
    </xdr:to>
    <xdr:pic>
      <xdr:nvPicPr>
        <xdr:cNvPr id="2" name="Picture 1">
          <a:extLst>
            <a:ext uri="{FF2B5EF4-FFF2-40B4-BE49-F238E27FC236}">
              <a16:creationId xmlns:a16="http://schemas.microsoft.com/office/drawing/2014/main" id="{814127C3-6A19-3541-ADCE-6D1F58580D1B}"/>
            </a:ext>
          </a:extLst>
        </xdr:cNvPr>
        <xdr:cNvPicPr>
          <a:picLocks noChangeAspect="1"/>
        </xdr:cNvPicPr>
      </xdr:nvPicPr>
      <xdr:blipFill>
        <a:blip xmlns:r="http://schemas.openxmlformats.org/officeDocument/2006/relationships" r:embed="rId1"/>
        <a:stretch>
          <a:fillRect/>
        </a:stretch>
      </xdr:blipFill>
      <xdr:spPr>
        <a:xfrm>
          <a:off x="6667500" y="12700"/>
          <a:ext cx="8877300" cy="6477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15</xdr:col>
      <xdr:colOff>723900</xdr:colOff>
      <xdr:row>30</xdr:row>
      <xdr:rowOff>152400</xdr:rowOff>
    </xdr:to>
    <xdr:pic>
      <xdr:nvPicPr>
        <xdr:cNvPr id="3" name="Picture 2">
          <a:extLst>
            <a:ext uri="{FF2B5EF4-FFF2-40B4-BE49-F238E27FC236}">
              <a16:creationId xmlns:a16="http://schemas.microsoft.com/office/drawing/2014/main" id="{DADAFECD-63B6-D641-B182-0D080FF874CD}"/>
            </a:ext>
          </a:extLst>
        </xdr:cNvPr>
        <xdr:cNvPicPr>
          <a:picLocks noChangeAspect="1"/>
        </xdr:cNvPicPr>
      </xdr:nvPicPr>
      <xdr:blipFill>
        <a:blip xmlns:r="http://schemas.openxmlformats.org/officeDocument/2006/relationships" r:embed="rId1"/>
        <a:stretch>
          <a:fillRect/>
        </a:stretch>
      </xdr:blipFill>
      <xdr:spPr>
        <a:xfrm>
          <a:off x="825500" y="330200"/>
          <a:ext cx="12280900" cy="47752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609600</xdr:colOff>
      <xdr:row>34</xdr:row>
      <xdr:rowOff>50800</xdr:rowOff>
    </xdr:from>
    <xdr:to>
      <xdr:col>5</xdr:col>
      <xdr:colOff>114300</xdr:colOff>
      <xdr:row>35</xdr:row>
      <xdr:rowOff>114300</xdr:rowOff>
    </xdr:to>
    <xdr:cxnSp macro="">
      <xdr:nvCxnSpPr>
        <xdr:cNvPr id="8" name="Straight Arrow Connector 7">
          <a:extLst>
            <a:ext uri="{FF2B5EF4-FFF2-40B4-BE49-F238E27FC236}">
              <a16:creationId xmlns:a16="http://schemas.microsoft.com/office/drawing/2014/main" id="{5EBC6F54-6F6F-014F-9FD2-B433C5598E42}"/>
            </a:ext>
          </a:extLst>
        </xdr:cNvPr>
        <xdr:cNvCxnSpPr/>
      </xdr:nvCxnSpPr>
      <xdr:spPr bwMode="auto">
        <a:xfrm flipH="1" flipV="1">
          <a:off x="2755900" y="6261100"/>
          <a:ext cx="1016000" cy="241300"/>
        </a:xfrm>
        <a:prstGeom prst="straightConnector1">
          <a:avLst/>
        </a:prstGeom>
        <a:solidFill>
          <a:srgbClr xmlns:mc="http://schemas.openxmlformats.org/markup-compatibility/2006" xmlns:a14="http://schemas.microsoft.com/office/drawing/2010/main" val="FFFFFF" mc:Ignorable="a14" a14:legacySpreadsheetColorIndex="9"/>
        </a:solidFill>
        <a:ln w="57150"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xdr:spPr>
    </xdr:cxnSp>
    <xdr:clientData/>
  </xdr:twoCellAnchor>
  <xdr:twoCellAnchor editAs="oneCell">
    <xdr:from>
      <xdr:col>12</xdr:col>
      <xdr:colOff>152400</xdr:colOff>
      <xdr:row>29</xdr:row>
      <xdr:rowOff>114300</xdr:rowOff>
    </xdr:from>
    <xdr:to>
      <xdr:col>25</xdr:col>
      <xdr:colOff>609600</xdr:colOff>
      <xdr:row>48</xdr:row>
      <xdr:rowOff>38100</xdr:rowOff>
    </xdr:to>
    <xdr:pic>
      <xdr:nvPicPr>
        <xdr:cNvPr id="9" name="Picture 8">
          <a:extLst>
            <a:ext uri="{FF2B5EF4-FFF2-40B4-BE49-F238E27FC236}">
              <a16:creationId xmlns:a16="http://schemas.microsoft.com/office/drawing/2014/main" id="{06DE98A0-C451-704A-BC54-244BD6894549}"/>
            </a:ext>
          </a:extLst>
        </xdr:cNvPr>
        <xdr:cNvPicPr>
          <a:picLocks noChangeAspect="1"/>
        </xdr:cNvPicPr>
      </xdr:nvPicPr>
      <xdr:blipFill>
        <a:blip xmlns:r="http://schemas.openxmlformats.org/officeDocument/2006/relationships" r:embed="rId1"/>
        <a:stretch>
          <a:fillRect/>
        </a:stretch>
      </xdr:blipFill>
      <xdr:spPr>
        <a:xfrm>
          <a:off x="7556500" y="5435600"/>
          <a:ext cx="8826500" cy="3327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508000</xdr:colOff>
      <xdr:row>1</xdr:row>
      <xdr:rowOff>25400</xdr:rowOff>
    </xdr:from>
    <xdr:to>
      <xdr:col>12</xdr:col>
      <xdr:colOff>266700</xdr:colOff>
      <xdr:row>45</xdr:row>
      <xdr:rowOff>127000</xdr:rowOff>
    </xdr:to>
    <xdr:pic>
      <xdr:nvPicPr>
        <xdr:cNvPr id="2" name="Picture 1">
          <a:extLst>
            <a:ext uri="{FF2B5EF4-FFF2-40B4-BE49-F238E27FC236}">
              <a16:creationId xmlns:a16="http://schemas.microsoft.com/office/drawing/2014/main" id="{5FD5DBE9-5223-6644-A7B3-4085850BD7C3}"/>
            </a:ext>
          </a:extLst>
        </xdr:cNvPr>
        <xdr:cNvPicPr>
          <a:picLocks noChangeAspect="1"/>
        </xdr:cNvPicPr>
      </xdr:nvPicPr>
      <xdr:blipFill>
        <a:blip xmlns:r="http://schemas.openxmlformats.org/officeDocument/2006/relationships" r:embed="rId1"/>
        <a:stretch>
          <a:fillRect/>
        </a:stretch>
      </xdr:blipFill>
      <xdr:spPr>
        <a:xfrm>
          <a:off x="508000" y="190500"/>
          <a:ext cx="9664700" cy="7366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12</xdr:col>
      <xdr:colOff>368300</xdr:colOff>
      <xdr:row>11</xdr:row>
      <xdr:rowOff>101600</xdr:rowOff>
    </xdr:to>
    <xdr:pic>
      <xdr:nvPicPr>
        <xdr:cNvPr id="2" name="Picture 1">
          <a:extLst>
            <a:ext uri="{FF2B5EF4-FFF2-40B4-BE49-F238E27FC236}">
              <a16:creationId xmlns:a16="http://schemas.microsoft.com/office/drawing/2014/main" id="{0E386AA9-9033-E84A-B104-AD0906780F8A}"/>
            </a:ext>
          </a:extLst>
        </xdr:cNvPr>
        <xdr:cNvPicPr>
          <a:picLocks noChangeAspect="1"/>
        </xdr:cNvPicPr>
      </xdr:nvPicPr>
      <xdr:blipFill>
        <a:blip xmlns:r="http://schemas.openxmlformats.org/officeDocument/2006/relationships" r:embed="rId1"/>
        <a:stretch>
          <a:fillRect/>
        </a:stretch>
      </xdr:blipFill>
      <xdr:spPr>
        <a:xfrm>
          <a:off x="825500" y="495300"/>
          <a:ext cx="9448800" cy="14224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279399</xdr:colOff>
      <xdr:row>31</xdr:row>
      <xdr:rowOff>12700</xdr:rowOff>
    </xdr:from>
    <xdr:to>
      <xdr:col>21</xdr:col>
      <xdr:colOff>490458</xdr:colOff>
      <xdr:row>50</xdr:row>
      <xdr:rowOff>0</xdr:rowOff>
    </xdr:to>
    <xdr:pic>
      <xdr:nvPicPr>
        <xdr:cNvPr id="5" name="Picture 4">
          <a:extLst>
            <a:ext uri="{FF2B5EF4-FFF2-40B4-BE49-F238E27FC236}">
              <a16:creationId xmlns:a16="http://schemas.microsoft.com/office/drawing/2014/main" id="{7CA6DAF4-4864-5E43-8E95-AC6BB9C0BBDB}"/>
            </a:ext>
          </a:extLst>
        </xdr:cNvPr>
        <xdr:cNvPicPr>
          <a:picLocks noChangeAspect="1"/>
        </xdr:cNvPicPr>
      </xdr:nvPicPr>
      <xdr:blipFill>
        <a:blip xmlns:r="http://schemas.openxmlformats.org/officeDocument/2006/relationships" r:embed="rId1"/>
        <a:stretch>
          <a:fillRect/>
        </a:stretch>
      </xdr:blipFill>
      <xdr:spPr>
        <a:xfrm>
          <a:off x="4140199" y="5689600"/>
          <a:ext cx="10066259" cy="33909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304800</xdr:colOff>
      <xdr:row>30</xdr:row>
      <xdr:rowOff>126999</xdr:rowOff>
    </xdr:from>
    <xdr:to>
      <xdr:col>21</xdr:col>
      <xdr:colOff>317500</xdr:colOff>
      <xdr:row>79</xdr:row>
      <xdr:rowOff>155574</xdr:rowOff>
    </xdr:to>
    <xdr:pic>
      <xdr:nvPicPr>
        <xdr:cNvPr id="5" name="Picture 4">
          <a:extLst>
            <a:ext uri="{FF2B5EF4-FFF2-40B4-BE49-F238E27FC236}">
              <a16:creationId xmlns:a16="http://schemas.microsoft.com/office/drawing/2014/main" id="{D911AEDD-AEE1-8B4C-8F57-134C7386D54D}"/>
            </a:ext>
          </a:extLst>
        </xdr:cNvPr>
        <xdr:cNvPicPr>
          <a:picLocks noChangeAspect="1"/>
        </xdr:cNvPicPr>
      </xdr:nvPicPr>
      <xdr:blipFill>
        <a:blip xmlns:r="http://schemas.openxmlformats.org/officeDocument/2006/relationships" r:embed="rId1"/>
        <a:stretch>
          <a:fillRect/>
        </a:stretch>
      </xdr:blipFill>
      <xdr:spPr>
        <a:xfrm>
          <a:off x="5130800" y="5753099"/>
          <a:ext cx="9563100" cy="87661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11B8A-595E-B541-8F04-1C14CE6F1585}">
  <dimension ref="A1"/>
  <sheetViews>
    <sheetView workbookViewId="0">
      <selection activeCell="E30" sqref="E30"/>
    </sheetView>
  </sheetViews>
  <sheetFormatPr baseColWidth="10" defaultRowHeight="13" x14ac:dyDescent="0.1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600BC-323C-F04D-BD09-07EDA810E971}">
  <sheetPr>
    <pageSetUpPr fitToPage="1"/>
  </sheetPr>
  <dimension ref="A1:U62"/>
  <sheetViews>
    <sheetView topLeftCell="A35" workbookViewId="0">
      <selection activeCell="I35" sqref="I35"/>
    </sheetView>
  </sheetViews>
  <sheetFormatPr baseColWidth="10" defaultColWidth="8.83203125" defaultRowHeight="14" x14ac:dyDescent="0.2"/>
  <cols>
    <col min="1" max="1" width="9.1640625" style="69" customWidth="1"/>
    <col min="2" max="4" width="9.5" style="69" customWidth="1"/>
    <col min="5" max="5" width="10.33203125" style="69" customWidth="1"/>
    <col min="6" max="6" width="2.6640625" style="69" customWidth="1"/>
    <col min="7" max="7" width="9.1640625" style="69" customWidth="1"/>
    <col min="8" max="10" width="8.83203125" style="69" customWidth="1"/>
    <col min="11" max="11" width="8.33203125" style="69" customWidth="1"/>
    <col min="12" max="12" width="2.5" style="69" customWidth="1"/>
    <col min="13" max="13" width="9.5" style="69" customWidth="1"/>
    <col min="14" max="14" width="3.1640625" style="69" customWidth="1"/>
    <col min="15" max="19" width="8.83203125" style="69"/>
    <col min="20" max="20" width="17.1640625" style="69" customWidth="1"/>
    <col min="21" max="16384" width="8.83203125" style="69"/>
  </cols>
  <sheetData>
    <row r="1" spans="1:21" ht="19" x14ac:dyDescent="0.25">
      <c r="A1" s="95" t="s">
        <v>28</v>
      </c>
    </row>
    <row r="3" spans="1:21" x14ac:dyDescent="0.2">
      <c r="M3" s="79"/>
    </row>
    <row r="4" spans="1:21" x14ac:dyDescent="0.2">
      <c r="A4" s="79" t="s">
        <v>16</v>
      </c>
      <c r="G4" s="79" t="s">
        <v>17</v>
      </c>
      <c r="M4" s="94" t="s">
        <v>18</v>
      </c>
    </row>
    <row r="5" spans="1:21" x14ac:dyDescent="0.2">
      <c r="A5" s="69" t="s">
        <v>29</v>
      </c>
      <c r="G5" s="69" t="s">
        <v>19</v>
      </c>
      <c r="M5" s="94" t="s">
        <v>20</v>
      </c>
    </row>
    <row r="6" spans="1:21" x14ac:dyDescent="0.2">
      <c r="A6" s="93"/>
      <c r="B6" s="92" t="s">
        <v>1</v>
      </c>
      <c r="C6" s="91"/>
      <c r="D6" s="91"/>
      <c r="E6" s="90"/>
      <c r="G6" s="93"/>
      <c r="H6" s="92" t="s">
        <v>1</v>
      </c>
      <c r="I6" s="91"/>
      <c r="J6" s="91"/>
      <c r="K6" s="90"/>
      <c r="M6" s="71" t="s">
        <v>21</v>
      </c>
      <c r="P6" s="71"/>
    </row>
    <row r="7" spans="1:21" x14ac:dyDescent="0.2">
      <c r="A7" s="88" t="s">
        <v>2</v>
      </c>
      <c r="B7" s="87" t="s">
        <v>3</v>
      </c>
      <c r="C7" s="87" t="s">
        <v>4</v>
      </c>
      <c r="D7" s="87" t="s">
        <v>5</v>
      </c>
      <c r="E7" s="86" t="s">
        <v>6</v>
      </c>
      <c r="G7" s="88" t="s">
        <v>2</v>
      </c>
      <c r="H7" s="87" t="s">
        <v>3</v>
      </c>
      <c r="I7" s="87" t="s">
        <v>4</v>
      </c>
      <c r="J7" s="87" t="s">
        <v>5</v>
      </c>
      <c r="K7" s="86" t="s">
        <v>6</v>
      </c>
      <c r="M7" s="76" t="s">
        <v>22</v>
      </c>
      <c r="P7" s="71"/>
    </row>
    <row r="8" spans="1:21" x14ac:dyDescent="0.2">
      <c r="A8" s="84" t="s">
        <v>7</v>
      </c>
      <c r="B8" s="51">
        <v>0</v>
      </c>
      <c r="C8" s="51">
        <v>0</v>
      </c>
      <c r="D8" s="51">
        <v>6666.6666666666661</v>
      </c>
      <c r="E8" s="52">
        <v>0</v>
      </c>
      <c r="G8" s="84" t="s">
        <v>7</v>
      </c>
      <c r="H8" s="33"/>
      <c r="I8" s="50">
        <v>0.4</v>
      </c>
      <c r="J8" s="50">
        <v>0.375</v>
      </c>
      <c r="K8" s="49">
        <v>0.25</v>
      </c>
      <c r="M8" s="48">
        <v>2500</v>
      </c>
      <c r="N8" s="37"/>
      <c r="O8" s="6"/>
      <c r="P8" s="36"/>
    </row>
    <row r="9" spans="1:21" x14ac:dyDescent="0.2">
      <c r="A9" s="84" t="s">
        <v>8</v>
      </c>
      <c r="B9" s="51">
        <v>4285.7142857142862</v>
      </c>
      <c r="C9" s="51">
        <v>0</v>
      </c>
      <c r="D9" s="51">
        <v>0</v>
      </c>
      <c r="E9" s="52">
        <v>0</v>
      </c>
      <c r="G9" s="84" t="s">
        <v>8</v>
      </c>
      <c r="H9" s="47">
        <v>0.7</v>
      </c>
      <c r="I9" s="46">
        <v>0.5</v>
      </c>
      <c r="J9" s="46">
        <v>0.35</v>
      </c>
      <c r="K9" s="45">
        <v>0.25</v>
      </c>
      <c r="M9" s="19">
        <v>3000</v>
      </c>
      <c r="N9" s="37"/>
      <c r="O9" s="6"/>
      <c r="P9" s="36"/>
    </row>
    <row r="10" spans="1:21" x14ac:dyDescent="0.2">
      <c r="A10" s="84" t="s">
        <v>9</v>
      </c>
      <c r="B10" s="51">
        <v>3703.7037037037035</v>
      </c>
      <c r="C10" s="51">
        <v>0</v>
      </c>
      <c r="D10" s="51">
        <v>0</v>
      </c>
      <c r="E10" s="52">
        <v>0</v>
      </c>
      <c r="G10" s="84" t="s">
        <v>9</v>
      </c>
      <c r="H10" s="47">
        <v>0.67500000000000004</v>
      </c>
      <c r="I10" s="46">
        <v>0.45</v>
      </c>
      <c r="J10" s="46">
        <v>0.4</v>
      </c>
      <c r="K10" s="45">
        <v>0.25</v>
      </c>
      <c r="M10" s="19">
        <v>2500</v>
      </c>
      <c r="N10" s="37"/>
      <c r="O10" s="6"/>
      <c r="P10" s="36"/>
    </row>
    <row r="11" spans="1:21" x14ac:dyDescent="0.2">
      <c r="A11" s="84" t="s">
        <v>10</v>
      </c>
      <c r="B11" s="51">
        <v>0</v>
      </c>
      <c r="C11" s="51">
        <v>0</v>
      </c>
      <c r="D11" s="51">
        <v>2726.3999616940773</v>
      </c>
      <c r="E11" s="52">
        <v>0</v>
      </c>
      <c r="G11" s="84" t="s">
        <v>10</v>
      </c>
      <c r="H11" s="33"/>
      <c r="I11" s="46">
        <v>0.45</v>
      </c>
      <c r="J11" s="46">
        <v>0.35</v>
      </c>
      <c r="K11" s="45">
        <v>0.2</v>
      </c>
      <c r="M11" s="19">
        <v>2600</v>
      </c>
      <c r="N11" s="37"/>
      <c r="O11" s="6"/>
      <c r="P11" s="36"/>
    </row>
    <row r="12" spans="1:21" x14ac:dyDescent="0.2">
      <c r="A12" s="84" t="s">
        <v>11</v>
      </c>
      <c r="B12" s="51">
        <v>3846.1538461538453</v>
      </c>
      <c r="C12" s="51">
        <v>0</v>
      </c>
      <c r="D12" s="51">
        <v>0</v>
      </c>
      <c r="E12" s="52">
        <v>0</v>
      </c>
      <c r="G12" s="84" t="s">
        <v>11</v>
      </c>
      <c r="H12" s="47">
        <v>0.65</v>
      </c>
      <c r="I12" s="46">
        <v>0.45</v>
      </c>
      <c r="J12" s="46">
        <v>0.4</v>
      </c>
      <c r="K12" s="45">
        <v>0.25</v>
      </c>
      <c r="M12" s="19">
        <v>2500</v>
      </c>
      <c r="N12" s="37"/>
      <c r="O12" s="6"/>
      <c r="P12" s="36"/>
    </row>
    <row r="13" spans="1:21" x14ac:dyDescent="0.2">
      <c r="A13" s="83" t="s">
        <v>12</v>
      </c>
      <c r="B13" s="53">
        <v>13164.428164428162</v>
      </c>
      <c r="C13" s="53">
        <v>26000</v>
      </c>
      <c r="D13" s="53">
        <v>11464.076228782113</v>
      </c>
      <c r="E13" s="54">
        <v>27999.999999999996</v>
      </c>
      <c r="G13" s="83" t="s">
        <v>12</v>
      </c>
      <c r="H13" s="44">
        <v>0.625</v>
      </c>
      <c r="I13" s="43">
        <v>0.5</v>
      </c>
      <c r="J13" s="43">
        <v>0.42499999999999999</v>
      </c>
      <c r="K13" s="42">
        <v>0.42499999999999999</v>
      </c>
      <c r="M13" s="41">
        <v>38000</v>
      </c>
      <c r="N13" s="37"/>
      <c r="O13" s="6"/>
      <c r="P13" s="36"/>
    </row>
    <row r="14" spans="1:21" x14ac:dyDescent="0.2">
      <c r="A14" s="82" t="s">
        <v>13</v>
      </c>
      <c r="B14" s="55">
        <v>0</v>
      </c>
      <c r="C14" s="55">
        <v>0</v>
      </c>
      <c r="D14" s="55">
        <v>7142.8571428571413</v>
      </c>
      <c r="E14" s="56">
        <v>0</v>
      </c>
      <c r="G14" s="82" t="s">
        <v>13</v>
      </c>
      <c r="H14" s="40">
        <v>0.7</v>
      </c>
      <c r="I14" s="39">
        <v>0.45</v>
      </c>
      <c r="J14" s="39">
        <v>0.35</v>
      </c>
      <c r="K14" s="38">
        <v>0.4</v>
      </c>
      <c r="M14" s="13">
        <v>2500</v>
      </c>
      <c r="N14" s="37"/>
      <c r="O14" s="6"/>
      <c r="P14" s="36"/>
    </row>
    <row r="15" spans="1:21" x14ac:dyDescent="0.2">
      <c r="B15" s="7"/>
      <c r="C15" s="7"/>
      <c r="D15" s="7"/>
      <c r="E15" s="7"/>
      <c r="M15" s="7"/>
      <c r="N15" s="35"/>
      <c r="O15" s="34"/>
      <c r="T15" s="69" t="s">
        <v>154</v>
      </c>
    </row>
    <row r="16" spans="1:21" x14ac:dyDescent="0.2">
      <c r="B16" s="7"/>
      <c r="C16" s="7"/>
      <c r="D16" s="7"/>
      <c r="E16" s="7"/>
      <c r="M16" s="7"/>
      <c r="N16" s="35"/>
      <c r="O16" s="34"/>
      <c r="T16" s="69" t="s">
        <v>153</v>
      </c>
      <c r="U16" s="69">
        <f>1384912</f>
        <v>1384912</v>
      </c>
    </row>
    <row r="17" spans="1:21" x14ac:dyDescent="0.2">
      <c r="A17" s="79" t="s">
        <v>23</v>
      </c>
      <c r="G17" s="79" t="s">
        <v>24</v>
      </c>
      <c r="T17" s="69" t="s">
        <v>152</v>
      </c>
      <c r="U17" s="69">
        <f>U16-U15</f>
        <v>1384912</v>
      </c>
    </row>
    <row r="18" spans="1:21" x14ac:dyDescent="0.2">
      <c r="A18" s="69" t="s">
        <v>0</v>
      </c>
      <c r="G18" s="69" t="s">
        <v>0</v>
      </c>
      <c r="T18" s="69" t="s">
        <v>151</v>
      </c>
      <c r="U18" s="69">
        <f>U17*12</f>
        <v>16618944</v>
      </c>
    </row>
    <row r="19" spans="1:21" ht="30" x14ac:dyDescent="0.2">
      <c r="A19" s="93"/>
      <c r="B19" s="92" t="s">
        <v>1</v>
      </c>
      <c r="C19" s="91"/>
      <c r="D19" s="91"/>
      <c r="E19" s="90"/>
      <c r="G19" s="93"/>
      <c r="H19" s="92" t="s">
        <v>1</v>
      </c>
      <c r="I19" s="91"/>
      <c r="J19" s="91"/>
      <c r="K19" s="90"/>
      <c r="M19" s="89" t="s">
        <v>25</v>
      </c>
    </row>
    <row r="20" spans="1:21" x14ac:dyDescent="0.2">
      <c r="A20" s="88" t="s">
        <v>2</v>
      </c>
      <c r="B20" s="87" t="s">
        <v>3</v>
      </c>
      <c r="C20" s="87" t="s">
        <v>4</v>
      </c>
      <c r="D20" s="87" t="s">
        <v>5</v>
      </c>
      <c r="E20" s="86" t="s">
        <v>6</v>
      </c>
      <c r="G20" s="88" t="s">
        <v>2</v>
      </c>
      <c r="H20" s="87" t="s">
        <v>3</v>
      </c>
      <c r="I20" s="87" t="s">
        <v>4</v>
      </c>
      <c r="J20" s="87" t="s">
        <v>5</v>
      </c>
      <c r="K20" s="86" t="s">
        <v>6</v>
      </c>
      <c r="M20" s="85" t="s">
        <v>26</v>
      </c>
    </row>
    <row r="21" spans="1:21" x14ac:dyDescent="0.2">
      <c r="A21" s="84" t="s">
        <v>7</v>
      </c>
      <c r="B21" s="33"/>
      <c r="C21" s="28">
        <v>13</v>
      </c>
      <c r="D21" s="28">
        <v>10.65</v>
      </c>
      <c r="E21" s="27">
        <v>9.6</v>
      </c>
      <c r="G21" s="84" t="s">
        <v>7</v>
      </c>
      <c r="H21" s="32">
        <f t="shared" ref="H21:K27" si="0">H$29*$M21</f>
        <v>0.3</v>
      </c>
      <c r="I21" s="31">
        <f t="shared" si="0"/>
        <v>0.3</v>
      </c>
      <c r="J21" s="31">
        <f t="shared" si="0"/>
        <v>0.44999999999999996</v>
      </c>
      <c r="K21" s="30">
        <f t="shared" si="0"/>
        <v>0.44999999999999996</v>
      </c>
      <c r="M21" s="19">
        <v>30</v>
      </c>
    </row>
    <row r="22" spans="1:21" x14ac:dyDescent="0.2">
      <c r="A22" s="84" t="s">
        <v>8</v>
      </c>
      <c r="B22" s="28">
        <v>17.399999999999999</v>
      </c>
      <c r="C22" s="28">
        <v>14.1</v>
      </c>
      <c r="D22" s="28">
        <v>11.2</v>
      </c>
      <c r="E22" s="27">
        <v>9.4499999999999993</v>
      </c>
      <c r="G22" s="84" t="s">
        <v>8</v>
      </c>
      <c r="H22" s="26">
        <f t="shared" si="0"/>
        <v>0.4</v>
      </c>
      <c r="I22" s="12">
        <f t="shared" si="0"/>
        <v>0.4</v>
      </c>
      <c r="J22" s="12">
        <f t="shared" si="0"/>
        <v>0.6</v>
      </c>
      <c r="K22" s="25">
        <f t="shared" si="0"/>
        <v>0.6</v>
      </c>
      <c r="M22" s="19">
        <v>40</v>
      </c>
    </row>
    <row r="23" spans="1:21" x14ac:dyDescent="0.2">
      <c r="A23" s="84" t="s">
        <v>9</v>
      </c>
      <c r="B23" s="28">
        <v>17.399999999999999</v>
      </c>
      <c r="C23" s="28">
        <v>14.22</v>
      </c>
      <c r="D23" s="28">
        <v>11</v>
      </c>
      <c r="E23" s="27">
        <v>9.5</v>
      </c>
      <c r="G23" s="84" t="s">
        <v>9</v>
      </c>
      <c r="H23" s="26">
        <f t="shared" si="0"/>
        <v>0.8</v>
      </c>
      <c r="I23" s="12">
        <f t="shared" si="0"/>
        <v>0.8</v>
      </c>
      <c r="J23" s="12">
        <f t="shared" si="0"/>
        <v>1.2</v>
      </c>
      <c r="K23" s="25">
        <f t="shared" si="0"/>
        <v>1.2</v>
      </c>
      <c r="M23" s="19">
        <v>80</v>
      </c>
    </row>
    <row r="24" spans="1:21" x14ac:dyDescent="0.2">
      <c r="A24" s="84" t="s">
        <v>10</v>
      </c>
      <c r="B24" s="29"/>
      <c r="C24" s="28">
        <v>14.3</v>
      </c>
      <c r="D24" s="28">
        <v>11.25</v>
      </c>
      <c r="E24" s="27">
        <v>9.6</v>
      </c>
      <c r="G24" s="84" t="s">
        <v>10</v>
      </c>
      <c r="H24" s="26">
        <f t="shared" si="0"/>
        <v>0.70000000000000007</v>
      </c>
      <c r="I24" s="12">
        <f t="shared" si="0"/>
        <v>0.70000000000000007</v>
      </c>
      <c r="J24" s="12">
        <f t="shared" si="0"/>
        <v>1.05</v>
      </c>
      <c r="K24" s="25">
        <f t="shared" si="0"/>
        <v>1.05</v>
      </c>
      <c r="M24" s="19">
        <v>70</v>
      </c>
    </row>
    <row r="25" spans="1:21" x14ac:dyDescent="0.2">
      <c r="A25" s="84" t="s">
        <v>11</v>
      </c>
      <c r="B25" s="28">
        <v>17.5</v>
      </c>
      <c r="C25" s="28">
        <v>13.8</v>
      </c>
      <c r="D25" s="28">
        <v>11.4</v>
      </c>
      <c r="E25" s="27">
        <v>9.6</v>
      </c>
      <c r="G25" s="84" t="s">
        <v>11</v>
      </c>
      <c r="H25" s="26">
        <f t="shared" si="0"/>
        <v>0.70000000000000007</v>
      </c>
      <c r="I25" s="12">
        <f t="shared" si="0"/>
        <v>0.70000000000000007</v>
      </c>
      <c r="J25" s="12">
        <f t="shared" si="0"/>
        <v>1.05</v>
      </c>
      <c r="K25" s="25">
        <f t="shared" si="0"/>
        <v>1.05</v>
      </c>
      <c r="M25" s="19">
        <v>70</v>
      </c>
    </row>
    <row r="26" spans="1:21" x14ac:dyDescent="0.2">
      <c r="A26" s="83" t="s">
        <v>12</v>
      </c>
      <c r="B26" s="24">
        <v>18.25</v>
      </c>
      <c r="C26" s="24">
        <v>13.9</v>
      </c>
      <c r="D26" s="24">
        <v>11.4</v>
      </c>
      <c r="E26" s="23">
        <v>8.9</v>
      </c>
      <c r="G26" s="83" t="s">
        <v>12</v>
      </c>
      <c r="H26" s="22">
        <f t="shared" si="0"/>
        <v>0</v>
      </c>
      <c r="I26" s="21">
        <f t="shared" si="0"/>
        <v>0</v>
      </c>
      <c r="J26" s="21">
        <f t="shared" si="0"/>
        <v>0</v>
      </c>
      <c r="K26" s="20">
        <f t="shared" si="0"/>
        <v>0</v>
      </c>
      <c r="M26" s="19">
        <v>0</v>
      </c>
    </row>
    <row r="27" spans="1:21" x14ac:dyDescent="0.2">
      <c r="A27" s="82" t="s">
        <v>13</v>
      </c>
      <c r="B27" s="18">
        <v>19.75</v>
      </c>
      <c r="C27" s="18">
        <v>13.9</v>
      </c>
      <c r="D27" s="18">
        <v>10.75</v>
      </c>
      <c r="E27" s="17">
        <v>9.4</v>
      </c>
      <c r="G27" s="82" t="s">
        <v>13</v>
      </c>
      <c r="H27" s="16">
        <f t="shared" si="0"/>
        <v>0.5</v>
      </c>
      <c r="I27" s="15">
        <f t="shared" si="0"/>
        <v>0.5</v>
      </c>
      <c r="J27" s="15">
        <f t="shared" si="0"/>
        <v>0.75</v>
      </c>
      <c r="K27" s="14">
        <f t="shared" si="0"/>
        <v>0.75</v>
      </c>
      <c r="M27" s="13">
        <v>50</v>
      </c>
    </row>
    <row r="28" spans="1:21" ht="6" customHeight="1" x14ac:dyDescent="0.2">
      <c r="B28" s="12"/>
      <c r="C28" s="12"/>
      <c r="D28" s="12"/>
      <c r="E28" s="12"/>
    </row>
    <row r="29" spans="1:21" x14ac:dyDescent="0.2">
      <c r="G29" s="76" t="s">
        <v>27</v>
      </c>
      <c r="H29" s="11">
        <v>0.01</v>
      </c>
      <c r="I29" s="10">
        <v>0.01</v>
      </c>
      <c r="J29" s="10">
        <v>1.4999999999999999E-2</v>
      </c>
      <c r="K29" s="9">
        <v>1.4999999999999999E-2</v>
      </c>
    </row>
    <row r="31" spans="1:21" x14ac:dyDescent="0.2">
      <c r="A31" s="79" t="s">
        <v>14</v>
      </c>
    </row>
    <row r="32" spans="1:21" x14ac:dyDescent="0.2">
      <c r="A32" s="69" t="s">
        <v>15</v>
      </c>
    </row>
    <row r="33" spans="1:7" x14ac:dyDescent="0.2">
      <c r="A33" s="79"/>
      <c r="B33" s="80" t="s">
        <v>3</v>
      </c>
      <c r="C33" s="80" t="s">
        <v>4</v>
      </c>
      <c r="D33" s="80" t="s">
        <v>5</v>
      </c>
      <c r="E33" s="80" t="s">
        <v>6</v>
      </c>
      <c r="F33" s="71"/>
    </row>
    <row r="34" spans="1:7" x14ac:dyDescent="0.2">
      <c r="B34" s="8">
        <v>25000</v>
      </c>
      <c r="C34" s="8">
        <v>26000</v>
      </c>
      <c r="D34" s="8">
        <v>28000</v>
      </c>
      <c r="E34" s="8">
        <v>28000</v>
      </c>
      <c r="F34" s="70"/>
    </row>
    <row r="35" spans="1:7" x14ac:dyDescent="0.2">
      <c r="B35" s="7"/>
      <c r="C35" s="7"/>
      <c r="D35" s="7"/>
      <c r="E35" s="7"/>
      <c r="F35" s="70"/>
    </row>
    <row r="37" spans="1:7" ht="15" thickBot="1" x14ac:dyDescent="0.25">
      <c r="A37" s="79" t="s">
        <v>48</v>
      </c>
    </row>
    <row r="38" spans="1:7" ht="15" thickBot="1" x14ac:dyDescent="0.25">
      <c r="A38" s="69" t="s">
        <v>47</v>
      </c>
      <c r="E38" s="57">
        <f>SUMPRODUCT(B8:E14,B21:E27)+SUMPRODUCT(B8:E14,H21:K27)</f>
        <v>1384911.9813737459</v>
      </c>
    </row>
    <row r="40" spans="1:7" x14ac:dyDescent="0.2">
      <c r="D40" s="76"/>
    </row>
    <row r="41" spans="1:7" x14ac:dyDescent="0.2">
      <c r="E41" s="70"/>
    </row>
    <row r="42" spans="1:7" x14ac:dyDescent="0.2">
      <c r="E42" s="6"/>
    </row>
    <row r="44" spans="1:7" x14ac:dyDescent="0.2">
      <c r="A44" s="79" t="s">
        <v>46</v>
      </c>
      <c r="C44" s="78" t="s">
        <v>45</v>
      </c>
      <c r="D44" s="78" t="s">
        <v>44</v>
      </c>
      <c r="E44" s="78" t="s">
        <v>43</v>
      </c>
    </row>
    <row r="45" spans="1:7" x14ac:dyDescent="0.2">
      <c r="A45" s="69" t="s">
        <v>42</v>
      </c>
      <c r="C45" s="6"/>
      <c r="D45" s="71"/>
      <c r="E45" s="70"/>
      <c r="G45" s="75"/>
    </row>
    <row r="46" spans="1:7" x14ac:dyDescent="0.2">
      <c r="B46" s="75" t="s">
        <v>7</v>
      </c>
      <c r="C46" s="6">
        <f t="shared" ref="C46:C52" si="1">SUMPRODUCT(B8:E8,H8:K8)</f>
        <v>2500</v>
      </c>
      <c r="D46" s="71" t="s">
        <v>41</v>
      </c>
      <c r="E46" s="70">
        <f t="shared" ref="E46:E52" si="2">M8</f>
        <v>2500</v>
      </c>
      <c r="G46" s="75"/>
    </row>
    <row r="47" spans="1:7" x14ac:dyDescent="0.2">
      <c r="B47" s="75" t="s">
        <v>8</v>
      </c>
      <c r="C47" s="6">
        <f t="shared" si="1"/>
        <v>3000</v>
      </c>
      <c r="D47" s="71" t="s">
        <v>41</v>
      </c>
      <c r="E47" s="70">
        <f t="shared" si="2"/>
        <v>3000</v>
      </c>
      <c r="G47" s="75"/>
    </row>
    <row r="48" spans="1:7" x14ac:dyDescent="0.2">
      <c r="B48" s="75" t="s">
        <v>9</v>
      </c>
      <c r="C48" s="6">
        <f t="shared" si="1"/>
        <v>2500</v>
      </c>
      <c r="D48" s="71" t="s">
        <v>41</v>
      </c>
      <c r="E48" s="70">
        <f t="shared" si="2"/>
        <v>2500</v>
      </c>
      <c r="G48" s="75"/>
    </row>
    <row r="49" spans="1:7" x14ac:dyDescent="0.2">
      <c r="B49" s="75" t="s">
        <v>10</v>
      </c>
      <c r="C49" s="6">
        <f t="shared" si="1"/>
        <v>954.23998659292704</v>
      </c>
      <c r="D49" s="71" t="s">
        <v>41</v>
      </c>
      <c r="E49" s="70">
        <f t="shared" si="2"/>
        <v>2600</v>
      </c>
      <c r="G49" s="77"/>
    </row>
    <row r="50" spans="1:7" x14ac:dyDescent="0.2">
      <c r="B50" s="75" t="s">
        <v>11</v>
      </c>
      <c r="C50" s="6">
        <f t="shared" si="1"/>
        <v>2499.9999999999995</v>
      </c>
      <c r="D50" s="71" t="s">
        <v>41</v>
      </c>
      <c r="E50" s="70">
        <f t="shared" si="2"/>
        <v>2500</v>
      </c>
      <c r="F50" s="71"/>
    </row>
    <row r="51" spans="1:7" x14ac:dyDescent="0.2">
      <c r="B51" s="77" t="s">
        <v>12</v>
      </c>
      <c r="C51" s="6">
        <f t="shared" si="1"/>
        <v>37999.999999999993</v>
      </c>
      <c r="D51" s="71" t="s">
        <v>41</v>
      </c>
      <c r="E51" s="70">
        <f t="shared" si="2"/>
        <v>38000</v>
      </c>
      <c r="F51" s="71"/>
    </row>
    <row r="52" spans="1:7" x14ac:dyDescent="0.2">
      <c r="B52" s="75" t="s">
        <v>13</v>
      </c>
      <c r="C52" s="6">
        <f t="shared" si="1"/>
        <v>2499.9999999999991</v>
      </c>
      <c r="D52" s="71" t="s">
        <v>41</v>
      </c>
      <c r="E52" s="70">
        <f t="shared" si="2"/>
        <v>2500</v>
      </c>
      <c r="F52" s="71"/>
    </row>
    <row r="53" spans="1:7" x14ac:dyDescent="0.2">
      <c r="B53" s="70"/>
      <c r="C53" s="71"/>
      <c r="D53" s="70"/>
      <c r="E53" s="70"/>
      <c r="F53" s="71"/>
    </row>
    <row r="54" spans="1:7" x14ac:dyDescent="0.2">
      <c r="A54" s="76" t="s">
        <v>40</v>
      </c>
      <c r="E54" s="74"/>
      <c r="F54" s="71"/>
    </row>
    <row r="55" spans="1:7" x14ac:dyDescent="0.2">
      <c r="B55" s="75" t="s">
        <v>3</v>
      </c>
      <c r="C55" s="70">
        <f>SUM(B8:B14)</f>
        <v>24999.999999999996</v>
      </c>
      <c r="D55" s="71" t="s">
        <v>39</v>
      </c>
      <c r="E55" s="74">
        <f>B34</f>
        <v>25000</v>
      </c>
      <c r="F55" s="71"/>
    </row>
    <row r="56" spans="1:7" x14ac:dyDescent="0.2">
      <c r="B56" s="73" t="s">
        <v>4</v>
      </c>
      <c r="C56" s="72">
        <f>SUM(C8:C14)</f>
        <v>26000</v>
      </c>
      <c r="D56" s="71" t="s">
        <v>39</v>
      </c>
      <c r="E56" s="70">
        <f>C34</f>
        <v>26000</v>
      </c>
      <c r="F56" s="71"/>
    </row>
    <row r="57" spans="1:7" x14ac:dyDescent="0.2">
      <c r="B57" s="73" t="s">
        <v>5</v>
      </c>
      <c r="C57" s="72">
        <f>SUM(D8:D14)</f>
        <v>27999.999999999996</v>
      </c>
      <c r="D57" s="71" t="s">
        <v>39</v>
      </c>
      <c r="E57" s="70">
        <f>D34</f>
        <v>28000</v>
      </c>
      <c r="F57" s="71"/>
    </row>
    <row r="58" spans="1:7" x14ac:dyDescent="0.2">
      <c r="B58" s="73" t="s">
        <v>6</v>
      </c>
      <c r="C58" s="72">
        <f>SUM(E8:E14)</f>
        <v>27999.999999999996</v>
      </c>
      <c r="D58" s="71" t="s">
        <v>39</v>
      </c>
      <c r="E58" s="70">
        <f>E34</f>
        <v>28000</v>
      </c>
      <c r="F58" s="71"/>
    </row>
    <row r="59" spans="1:7" x14ac:dyDescent="0.2">
      <c r="B59" s="70"/>
      <c r="C59" s="71"/>
      <c r="D59" s="70"/>
      <c r="E59" s="70"/>
      <c r="F59" s="71"/>
    </row>
    <row r="60" spans="1:7" x14ac:dyDescent="0.2">
      <c r="C60" s="6"/>
      <c r="D60" s="71"/>
      <c r="E60" s="70"/>
      <c r="F60" s="71"/>
    </row>
    <row r="61" spans="1:7" x14ac:dyDescent="0.2">
      <c r="B61" s="70"/>
      <c r="C61" s="5"/>
      <c r="D61" s="70"/>
    </row>
    <row r="62" spans="1:7" x14ac:dyDescent="0.2">
      <c r="B62" s="70"/>
      <c r="C62" s="5"/>
      <c r="D62" s="70"/>
    </row>
  </sheetData>
  <printOptions horizontalCentered="1" verticalCentered="1"/>
  <pageMargins left="0.5" right="0.25" top="0.75" bottom="0.5" header="0.5" footer="0.25"/>
  <pageSetup scale="54" orientation="portrait" horizontalDpi="300" verticalDpi="300"/>
  <headerFooter>
    <oddHeader>&amp;LFilatoi Riuniti_x000D_Your Name: ______________&amp;C&amp;A&amp;RFilatoi Riuniti_x000D_by Robert Freund and Roberto Caccia</oddHead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A76B0-0D63-254F-A56F-D1586C43E3E0}">
  <sheetPr>
    <pageSetUpPr fitToPage="1"/>
  </sheetPr>
  <dimension ref="A1:U63"/>
  <sheetViews>
    <sheetView topLeftCell="A16" workbookViewId="0">
      <selection activeCell="U15" sqref="U15:U16"/>
    </sheetView>
  </sheetViews>
  <sheetFormatPr baseColWidth="10" defaultColWidth="8.83203125" defaultRowHeight="14" x14ac:dyDescent="0.2"/>
  <cols>
    <col min="1" max="1" width="21.83203125" style="69" customWidth="1"/>
    <col min="2" max="4" width="9.5" style="69" customWidth="1"/>
    <col min="5" max="5" width="10.33203125" style="69" customWidth="1"/>
    <col min="6" max="6" width="2.6640625" style="69" customWidth="1"/>
    <col min="7" max="7" width="13.5" style="69" customWidth="1"/>
    <col min="8" max="10" width="8.83203125" style="69" customWidth="1"/>
    <col min="11" max="11" width="8.33203125" style="69" customWidth="1"/>
    <col min="12" max="12" width="2.5" style="69" customWidth="1"/>
    <col min="13" max="13" width="9.5" style="69" customWidth="1"/>
    <col min="14" max="14" width="3.1640625" style="69" customWidth="1"/>
    <col min="15" max="16384" width="8.83203125" style="69"/>
  </cols>
  <sheetData>
    <row r="1" spans="1:21" ht="19" x14ac:dyDescent="0.25">
      <c r="A1" s="95" t="s">
        <v>28</v>
      </c>
    </row>
    <row r="3" spans="1:21" x14ac:dyDescent="0.2">
      <c r="M3" s="79"/>
    </row>
    <row r="4" spans="1:21" x14ac:dyDescent="0.2">
      <c r="A4" s="79" t="s">
        <v>16</v>
      </c>
      <c r="G4" s="79" t="s">
        <v>17</v>
      </c>
      <c r="M4" s="94" t="s">
        <v>18</v>
      </c>
    </row>
    <row r="5" spans="1:21" x14ac:dyDescent="0.2">
      <c r="A5" s="69" t="s">
        <v>29</v>
      </c>
      <c r="G5" s="69" t="s">
        <v>19</v>
      </c>
      <c r="M5" s="94" t="s">
        <v>20</v>
      </c>
    </row>
    <row r="6" spans="1:21" x14ac:dyDescent="0.2">
      <c r="A6" s="93"/>
      <c r="B6" s="92" t="s">
        <v>1</v>
      </c>
      <c r="C6" s="91"/>
      <c r="D6" s="91"/>
      <c r="E6" s="90"/>
      <c r="G6" s="93"/>
      <c r="H6" s="92" t="s">
        <v>1</v>
      </c>
      <c r="I6" s="91"/>
      <c r="J6" s="91"/>
      <c r="K6" s="90"/>
      <c r="M6" s="71" t="s">
        <v>21</v>
      </c>
      <c r="P6" s="71"/>
    </row>
    <row r="7" spans="1:21" x14ac:dyDescent="0.2">
      <c r="A7" s="88" t="s">
        <v>2</v>
      </c>
      <c r="B7" s="87" t="s">
        <v>3</v>
      </c>
      <c r="C7" s="87" t="s">
        <v>4</v>
      </c>
      <c r="D7" s="87" t="s">
        <v>5</v>
      </c>
      <c r="E7" s="86" t="s">
        <v>6</v>
      </c>
      <c r="G7" s="88" t="s">
        <v>2</v>
      </c>
      <c r="H7" s="87" t="s">
        <v>3</v>
      </c>
      <c r="I7" s="87" t="s">
        <v>4</v>
      </c>
      <c r="J7" s="87" t="s">
        <v>5</v>
      </c>
      <c r="K7" s="86" t="s">
        <v>6</v>
      </c>
      <c r="M7" s="76" t="s">
        <v>22</v>
      </c>
      <c r="P7" s="71"/>
    </row>
    <row r="8" spans="1:21" x14ac:dyDescent="0.2">
      <c r="A8" s="84" t="s">
        <v>7</v>
      </c>
      <c r="B8" s="51">
        <v>0</v>
      </c>
      <c r="C8" s="51">
        <v>6250</v>
      </c>
      <c r="D8" s="51">
        <v>0</v>
      </c>
      <c r="E8" s="52">
        <v>0</v>
      </c>
      <c r="G8" s="84" t="s">
        <v>7</v>
      </c>
      <c r="H8" s="33"/>
      <c r="I8" s="50">
        <v>0.4</v>
      </c>
      <c r="J8" s="50">
        <v>0.375</v>
      </c>
      <c r="K8" s="49">
        <v>0.25</v>
      </c>
      <c r="M8" s="48">
        <v>2500</v>
      </c>
      <c r="N8" s="37"/>
      <c r="O8" s="6"/>
      <c r="P8" s="36"/>
    </row>
    <row r="9" spans="1:21" x14ac:dyDescent="0.2">
      <c r="A9" s="84" t="s">
        <v>8</v>
      </c>
      <c r="B9" s="51">
        <v>4285.7142857142862</v>
      </c>
      <c r="C9" s="51">
        <v>0</v>
      </c>
      <c r="D9" s="51">
        <v>0</v>
      </c>
      <c r="E9" s="52">
        <v>0</v>
      </c>
      <c r="G9" s="84" t="s">
        <v>8</v>
      </c>
      <c r="H9" s="47">
        <v>0.7</v>
      </c>
      <c r="I9" s="46">
        <v>0.5</v>
      </c>
      <c r="J9" s="46">
        <v>0.35</v>
      </c>
      <c r="K9" s="45">
        <v>0.25</v>
      </c>
      <c r="M9" s="19">
        <v>3000</v>
      </c>
      <c r="N9" s="37"/>
      <c r="O9" s="6"/>
      <c r="P9" s="36"/>
    </row>
    <row r="10" spans="1:21" x14ac:dyDescent="0.2">
      <c r="A10" s="84" t="s">
        <v>9</v>
      </c>
      <c r="B10" s="51">
        <v>3703.7037037037035</v>
      </c>
      <c r="C10" s="51">
        <v>0</v>
      </c>
      <c r="D10" s="51">
        <v>0</v>
      </c>
      <c r="E10" s="52">
        <v>0</v>
      </c>
      <c r="G10" s="84" t="s">
        <v>9</v>
      </c>
      <c r="H10" s="47">
        <v>0.67500000000000004</v>
      </c>
      <c r="I10" s="46">
        <v>0.45</v>
      </c>
      <c r="J10" s="46">
        <v>0.4</v>
      </c>
      <c r="K10" s="45">
        <v>0.25</v>
      </c>
      <c r="M10" s="19">
        <v>2500</v>
      </c>
      <c r="N10" s="37"/>
      <c r="O10" s="6"/>
      <c r="P10" s="36"/>
    </row>
    <row r="11" spans="1:21" x14ac:dyDescent="0.2">
      <c r="A11" s="84" t="s">
        <v>10</v>
      </c>
      <c r="B11" s="51">
        <v>0</v>
      </c>
      <c r="C11" s="51">
        <v>0</v>
      </c>
      <c r="D11" s="51">
        <v>0</v>
      </c>
      <c r="E11" s="52">
        <v>0</v>
      </c>
      <c r="G11" s="84" t="s">
        <v>10</v>
      </c>
      <c r="H11" s="33"/>
      <c r="I11" s="46">
        <v>0.45</v>
      </c>
      <c r="J11" s="46">
        <v>0.35</v>
      </c>
      <c r="K11" s="45">
        <v>0.2</v>
      </c>
      <c r="M11" s="19">
        <v>2600</v>
      </c>
      <c r="N11" s="37"/>
      <c r="O11" s="6"/>
      <c r="P11" s="36"/>
    </row>
    <row r="12" spans="1:21" x14ac:dyDescent="0.2">
      <c r="A12" s="84" t="s">
        <v>11</v>
      </c>
      <c r="B12" s="51">
        <v>3846.1538461538462</v>
      </c>
      <c r="C12" s="51">
        <v>0</v>
      </c>
      <c r="D12" s="51">
        <v>0</v>
      </c>
      <c r="E12" s="52">
        <v>0</v>
      </c>
      <c r="G12" s="84" t="s">
        <v>11</v>
      </c>
      <c r="H12" s="47">
        <v>0.65</v>
      </c>
      <c r="I12" s="46">
        <v>0.45</v>
      </c>
      <c r="J12" s="46">
        <v>0.4</v>
      </c>
      <c r="K12" s="45">
        <v>0.25</v>
      </c>
      <c r="M12" s="19">
        <v>2500</v>
      </c>
      <c r="N12" s="37"/>
      <c r="O12" s="6"/>
      <c r="P12" s="36"/>
    </row>
    <row r="13" spans="1:21" x14ac:dyDescent="0.2">
      <c r="A13" s="83" t="s">
        <v>12</v>
      </c>
      <c r="B13" s="53">
        <v>13164.42816442816</v>
      </c>
      <c r="C13" s="53">
        <v>19750</v>
      </c>
      <c r="D13" s="53">
        <v>18817.017405252693</v>
      </c>
      <c r="E13" s="54">
        <v>28000</v>
      </c>
      <c r="G13" s="83" t="s">
        <v>12</v>
      </c>
      <c r="H13" s="44">
        <v>0.625</v>
      </c>
      <c r="I13" s="43">
        <v>0.5</v>
      </c>
      <c r="J13" s="43">
        <v>0.42499999999999999</v>
      </c>
      <c r="K13" s="42">
        <v>0.42499999999999999</v>
      </c>
      <c r="M13" s="41">
        <v>38000</v>
      </c>
      <c r="N13" s="37"/>
      <c r="O13" s="6"/>
      <c r="P13" s="36"/>
    </row>
    <row r="14" spans="1:21" x14ac:dyDescent="0.2">
      <c r="A14" s="84" t="s">
        <v>13</v>
      </c>
      <c r="B14" s="51">
        <v>0</v>
      </c>
      <c r="C14" s="51">
        <v>0</v>
      </c>
      <c r="D14" s="51">
        <v>7142.8571428571413</v>
      </c>
      <c r="E14" s="52">
        <v>0</v>
      </c>
      <c r="G14" s="84" t="s">
        <v>13</v>
      </c>
      <c r="H14" s="47">
        <v>0.7</v>
      </c>
      <c r="I14" s="46">
        <v>0.45</v>
      </c>
      <c r="J14" s="46">
        <v>0.35</v>
      </c>
      <c r="K14" s="45">
        <v>0.4</v>
      </c>
      <c r="M14" s="19">
        <v>2500</v>
      </c>
      <c r="N14" s="37"/>
      <c r="O14" s="6"/>
      <c r="P14" s="36"/>
    </row>
    <row r="15" spans="1:21" x14ac:dyDescent="0.2">
      <c r="A15" s="82" t="s">
        <v>156</v>
      </c>
      <c r="B15" s="55">
        <v>0</v>
      </c>
      <c r="C15" s="55">
        <v>0</v>
      </c>
      <c r="D15" s="55">
        <v>2040.1254518901651</v>
      </c>
      <c r="E15" s="56">
        <v>0</v>
      </c>
      <c r="G15" s="82" t="s">
        <v>156</v>
      </c>
      <c r="H15" s="106">
        <v>0.7</v>
      </c>
      <c r="I15" s="105">
        <v>0.45</v>
      </c>
      <c r="J15" s="105">
        <v>0.35</v>
      </c>
      <c r="K15" s="104">
        <v>0.4</v>
      </c>
      <c r="M15" s="97">
        <v>2500</v>
      </c>
      <c r="N15" s="35"/>
      <c r="O15" s="34"/>
    </row>
    <row r="16" spans="1:21" x14ac:dyDescent="0.2">
      <c r="B16" s="7"/>
      <c r="C16" s="7"/>
      <c r="D16" s="7"/>
      <c r="E16" s="7"/>
      <c r="M16" s="7"/>
      <c r="N16" s="35"/>
      <c r="O16" s="34"/>
      <c r="U16" s="70"/>
    </row>
    <row r="17" spans="1:13" x14ac:dyDescent="0.2">
      <c r="A17" s="79" t="s">
        <v>23</v>
      </c>
      <c r="G17" s="79" t="s">
        <v>24</v>
      </c>
    </row>
    <row r="18" spans="1:13" x14ac:dyDescent="0.2">
      <c r="A18" s="69" t="s">
        <v>0</v>
      </c>
      <c r="G18" s="69" t="s">
        <v>0</v>
      </c>
    </row>
    <row r="19" spans="1:13" ht="30" x14ac:dyDescent="0.2">
      <c r="A19" s="93"/>
      <c r="B19" s="92" t="s">
        <v>1</v>
      </c>
      <c r="C19" s="91"/>
      <c r="D19" s="91"/>
      <c r="E19" s="90"/>
      <c r="G19" s="93"/>
      <c r="H19" s="92" t="s">
        <v>1</v>
      </c>
      <c r="I19" s="91"/>
      <c r="J19" s="91"/>
      <c r="K19" s="90"/>
      <c r="M19" s="89" t="s">
        <v>25</v>
      </c>
    </row>
    <row r="20" spans="1:13" x14ac:dyDescent="0.2">
      <c r="A20" s="88" t="s">
        <v>2</v>
      </c>
      <c r="B20" s="87" t="s">
        <v>3</v>
      </c>
      <c r="C20" s="87" t="s">
        <v>4</v>
      </c>
      <c r="D20" s="87" t="s">
        <v>5</v>
      </c>
      <c r="E20" s="86" t="s">
        <v>6</v>
      </c>
      <c r="G20" s="88" t="s">
        <v>2</v>
      </c>
      <c r="H20" s="87" t="s">
        <v>3</v>
      </c>
      <c r="I20" s="87" t="s">
        <v>4</v>
      </c>
      <c r="J20" s="87" t="s">
        <v>5</v>
      </c>
      <c r="K20" s="86" t="s">
        <v>6</v>
      </c>
      <c r="M20" s="85" t="s">
        <v>26</v>
      </c>
    </row>
    <row r="21" spans="1:13" x14ac:dyDescent="0.2">
      <c r="A21" s="84" t="s">
        <v>7</v>
      </c>
      <c r="B21" s="33"/>
      <c r="C21" s="28">
        <v>13</v>
      </c>
      <c r="D21" s="28">
        <v>10.65</v>
      </c>
      <c r="E21" s="27">
        <v>9.6</v>
      </c>
      <c r="G21" s="84" t="s">
        <v>7</v>
      </c>
      <c r="H21" s="32">
        <f t="shared" ref="H21:K28" si="0">H$30*$M21</f>
        <v>0.3</v>
      </c>
      <c r="I21" s="31">
        <f t="shared" si="0"/>
        <v>0.3</v>
      </c>
      <c r="J21" s="31">
        <f t="shared" si="0"/>
        <v>0.44999999999999996</v>
      </c>
      <c r="K21" s="30">
        <f t="shared" si="0"/>
        <v>0.44999999999999996</v>
      </c>
      <c r="M21" s="19">
        <v>30</v>
      </c>
    </row>
    <row r="22" spans="1:13" x14ac:dyDescent="0.2">
      <c r="A22" s="84" t="s">
        <v>8</v>
      </c>
      <c r="B22" s="28">
        <v>17.399999999999999</v>
      </c>
      <c r="C22" s="28">
        <v>14.1</v>
      </c>
      <c r="D22" s="28">
        <v>11.2</v>
      </c>
      <c r="E22" s="27">
        <v>9.4499999999999993</v>
      </c>
      <c r="G22" s="84" t="s">
        <v>8</v>
      </c>
      <c r="H22" s="26">
        <f t="shared" si="0"/>
        <v>0.4</v>
      </c>
      <c r="I22" s="12">
        <f t="shared" si="0"/>
        <v>0.4</v>
      </c>
      <c r="J22" s="12">
        <f t="shared" si="0"/>
        <v>0.6</v>
      </c>
      <c r="K22" s="25">
        <f t="shared" si="0"/>
        <v>0.6</v>
      </c>
      <c r="M22" s="19">
        <v>40</v>
      </c>
    </row>
    <row r="23" spans="1:13" x14ac:dyDescent="0.2">
      <c r="A23" s="84" t="s">
        <v>9</v>
      </c>
      <c r="B23" s="28">
        <v>17.399999999999999</v>
      </c>
      <c r="C23" s="28">
        <v>14.22</v>
      </c>
      <c r="D23" s="28">
        <v>11</v>
      </c>
      <c r="E23" s="27">
        <v>9.5</v>
      </c>
      <c r="G23" s="84" t="s">
        <v>9</v>
      </c>
      <c r="H23" s="26">
        <f t="shared" si="0"/>
        <v>0.8</v>
      </c>
      <c r="I23" s="12">
        <f t="shared" si="0"/>
        <v>0.8</v>
      </c>
      <c r="J23" s="12">
        <f t="shared" si="0"/>
        <v>1.2</v>
      </c>
      <c r="K23" s="25">
        <f t="shared" si="0"/>
        <v>1.2</v>
      </c>
      <c r="M23" s="19">
        <v>80</v>
      </c>
    </row>
    <row r="24" spans="1:13" x14ac:dyDescent="0.2">
      <c r="A24" s="84" t="s">
        <v>10</v>
      </c>
      <c r="B24" s="29"/>
      <c r="C24" s="28">
        <v>14.3</v>
      </c>
      <c r="D24" s="28">
        <v>11.25</v>
      </c>
      <c r="E24" s="27">
        <v>9.6</v>
      </c>
      <c r="G24" s="84" t="s">
        <v>10</v>
      </c>
      <c r="H24" s="26">
        <f t="shared" si="0"/>
        <v>0.70000000000000007</v>
      </c>
      <c r="I24" s="12">
        <f t="shared" si="0"/>
        <v>0.70000000000000007</v>
      </c>
      <c r="J24" s="12">
        <f t="shared" si="0"/>
        <v>1.05</v>
      </c>
      <c r="K24" s="25">
        <f t="shared" si="0"/>
        <v>1.05</v>
      </c>
      <c r="M24" s="19">
        <v>70</v>
      </c>
    </row>
    <row r="25" spans="1:13" x14ac:dyDescent="0.2">
      <c r="A25" s="84" t="s">
        <v>11</v>
      </c>
      <c r="B25" s="28">
        <v>17.5</v>
      </c>
      <c r="C25" s="28">
        <v>13.8</v>
      </c>
      <c r="D25" s="28">
        <v>11.4</v>
      </c>
      <c r="E25" s="27">
        <v>9.6</v>
      </c>
      <c r="G25" s="84" t="s">
        <v>11</v>
      </c>
      <c r="H25" s="26">
        <f t="shared" si="0"/>
        <v>0.70000000000000007</v>
      </c>
      <c r="I25" s="12">
        <f t="shared" si="0"/>
        <v>0.70000000000000007</v>
      </c>
      <c r="J25" s="12">
        <f t="shared" si="0"/>
        <v>1.05</v>
      </c>
      <c r="K25" s="25">
        <f t="shared" si="0"/>
        <v>1.05</v>
      </c>
      <c r="M25" s="19">
        <v>70</v>
      </c>
    </row>
    <row r="26" spans="1:13" x14ac:dyDescent="0.2">
      <c r="A26" s="83" t="s">
        <v>12</v>
      </c>
      <c r="B26" s="24">
        <v>18.25</v>
      </c>
      <c r="C26" s="24">
        <v>13.9</v>
      </c>
      <c r="D26" s="24">
        <v>11.4</v>
      </c>
      <c r="E26" s="23">
        <v>8.9</v>
      </c>
      <c r="G26" s="83" t="s">
        <v>12</v>
      </c>
      <c r="H26" s="22">
        <f t="shared" si="0"/>
        <v>0</v>
      </c>
      <c r="I26" s="21">
        <f t="shared" si="0"/>
        <v>0</v>
      </c>
      <c r="J26" s="21">
        <f t="shared" si="0"/>
        <v>0</v>
      </c>
      <c r="K26" s="20">
        <f t="shared" si="0"/>
        <v>0</v>
      </c>
      <c r="M26" s="19">
        <v>0</v>
      </c>
    </row>
    <row r="27" spans="1:13" x14ac:dyDescent="0.2">
      <c r="A27" s="84" t="s">
        <v>13</v>
      </c>
      <c r="B27" s="28">
        <v>19.75</v>
      </c>
      <c r="C27" s="28">
        <v>13.9</v>
      </c>
      <c r="D27" s="28">
        <v>10.75</v>
      </c>
      <c r="E27" s="27">
        <v>9.4</v>
      </c>
      <c r="G27" s="84" t="s">
        <v>13</v>
      </c>
      <c r="H27" s="26">
        <f t="shared" si="0"/>
        <v>0.5</v>
      </c>
      <c r="I27" s="12">
        <f t="shared" si="0"/>
        <v>0.5</v>
      </c>
      <c r="J27" s="12">
        <f t="shared" si="0"/>
        <v>0.75</v>
      </c>
      <c r="K27" s="25">
        <f t="shared" si="0"/>
        <v>0.75</v>
      </c>
      <c r="M27" s="19">
        <v>50</v>
      </c>
    </row>
    <row r="28" spans="1:13" ht="15" customHeight="1" x14ac:dyDescent="0.2">
      <c r="A28" s="82" t="s">
        <v>156</v>
      </c>
      <c r="B28" s="103">
        <f>((B27/2)+(1.13*B27/2))</f>
        <v>21.033749999999998</v>
      </c>
      <c r="C28" s="102">
        <f>((C27/2)+(1.13*C27/2))</f>
        <v>14.8035</v>
      </c>
      <c r="D28" s="102">
        <f>((D27/2)+(1.13*D27/2))</f>
        <v>11.44875</v>
      </c>
      <c r="E28" s="101">
        <f>((E27/2)+(1.13*E27/2))</f>
        <v>10.010999999999999</v>
      </c>
      <c r="G28" s="82" t="s">
        <v>156</v>
      </c>
      <c r="H28" s="100">
        <f t="shared" si="0"/>
        <v>0.5</v>
      </c>
      <c r="I28" s="99">
        <f t="shared" si="0"/>
        <v>0.5</v>
      </c>
      <c r="J28" s="99">
        <f t="shared" si="0"/>
        <v>0.75</v>
      </c>
      <c r="K28" s="98">
        <f t="shared" si="0"/>
        <v>0.75</v>
      </c>
      <c r="M28" s="97">
        <v>50</v>
      </c>
    </row>
    <row r="29" spans="1:13" ht="15" customHeight="1" x14ac:dyDescent="0.2">
      <c r="B29" s="28"/>
      <c r="C29" s="28"/>
      <c r="D29" s="28"/>
      <c r="E29" s="28"/>
    </row>
    <row r="30" spans="1:13" x14ac:dyDescent="0.2">
      <c r="G30" s="76" t="s">
        <v>27</v>
      </c>
      <c r="H30" s="11">
        <v>0.01</v>
      </c>
      <c r="I30" s="10">
        <v>0.01</v>
      </c>
      <c r="J30" s="10">
        <v>1.4999999999999999E-2</v>
      </c>
      <c r="K30" s="9">
        <v>1.4999999999999999E-2</v>
      </c>
    </row>
    <row r="32" spans="1:13" x14ac:dyDescent="0.2">
      <c r="A32" s="79" t="s">
        <v>14</v>
      </c>
    </row>
    <row r="33" spans="1:7" x14ac:dyDescent="0.2">
      <c r="A33" s="69" t="s">
        <v>15</v>
      </c>
    </row>
    <row r="34" spans="1:7" x14ac:dyDescent="0.2">
      <c r="A34" s="79"/>
      <c r="B34" s="80" t="s">
        <v>3</v>
      </c>
      <c r="C34" s="80" t="s">
        <v>4</v>
      </c>
      <c r="D34" s="80" t="s">
        <v>5</v>
      </c>
      <c r="E34" s="80" t="s">
        <v>6</v>
      </c>
      <c r="F34" s="71"/>
    </row>
    <row r="35" spans="1:7" x14ac:dyDescent="0.2">
      <c r="B35" s="8">
        <v>25000</v>
      </c>
      <c r="C35" s="8">
        <v>26000</v>
      </c>
      <c r="D35" s="8">
        <v>28000</v>
      </c>
      <c r="E35" s="8">
        <v>28000</v>
      </c>
      <c r="F35" s="70"/>
    </row>
    <row r="36" spans="1:7" x14ac:dyDescent="0.2">
      <c r="B36" s="7"/>
      <c r="C36" s="7"/>
      <c r="D36" s="7"/>
      <c r="E36" s="7"/>
      <c r="F36" s="70"/>
    </row>
    <row r="38" spans="1:7" ht="15" thickBot="1" x14ac:dyDescent="0.25">
      <c r="A38" s="79" t="s">
        <v>48</v>
      </c>
    </row>
    <row r="39" spans="1:7" ht="15" thickBot="1" x14ac:dyDescent="0.25">
      <c r="A39" s="69" t="s">
        <v>47</v>
      </c>
      <c r="E39" s="57">
        <f>SUMPRODUCT(B8:E15,B21:E28)+SUMPRODUCT(B8:E15,H21:K28)</f>
        <v>1382337.7716129187</v>
      </c>
    </row>
    <row r="41" spans="1:7" x14ac:dyDescent="0.2">
      <c r="D41" s="76"/>
    </row>
    <row r="42" spans="1:7" x14ac:dyDescent="0.2">
      <c r="E42" s="70"/>
    </row>
    <row r="43" spans="1:7" x14ac:dyDescent="0.2">
      <c r="E43" s="6"/>
    </row>
    <row r="45" spans="1:7" x14ac:dyDescent="0.2">
      <c r="A45" s="79" t="s">
        <v>46</v>
      </c>
      <c r="C45" s="78" t="s">
        <v>45</v>
      </c>
      <c r="D45" s="78" t="s">
        <v>44</v>
      </c>
      <c r="E45" s="78" t="s">
        <v>43</v>
      </c>
    </row>
    <row r="46" spans="1:7" x14ac:dyDescent="0.2">
      <c r="A46" s="69" t="s">
        <v>42</v>
      </c>
      <c r="C46" s="6"/>
      <c r="D46" s="71"/>
      <c r="E46" s="70"/>
      <c r="G46" s="75"/>
    </row>
    <row r="47" spans="1:7" x14ac:dyDescent="0.2">
      <c r="B47" s="75" t="s">
        <v>7</v>
      </c>
      <c r="C47" s="6">
        <f t="shared" ref="C47:C54" si="1">SUMPRODUCT(B8:E8,H8:K8)</f>
        <v>2500</v>
      </c>
      <c r="D47" s="71" t="s">
        <v>41</v>
      </c>
      <c r="E47" s="70">
        <f t="shared" ref="E47:E54" si="2">M8</f>
        <v>2500</v>
      </c>
      <c r="G47" s="75"/>
    </row>
    <row r="48" spans="1:7" x14ac:dyDescent="0.2">
      <c r="B48" s="75" t="s">
        <v>8</v>
      </c>
      <c r="C48" s="6">
        <f t="shared" si="1"/>
        <v>3000</v>
      </c>
      <c r="D48" s="71" t="s">
        <v>41</v>
      </c>
      <c r="E48" s="70">
        <f t="shared" si="2"/>
        <v>3000</v>
      </c>
      <c r="G48" s="75"/>
    </row>
    <row r="49" spans="1:7" x14ac:dyDescent="0.2">
      <c r="B49" s="75" t="s">
        <v>9</v>
      </c>
      <c r="C49" s="6">
        <f t="shared" si="1"/>
        <v>2500</v>
      </c>
      <c r="D49" s="71" t="s">
        <v>41</v>
      </c>
      <c r="E49" s="70">
        <f t="shared" si="2"/>
        <v>2500</v>
      </c>
      <c r="G49" s="75"/>
    </row>
    <row r="50" spans="1:7" x14ac:dyDescent="0.2">
      <c r="B50" s="75" t="s">
        <v>10</v>
      </c>
      <c r="C50" s="6">
        <f t="shared" si="1"/>
        <v>0</v>
      </c>
      <c r="D50" s="71" t="s">
        <v>41</v>
      </c>
      <c r="E50" s="70">
        <f t="shared" si="2"/>
        <v>2600</v>
      </c>
      <c r="G50" s="77"/>
    </row>
    <row r="51" spans="1:7" x14ac:dyDescent="0.2">
      <c r="B51" s="75" t="s">
        <v>11</v>
      </c>
      <c r="C51" s="6">
        <f t="shared" si="1"/>
        <v>2500</v>
      </c>
      <c r="D51" s="71" t="s">
        <v>41</v>
      </c>
      <c r="E51" s="70">
        <f t="shared" si="2"/>
        <v>2500</v>
      </c>
      <c r="F51" s="71"/>
    </row>
    <row r="52" spans="1:7" x14ac:dyDescent="0.2">
      <c r="B52" s="77" t="s">
        <v>12</v>
      </c>
      <c r="C52" s="6">
        <f t="shared" si="1"/>
        <v>37999.999999999993</v>
      </c>
      <c r="D52" s="71" t="s">
        <v>41</v>
      </c>
      <c r="E52" s="70">
        <f t="shared" si="2"/>
        <v>38000</v>
      </c>
      <c r="F52" s="71"/>
    </row>
    <row r="53" spans="1:7" x14ac:dyDescent="0.2">
      <c r="B53" s="75" t="s">
        <v>13</v>
      </c>
      <c r="C53" s="6">
        <f t="shared" si="1"/>
        <v>2499.9999999999991</v>
      </c>
      <c r="D53" s="71" t="s">
        <v>41</v>
      </c>
      <c r="E53" s="70">
        <f t="shared" si="2"/>
        <v>2500</v>
      </c>
      <c r="F53" s="71"/>
    </row>
    <row r="54" spans="1:7" x14ac:dyDescent="0.2">
      <c r="B54" s="75" t="s">
        <v>155</v>
      </c>
      <c r="C54" s="6">
        <f t="shared" si="1"/>
        <v>714.04390816155774</v>
      </c>
      <c r="D54" s="71" t="s">
        <v>41</v>
      </c>
      <c r="E54" s="70">
        <f t="shared" si="2"/>
        <v>2500</v>
      </c>
      <c r="F54" s="71"/>
    </row>
    <row r="55" spans="1:7" x14ac:dyDescent="0.2">
      <c r="A55" s="76" t="s">
        <v>40</v>
      </c>
      <c r="E55" s="74"/>
      <c r="F55" s="71"/>
    </row>
    <row r="56" spans="1:7" x14ac:dyDescent="0.2">
      <c r="B56" s="75" t="s">
        <v>3</v>
      </c>
      <c r="C56" s="70">
        <f>SUM(B8:B15)</f>
        <v>24999.999999999996</v>
      </c>
      <c r="D56" s="71" t="s">
        <v>39</v>
      </c>
      <c r="E56" s="74">
        <f>B35</f>
        <v>25000</v>
      </c>
      <c r="F56" s="71"/>
    </row>
    <row r="57" spans="1:7" x14ac:dyDescent="0.2">
      <c r="B57" s="73" t="s">
        <v>4</v>
      </c>
      <c r="C57" s="72">
        <f>SUM(C8:C15)</f>
        <v>26000</v>
      </c>
      <c r="D57" s="71" t="s">
        <v>39</v>
      </c>
      <c r="E57" s="70">
        <f>C35</f>
        <v>26000</v>
      </c>
      <c r="F57" s="71"/>
    </row>
    <row r="58" spans="1:7" x14ac:dyDescent="0.2">
      <c r="B58" s="73" t="s">
        <v>5</v>
      </c>
      <c r="C58" s="72">
        <f>SUM(D8:D15)</f>
        <v>28000</v>
      </c>
      <c r="D58" s="71" t="s">
        <v>39</v>
      </c>
      <c r="E58" s="70">
        <f>D35</f>
        <v>28000</v>
      </c>
      <c r="F58" s="71"/>
    </row>
    <row r="59" spans="1:7" x14ac:dyDescent="0.2">
      <c r="B59" s="73" t="s">
        <v>6</v>
      </c>
      <c r="C59" s="72">
        <f>SUM(E8:E15)</f>
        <v>28000</v>
      </c>
      <c r="D59" s="71" t="s">
        <v>39</v>
      </c>
      <c r="E59" s="70">
        <f>E35</f>
        <v>28000</v>
      </c>
      <c r="F59" s="71"/>
    </row>
    <row r="60" spans="1:7" x14ac:dyDescent="0.2">
      <c r="B60" s="70"/>
      <c r="C60" s="71"/>
      <c r="D60" s="70"/>
      <c r="E60" s="70"/>
      <c r="F60" s="71"/>
    </row>
    <row r="61" spans="1:7" x14ac:dyDescent="0.2">
      <c r="C61" s="6"/>
      <c r="D61" s="71"/>
      <c r="E61" s="70"/>
      <c r="F61" s="71"/>
    </row>
    <row r="62" spans="1:7" x14ac:dyDescent="0.2">
      <c r="B62" s="70"/>
      <c r="C62" s="5"/>
      <c r="D62" s="70"/>
    </row>
    <row r="63" spans="1:7" x14ac:dyDescent="0.2">
      <c r="B63" s="70"/>
      <c r="C63" s="5"/>
      <c r="D63" s="70"/>
    </row>
  </sheetData>
  <printOptions horizontalCentered="1" verticalCentered="1"/>
  <pageMargins left="0.5" right="0.25" top="0.75" bottom="0.5" header="0.5" footer="0.25"/>
  <pageSetup scale="54" orientation="portrait" horizontalDpi="300" verticalDpi="300"/>
  <headerFooter>
    <oddHeader>&amp;LFilatoi Riuniti_x000D_Your Name: ______________&amp;C&amp;A&amp;RFilatoi Riuniti_x000D_by Robert Freund and Roberto Caccia</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C2E3E-636B-2342-AA25-83C9DDFFE2B2}">
  <dimension ref="B3:M21"/>
  <sheetViews>
    <sheetView tabSelected="1" topLeftCell="A18" workbookViewId="0">
      <selection activeCell="B22" sqref="B22"/>
    </sheetView>
  </sheetViews>
  <sheetFormatPr baseColWidth="10" defaultRowHeight="16" x14ac:dyDescent="0.2"/>
  <cols>
    <col min="1" max="8" width="10.83203125" style="1"/>
    <col min="9" max="9" width="11" style="1" customWidth="1"/>
    <col min="10" max="16384" width="10.83203125" style="1"/>
  </cols>
  <sheetData>
    <row r="3" spans="2:13" x14ac:dyDescent="0.2">
      <c r="B3" s="1" t="s">
        <v>30</v>
      </c>
    </row>
    <row r="5" spans="2:13" ht="30" customHeight="1" x14ac:dyDescent="0.2">
      <c r="B5" s="2" t="s">
        <v>31</v>
      </c>
    </row>
    <row r="6" spans="2:13" ht="16" customHeight="1" x14ac:dyDescent="0.2">
      <c r="B6" s="108" t="s">
        <v>34</v>
      </c>
      <c r="C6" s="108"/>
      <c r="D6" s="108"/>
      <c r="E6" s="108"/>
      <c r="F6" s="108"/>
      <c r="G6" s="108"/>
      <c r="H6" s="108"/>
      <c r="I6" s="108"/>
      <c r="J6" s="108"/>
      <c r="K6" s="108"/>
      <c r="L6" s="108"/>
    </row>
    <row r="7" spans="2:13" ht="37" customHeight="1" x14ac:dyDescent="0.2">
      <c r="B7" s="108"/>
      <c r="C7" s="108"/>
      <c r="D7" s="108"/>
      <c r="E7" s="108"/>
      <c r="F7" s="108"/>
      <c r="G7" s="108"/>
      <c r="H7" s="108"/>
      <c r="I7" s="108"/>
      <c r="J7" s="108"/>
      <c r="K7" s="108"/>
      <c r="L7" s="108"/>
    </row>
    <row r="8" spans="2:13" ht="41" customHeight="1" x14ac:dyDescent="0.2">
      <c r="B8" s="109" t="s">
        <v>35</v>
      </c>
      <c r="C8" s="109"/>
      <c r="D8" s="4"/>
      <c r="E8" s="4"/>
      <c r="F8" s="4"/>
      <c r="G8" s="4"/>
      <c r="H8" s="4"/>
      <c r="I8" s="4"/>
      <c r="J8" s="4"/>
      <c r="K8" s="4"/>
      <c r="L8" s="4"/>
    </row>
    <row r="10" spans="2:13" ht="49" customHeight="1" x14ac:dyDescent="0.2">
      <c r="B10" s="107" t="s">
        <v>32</v>
      </c>
      <c r="C10" s="107"/>
      <c r="D10" s="107"/>
      <c r="E10" s="107"/>
      <c r="F10" s="107"/>
      <c r="G10" s="107"/>
      <c r="H10" s="107"/>
      <c r="I10" s="107"/>
      <c r="J10" s="107"/>
      <c r="K10" s="107"/>
      <c r="L10" s="107"/>
      <c r="M10" s="107"/>
    </row>
    <row r="11" spans="2:13" x14ac:dyDescent="0.2">
      <c r="B11" s="3" t="s">
        <v>36</v>
      </c>
      <c r="C11" s="3"/>
      <c r="D11" s="3"/>
      <c r="E11" s="3"/>
      <c r="F11" s="3"/>
      <c r="G11" s="3"/>
      <c r="H11" s="3"/>
      <c r="I11" s="3"/>
      <c r="J11" s="3"/>
      <c r="K11" s="3"/>
      <c r="L11" s="3"/>
    </row>
    <row r="12" spans="2:13" x14ac:dyDescent="0.2">
      <c r="B12" s="3"/>
      <c r="C12" s="3"/>
      <c r="D12" s="3"/>
      <c r="E12" s="3"/>
      <c r="F12" s="3"/>
      <c r="G12" s="3"/>
      <c r="H12" s="3"/>
      <c r="I12" s="3"/>
      <c r="J12" s="3"/>
      <c r="K12" s="3"/>
      <c r="L12" s="3"/>
    </row>
    <row r="13" spans="2:13" x14ac:dyDescent="0.2">
      <c r="B13" s="3"/>
      <c r="C13" s="3"/>
      <c r="D13" s="3"/>
      <c r="E13" s="3"/>
      <c r="F13" s="3"/>
      <c r="G13" s="3"/>
      <c r="H13" s="3"/>
      <c r="I13" s="3"/>
      <c r="J13" s="3"/>
      <c r="K13" s="3"/>
      <c r="L13" s="3"/>
    </row>
    <row r="14" spans="2:13" ht="23" customHeight="1" x14ac:dyDescent="0.2"/>
    <row r="15" spans="2:13" ht="46" customHeight="1" x14ac:dyDescent="0.2">
      <c r="B15" s="107" t="s">
        <v>33</v>
      </c>
      <c r="C15" s="107"/>
      <c r="D15" s="107"/>
      <c r="E15" s="107"/>
      <c r="F15" s="107"/>
      <c r="G15" s="107"/>
      <c r="H15" s="107"/>
      <c r="I15" s="107"/>
      <c r="J15" s="107"/>
      <c r="K15" s="107"/>
      <c r="L15" s="107"/>
    </row>
    <row r="16" spans="2:13" x14ac:dyDescent="0.2">
      <c r="B16" s="3" t="s">
        <v>37</v>
      </c>
      <c r="C16" s="3"/>
      <c r="D16" s="3"/>
      <c r="E16" s="3"/>
      <c r="F16" s="3"/>
      <c r="G16" s="3"/>
      <c r="H16" s="3"/>
      <c r="I16" s="3"/>
      <c r="J16" s="3"/>
      <c r="K16" s="3"/>
      <c r="L16" s="3"/>
    </row>
    <row r="17" spans="2:12" x14ac:dyDescent="0.2">
      <c r="B17" s="3"/>
      <c r="C17" s="3"/>
      <c r="D17" s="3"/>
      <c r="E17" s="3"/>
      <c r="F17" s="3"/>
      <c r="G17" s="3"/>
      <c r="H17" s="3"/>
      <c r="I17" s="3"/>
      <c r="J17" s="3"/>
      <c r="K17" s="3"/>
      <c r="L17" s="3"/>
    </row>
    <row r="18" spans="2:12" x14ac:dyDescent="0.2">
      <c r="B18" s="3"/>
      <c r="C18" s="3"/>
      <c r="D18" s="3"/>
      <c r="E18" s="3"/>
      <c r="F18" s="3"/>
      <c r="G18" s="3"/>
      <c r="H18" s="3"/>
      <c r="I18" s="3"/>
      <c r="J18" s="3"/>
      <c r="K18" s="3"/>
      <c r="L18" s="3"/>
    </row>
    <row r="21" spans="2:12" x14ac:dyDescent="0.2">
      <c r="B21" s="1" t="s">
        <v>38</v>
      </c>
    </row>
  </sheetData>
  <mergeCells count="4">
    <mergeCell ref="B10:M10"/>
    <mergeCell ref="B15:L15"/>
    <mergeCell ref="B6:L7"/>
    <mergeCell ref="B8:C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A26C4-D086-A649-B888-5933A081C956}">
  <sheetPr>
    <pageSetUpPr fitToPage="1"/>
  </sheetPr>
  <dimension ref="A1:U62"/>
  <sheetViews>
    <sheetView topLeftCell="A21" workbookViewId="0">
      <selection activeCell="B8" sqref="B8:E14"/>
    </sheetView>
  </sheetViews>
  <sheetFormatPr baseColWidth="10" defaultColWidth="8.83203125" defaultRowHeight="14" x14ac:dyDescent="0.2"/>
  <cols>
    <col min="1" max="1" width="9.1640625" style="69" customWidth="1"/>
    <col min="2" max="4" width="9.5" style="69" customWidth="1"/>
    <col min="5" max="5" width="10.33203125" style="69" customWidth="1"/>
    <col min="6" max="6" width="2.6640625" style="69" customWidth="1"/>
    <col min="7" max="7" width="9.1640625" style="69" customWidth="1"/>
    <col min="8" max="10" width="8.83203125" style="69" customWidth="1"/>
    <col min="11" max="11" width="8.33203125" style="69" customWidth="1"/>
    <col min="12" max="12" width="2.5" style="69" customWidth="1"/>
    <col min="13" max="13" width="9.5" style="69" customWidth="1"/>
    <col min="14" max="14" width="3.1640625" style="69" customWidth="1"/>
    <col min="15" max="16384" width="8.83203125" style="69"/>
  </cols>
  <sheetData>
    <row r="1" spans="1:21" ht="19" x14ac:dyDescent="0.25">
      <c r="A1" s="95" t="s">
        <v>28</v>
      </c>
    </row>
    <row r="3" spans="1:21" x14ac:dyDescent="0.2">
      <c r="M3" s="79"/>
    </row>
    <row r="4" spans="1:21" x14ac:dyDescent="0.2">
      <c r="A4" s="79" t="s">
        <v>16</v>
      </c>
      <c r="G4" s="79" t="s">
        <v>17</v>
      </c>
      <c r="M4" s="94" t="s">
        <v>18</v>
      </c>
    </row>
    <row r="5" spans="1:21" x14ac:dyDescent="0.2">
      <c r="A5" s="69" t="s">
        <v>29</v>
      </c>
      <c r="G5" s="69" t="s">
        <v>19</v>
      </c>
      <c r="M5" s="94" t="s">
        <v>20</v>
      </c>
    </row>
    <row r="6" spans="1:21" x14ac:dyDescent="0.2">
      <c r="A6" s="93"/>
      <c r="B6" s="92" t="s">
        <v>1</v>
      </c>
      <c r="C6" s="91"/>
      <c r="D6" s="91"/>
      <c r="E6" s="90"/>
      <c r="G6" s="93"/>
      <c r="H6" s="92" t="s">
        <v>1</v>
      </c>
      <c r="I6" s="91"/>
      <c r="J6" s="91"/>
      <c r="K6" s="90"/>
      <c r="M6" s="71" t="s">
        <v>21</v>
      </c>
      <c r="P6" s="71"/>
    </row>
    <row r="7" spans="1:21" x14ac:dyDescent="0.2">
      <c r="A7" s="88" t="s">
        <v>2</v>
      </c>
      <c r="B7" s="87" t="s">
        <v>3</v>
      </c>
      <c r="C7" s="87" t="s">
        <v>4</v>
      </c>
      <c r="D7" s="87" t="s">
        <v>5</v>
      </c>
      <c r="E7" s="86" t="s">
        <v>6</v>
      </c>
      <c r="G7" s="88" t="s">
        <v>2</v>
      </c>
      <c r="H7" s="87" t="s">
        <v>3</v>
      </c>
      <c r="I7" s="87" t="s">
        <v>4</v>
      </c>
      <c r="J7" s="87" t="s">
        <v>5</v>
      </c>
      <c r="K7" s="86" t="s">
        <v>6</v>
      </c>
      <c r="M7" s="76" t="s">
        <v>22</v>
      </c>
      <c r="P7" s="71"/>
    </row>
    <row r="8" spans="1:21" x14ac:dyDescent="0.2">
      <c r="A8" s="84" t="s">
        <v>7</v>
      </c>
      <c r="B8" s="51">
        <v>0</v>
      </c>
      <c r="C8" s="51">
        <v>6250</v>
      </c>
      <c r="D8" s="51">
        <v>0</v>
      </c>
      <c r="E8" s="52">
        <v>0</v>
      </c>
      <c r="G8" s="84" t="s">
        <v>7</v>
      </c>
      <c r="H8" s="33"/>
      <c r="I8" s="50">
        <v>0.4</v>
      </c>
      <c r="J8" s="50">
        <v>0.375</v>
      </c>
      <c r="K8" s="49">
        <v>0.25</v>
      </c>
      <c r="M8" s="48">
        <v>2500</v>
      </c>
      <c r="N8" s="37"/>
      <c r="O8" s="6"/>
      <c r="P8" s="36"/>
    </row>
    <row r="9" spans="1:21" x14ac:dyDescent="0.2">
      <c r="A9" s="84" t="s">
        <v>8</v>
      </c>
      <c r="B9" s="51">
        <v>4285.7142857142862</v>
      </c>
      <c r="C9" s="51">
        <v>0</v>
      </c>
      <c r="D9" s="51">
        <v>0</v>
      </c>
      <c r="E9" s="52">
        <v>0</v>
      </c>
      <c r="G9" s="84" t="s">
        <v>8</v>
      </c>
      <c r="H9" s="47">
        <v>0.7</v>
      </c>
      <c r="I9" s="46">
        <v>0.5</v>
      </c>
      <c r="J9" s="46">
        <v>0.35</v>
      </c>
      <c r="K9" s="45">
        <v>0.25</v>
      </c>
      <c r="M9" s="19">
        <v>3000</v>
      </c>
      <c r="N9" s="37"/>
      <c r="O9" s="6"/>
      <c r="P9" s="36"/>
    </row>
    <row r="10" spans="1:21" x14ac:dyDescent="0.2">
      <c r="A10" s="84" t="s">
        <v>9</v>
      </c>
      <c r="B10" s="51">
        <v>3703.7037037037035</v>
      </c>
      <c r="C10" s="51">
        <v>0</v>
      </c>
      <c r="D10" s="51">
        <v>0</v>
      </c>
      <c r="E10" s="52">
        <v>0</v>
      </c>
      <c r="G10" s="84" t="s">
        <v>9</v>
      </c>
      <c r="H10" s="47">
        <v>0.67500000000000004</v>
      </c>
      <c r="I10" s="46">
        <v>0.45</v>
      </c>
      <c r="J10" s="46">
        <v>0.4</v>
      </c>
      <c r="K10" s="45">
        <v>0.25</v>
      </c>
      <c r="M10" s="19">
        <v>2500</v>
      </c>
      <c r="N10" s="37"/>
      <c r="O10" s="6"/>
      <c r="P10" s="36"/>
    </row>
    <row r="11" spans="1:21" x14ac:dyDescent="0.2">
      <c r="A11" s="84" t="s">
        <v>10</v>
      </c>
      <c r="B11" s="51">
        <v>0</v>
      </c>
      <c r="C11" s="51">
        <v>0</v>
      </c>
      <c r="D11" s="51">
        <v>2040.125451890166</v>
      </c>
      <c r="E11" s="52">
        <v>0</v>
      </c>
      <c r="G11" s="84" t="s">
        <v>10</v>
      </c>
      <c r="H11" s="33"/>
      <c r="I11" s="46">
        <v>0.45</v>
      </c>
      <c r="J11" s="46">
        <v>0.35</v>
      </c>
      <c r="K11" s="45">
        <v>0.2</v>
      </c>
      <c r="M11" s="19">
        <v>2600</v>
      </c>
      <c r="N11" s="37"/>
      <c r="O11" s="6"/>
      <c r="P11" s="36"/>
    </row>
    <row r="12" spans="1:21" x14ac:dyDescent="0.2">
      <c r="A12" s="84" t="s">
        <v>11</v>
      </c>
      <c r="B12" s="51">
        <v>3846.1538461538462</v>
      </c>
      <c r="C12" s="51">
        <v>0</v>
      </c>
      <c r="D12" s="51">
        <v>0</v>
      </c>
      <c r="E12" s="52">
        <v>0</v>
      </c>
      <c r="G12" s="84" t="s">
        <v>11</v>
      </c>
      <c r="H12" s="47">
        <v>0.65</v>
      </c>
      <c r="I12" s="46">
        <v>0.45</v>
      </c>
      <c r="J12" s="46">
        <v>0.4</v>
      </c>
      <c r="K12" s="45">
        <v>0.25</v>
      </c>
      <c r="M12" s="19">
        <v>2500</v>
      </c>
      <c r="N12" s="37"/>
      <c r="O12" s="6"/>
      <c r="P12" s="36"/>
    </row>
    <row r="13" spans="1:21" x14ac:dyDescent="0.2">
      <c r="A13" s="83" t="s">
        <v>12</v>
      </c>
      <c r="B13" s="53">
        <v>13164.42816442816</v>
      </c>
      <c r="C13" s="53">
        <v>19750</v>
      </c>
      <c r="D13" s="53">
        <v>18817.017405252693</v>
      </c>
      <c r="E13" s="54">
        <v>28000</v>
      </c>
      <c r="G13" s="83" t="s">
        <v>12</v>
      </c>
      <c r="H13" s="44">
        <v>0.625</v>
      </c>
      <c r="I13" s="43">
        <v>0.5</v>
      </c>
      <c r="J13" s="43">
        <v>0.42499999999999999</v>
      </c>
      <c r="K13" s="42">
        <v>0.42499999999999999</v>
      </c>
      <c r="M13" s="41">
        <v>38000</v>
      </c>
      <c r="N13" s="37"/>
      <c r="O13" s="6"/>
      <c r="P13" s="36"/>
    </row>
    <row r="14" spans="1:21" x14ac:dyDescent="0.2">
      <c r="A14" s="82" t="s">
        <v>13</v>
      </c>
      <c r="B14" s="55">
        <v>0</v>
      </c>
      <c r="C14" s="55">
        <v>0</v>
      </c>
      <c r="D14" s="55">
        <v>7142.8571428571413</v>
      </c>
      <c r="E14" s="56">
        <v>0</v>
      </c>
      <c r="G14" s="82" t="s">
        <v>13</v>
      </c>
      <c r="H14" s="40">
        <v>0.7</v>
      </c>
      <c r="I14" s="39">
        <v>0.45</v>
      </c>
      <c r="J14" s="39">
        <v>0.35</v>
      </c>
      <c r="K14" s="38">
        <v>0.4</v>
      </c>
      <c r="M14" s="13">
        <v>2500</v>
      </c>
      <c r="N14" s="37"/>
      <c r="O14" s="6"/>
      <c r="P14" s="36"/>
    </row>
    <row r="15" spans="1:21" x14ac:dyDescent="0.2">
      <c r="B15" s="7"/>
      <c r="C15" s="7"/>
      <c r="D15" s="7"/>
      <c r="E15" s="7"/>
      <c r="M15" s="7"/>
      <c r="N15" s="35"/>
      <c r="O15" s="34"/>
      <c r="U15" s="69">
        <v>1382544</v>
      </c>
    </row>
    <row r="16" spans="1:21" x14ac:dyDescent="0.2">
      <c r="B16" s="7"/>
      <c r="C16" s="7"/>
      <c r="D16" s="7"/>
      <c r="E16" s="7"/>
      <c r="M16" s="7"/>
      <c r="N16" s="35"/>
      <c r="O16" s="34"/>
    </row>
    <row r="17" spans="1:18" x14ac:dyDescent="0.2">
      <c r="A17" s="79" t="s">
        <v>23</v>
      </c>
      <c r="G17" s="79" t="s">
        <v>24</v>
      </c>
    </row>
    <row r="18" spans="1:18" x14ac:dyDescent="0.2">
      <c r="A18" s="69" t="s">
        <v>0</v>
      </c>
      <c r="G18" s="69" t="s">
        <v>0</v>
      </c>
    </row>
    <row r="19" spans="1:18" ht="30" x14ac:dyDescent="0.2">
      <c r="A19" s="93"/>
      <c r="B19" s="92" t="s">
        <v>1</v>
      </c>
      <c r="C19" s="91"/>
      <c r="D19" s="91"/>
      <c r="E19" s="90"/>
      <c r="G19" s="93"/>
      <c r="H19" s="92" t="s">
        <v>1</v>
      </c>
      <c r="I19" s="91"/>
      <c r="J19" s="91"/>
      <c r="K19" s="90"/>
      <c r="M19" s="89" t="s">
        <v>25</v>
      </c>
    </row>
    <row r="20" spans="1:18" x14ac:dyDescent="0.2">
      <c r="A20" s="88" t="s">
        <v>2</v>
      </c>
      <c r="B20" s="87" t="s">
        <v>3</v>
      </c>
      <c r="C20" s="87" t="s">
        <v>4</v>
      </c>
      <c r="D20" s="87" t="s">
        <v>5</v>
      </c>
      <c r="E20" s="86" t="s">
        <v>6</v>
      </c>
      <c r="G20" s="88" t="s">
        <v>2</v>
      </c>
      <c r="H20" s="87" t="s">
        <v>3</v>
      </c>
      <c r="I20" s="87" t="s">
        <v>4</v>
      </c>
      <c r="J20" s="87" t="s">
        <v>5</v>
      </c>
      <c r="K20" s="86" t="s">
        <v>6</v>
      </c>
      <c r="M20" s="85" t="s">
        <v>26</v>
      </c>
    </row>
    <row r="21" spans="1:18" x14ac:dyDescent="0.2">
      <c r="A21" s="84" t="s">
        <v>7</v>
      </c>
      <c r="B21" s="33"/>
      <c r="C21" s="28">
        <v>13</v>
      </c>
      <c r="D21" s="28">
        <v>10.65</v>
      </c>
      <c r="E21" s="27">
        <v>9.6</v>
      </c>
      <c r="G21" s="84" t="s">
        <v>7</v>
      </c>
      <c r="H21" s="32">
        <f t="shared" ref="H21:K27" si="0">H$29*$M21</f>
        <v>0.3</v>
      </c>
      <c r="I21" s="31">
        <f t="shared" si="0"/>
        <v>0.3</v>
      </c>
      <c r="J21" s="31">
        <f t="shared" si="0"/>
        <v>0.44999999999999996</v>
      </c>
      <c r="K21" s="30">
        <f t="shared" si="0"/>
        <v>0.44999999999999996</v>
      </c>
      <c r="M21" s="19">
        <v>30</v>
      </c>
      <c r="O21" s="81">
        <f t="shared" ref="O21:R27" si="1">B21+H21</f>
        <v>0.3</v>
      </c>
      <c r="P21" s="81">
        <f t="shared" si="1"/>
        <v>13.3</v>
      </c>
      <c r="Q21" s="81">
        <f t="shared" si="1"/>
        <v>11.1</v>
      </c>
      <c r="R21" s="81">
        <f t="shared" si="1"/>
        <v>10.049999999999999</v>
      </c>
    </row>
    <row r="22" spans="1:18" x14ac:dyDescent="0.2">
      <c r="A22" s="84" t="s">
        <v>8</v>
      </c>
      <c r="B22" s="28">
        <v>17.399999999999999</v>
      </c>
      <c r="C22" s="28">
        <v>14.1</v>
      </c>
      <c r="D22" s="28">
        <v>11.2</v>
      </c>
      <c r="E22" s="27">
        <v>9.4499999999999993</v>
      </c>
      <c r="G22" s="84" t="s">
        <v>8</v>
      </c>
      <c r="H22" s="26">
        <f t="shared" si="0"/>
        <v>0.4</v>
      </c>
      <c r="I22" s="12">
        <f t="shared" si="0"/>
        <v>0.4</v>
      </c>
      <c r="J22" s="12">
        <f t="shared" si="0"/>
        <v>0.6</v>
      </c>
      <c r="K22" s="25">
        <f t="shared" si="0"/>
        <v>0.6</v>
      </c>
      <c r="M22" s="19">
        <v>40</v>
      </c>
      <c r="O22" s="81">
        <f t="shared" si="1"/>
        <v>17.799999999999997</v>
      </c>
      <c r="P22" s="81">
        <f t="shared" si="1"/>
        <v>14.5</v>
      </c>
      <c r="Q22" s="81">
        <f t="shared" si="1"/>
        <v>11.799999999999999</v>
      </c>
      <c r="R22" s="81">
        <f t="shared" si="1"/>
        <v>10.049999999999999</v>
      </c>
    </row>
    <row r="23" spans="1:18" x14ac:dyDescent="0.2">
      <c r="A23" s="84" t="s">
        <v>9</v>
      </c>
      <c r="B23" s="28">
        <v>17.399999999999999</v>
      </c>
      <c r="C23" s="28">
        <v>14.22</v>
      </c>
      <c r="D23" s="28">
        <v>11</v>
      </c>
      <c r="E23" s="27">
        <v>9.5</v>
      </c>
      <c r="G23" s="84" t="s">
        <v>9</v>
      </c>
      <c r="H23" s="26">
        <f t="shared" si="0"/>
        <v>0.8</v>
      </c>
      <c r="I23" s="12">
        <f t="shared" si="0"/>
        <v>0.8</v>
      </c>
      <c r="J23" s="12">
        <f t="shared" si="0"/>
        <v>1.2</v>
      </c>
      <c r="K23" s="25">
        <f t="shared" si="0"/>
        <v>1.2</v>
      </c>
      <c r="M23" s="19">
        <v>80</v>
      </c>
      <c r="O23" s="81">
        <f t="shared" si="1"/>
        <v>18.2</v>
      </c>
      <c r="P23" s="81">
        <f t="shared" si="1"/>
        <v>15.020000000000001</v>
      </c>
      <c r="Q23" s="81">
        <f t="shared" si="1"/>
        <v>12.2</v>
      </c>
      <c r="R23" s="81">
        <f t="shared" si="1"/>
        <v>10.7</v>
      </c>
    </row>
    <row r="24" spans="1:18" x14ac:dyDescent="0.2">
      <c r="A24" s="84" t="s">
        <v>10</v>
      </c>
      <c r="B24" s="29"/>
      <c r="C24" s="28">
        <v>14.3</v>
      </c>
      <c r="D24" s="28">
        <v>11.25</v>
      </c>
      <c r="E24" s="27">
        <v>9.6</v>
      </c>
      <c r="G24" s="84" t="s">
        <v>10</v>
      </c>
      <c r="H24" s="26">
        <f t="shared" si="0"/>
        <v>0.70000000000000007</v>
      </c>
      <c r="I24" s="12">
        <f t="shared" si="0"/>
        <v>0.70000000000000007</v>
      </c>
      <c r="J24" s="12">
        <f t="shared" si="0"/>
        <v>1.05</v>
      </c>
      <c r="K24" s="25">
        <f t="shared" si="0"/>
        <v>1.05</v>
      </c>
      <c r="M24" s="19">
        <v>70</v>
      </c>
      <c r="O24" s="81">
        <f t="shared" si="1"/>
        <v>0.70000000000000007</v>
      </c>
      <c r="P24" s="81">
        <f t="shared" si="1"/>
        <v>15</v>
      </c>
      <c r="Q24" s="81">
        <f t="shared" si="1"/>
        <v>12.3</v>
      </c>
      <c r="R24" s="81">
        <f t="shared" si="1"/>
        <v>10.65</v>
      </c>
    </row>
    <row r="25" spans="1:18" x14ac:dyDescent="0.2">
      <c r="A25" s="84" t="s">
        <v>11</v>
      </c>
      <c r="B25" s="28">
        <v>17.5</v>
      </c>
      <c r="C25" s="28">
        <v>13.8</v>
      </c>
      <c r="D25" s="28">
        <v>11.4</v>
      </c>
      <c r="E25" s="27">
        <v>9.6</v>
      </c>
      <c r="G25" s="84" t="s">
        <v>11</v>
      </c>
      <c r="H25" s="26">
        <f t="shared" si="0"/>
        <v>0.70000000000000007</v>
      </c>
      <c r="I25" s="12">
        <f t="shared" si="0"/>
        <v>0.70000000000000007</v>
      </c>
      <c r="J25" s="12">
        <f t="shared" si="0"/>
        <v>1.05</v>
      </c>
      <c r="K25" s="25">
        <f t="shared" si="0"/>
        <v>1.05</v>
      </c>
      <c r="M25" s="19">
        <v>70</v>
      </c>
      <c r="O25" s="81">
        <f t="shared" si="1"/>
        <v>18.2</v>
      </c>
      <c r="P25" s="81">
        <f t="shared" si="1"/>
        <v>14.5</v>
      </c>
      <c r="Q25" s="81">
        <f t="shared" si="1"/>
        <v>12.450000000000001</v>
      </c>
      <c r="R25" s="81">
        <f t="shared" si="1"/>
        <v>10.65</v>
      </c>
    </row>
    <row r="26" spans="1:18" x14ac:dyDescent="0.2">
      <c r="A26" s="83" t="s">
        <v>12</v>
      </c>
      <c r="B26" s="24">
        <v>18.25</v>
      </c>
      <c r="C26" s="24">
        <v>13.9</v>
      </c>
      <c r="D26" s="24">
        <v>11.4</v>
      </c>
      <c r="E26" s="23">
        <v>8.9</v>
      </c>
      <c r="G26" s="83" t="s">
        <v>12</v>
      </c>
      <c r="H26" s="22">
        <f t="shared" si="0"/>
        <v>0</v>
      </c>
      <c r="I26" s="21">
        <f t="shared" si="0"/>
        <v>0</v>
      </c>
      <c r="J26" s="21">
        <f t="shared" si="0"/>
        <v>0</v>
      </c>
      <c r="K26" s="20">
        <f t="shared" si="0"/>
        <v>0</v>
      </c>
      <c r="M26" s="19">
        <v>0</v>
      </c>
      <c r="O26" s="81">
        <f t="shared" si="1"/>
        <v>18.25</v>
      </c>
      <c r="P26" s="81">
        <f t="shared" si="1"/>
        <v>13.9</v>
      </c>
      <c r="Q26" s="81">
        <f t="shared" si="1"/>
        <v>11.4</v>
      </c>
      <c r="R26" s="81">
        <f t="shared" si="1"/>
        <v>8.9</v>
      </c>
    </row>
    <row r="27" spans="1:18" x14ac:dyDescent="0.2">
      <c r="A27" s="82" t="s">
        <v>13</v>
      </c>
      <c r="B27" s="18">
        <v>19.75</v>
      </c>
      <c r="C27" s="18">
        <v>13.9</v>
      </c>
      <c r="D27" s="18">
        <v>10.75</v>
      </c>
      <c r="E27" s="17">
        <v>9.4</v>
      </c>
      <c r="G27" s="82" t="s">
        <v>13</v>
      </c>
      <c r="H27" s="16">
        <f t="shared" si="0"/>
        <v>0.5</v>
      </c>
      <c r="I27" s="15">
        <f t="shared" si="0"/>
        <v>0.5</v>
      </c>
      <c r="J27" s="15">
        <f t="shared" si="0"/>
        <v>0.75</v>
      </c>
      <c r="K27" s="14">
        <f t="shared" si="0"/>
        <v>0.75</v>
      </c>
      <c r="M27" s="13">
        <v>50</v>
      </c>
      <c r="O27" s="81">
        <f t="shared" si="1"/>
        <v>20.25</v>
      </c>
      <c r="P27" s="81">
        <f t="shared" si="1"/>
        <v>14.4</v>
      </c>
      <c r="Q27" s="81">
        <f t="shared" si="1"/>
        <v>11.5</v>
      </c>
      <c r="R27" s="81">
        <f t="shared" si="1"/>
        <v>10.15</v>
      </c>
    </row>
    <row r="28" spans="1:18" ht="6" customHeight="1" x14ac:dyDescent="0.2">
      <c r="B28" s="12"/>
      <c r="C28" s="12"/>
      <c r="D28" s="12"/>
      <c r="E28" s="12"/>
    </row>
    <row r="29" spans="1:18" x14ac:dyDescent="0.2">
      <c r="G29" s="76" t="s">
        <v>27</v>
      </c>
      <c r="H29" s="11">
        <v>0.01</v>
      </c>
      <c r="I29" s="10">
        <v>0.01</v>
      </c>
      <c r="J29" s="10">
        <v>1.4999999999999999E-2</v>
      </c>
      <c r="K29" s="9">
        <v>1.4999999999999999E-2</v>
      </c>
    </row>
    <row r="31" spans="1:18" x14ac:dyDescent="0.2">
      <c r="A31" s="79" t="s">
        <v>14</v>
      </c>
    </row>
    <row r="32" spans="1:18" x14ac:dyDescent="0.2">
      <c r="A32" s="69" t="s">
        <v>15</v>
      </c>
    </row>
    <row r="33" spans="1:7" x14ac:dyDescent="0.2">
      <c r="A33" s="79"/>
      <c r="B33" s="80" t="s">
        <v>3</v>
      </c>
      <c r="C33" s="80" t="s">
        <v>4</v>
      </c>
      <c r="D33" s="80" t="s">
        <v>5</v>
      </c>
      <c r="E33" s="80" t="s">
        <v>6</v>
      </c>
      <c r="F33" s="71"/>
    </row>
    <row r="34" spans="1:7" x14ac:dyDescent="0.2">
      <c r="B34" s="8">
        <v>25000</v>
      </c>
      <c r="C34" s="8">
        <v>26000</v>
      </c>
      <c r="D34" s="8">
        <v>28000</v>
      </c>
      <c r="E34" s="8">
        <v>28000</v>
      </c>
      <c r="F34" s="70"/>
    </row>
    <row r="35" spans="1:7" x14ac:dyDescent="0.2">
      <c r="B35" s="7"/>
      <c r="C35" s="7"/>
      <c r="D35" s="7"/>
      <c r="E35" s="7"/>
      <c r="F35" s="70"/>
    </row>
    <row r="37" spans="1:7" ht="15" thickBot="1" x14ac:dyDescent="0.25">
      <c r="A37" s="79" t="s">
        <v>48</v>
      </c>
    </row>
    <row r="38" spans="1:7" ht="15" thickBot="1" x14ac:dyDescent="0.25">
      <c r="A38" s="69" t="s">
        <v>47</v>
      </c>
      <c r="E38" s="57">
        <f>SUMPRODUCT(B8:E14,B21:E27)+SUMPRODUCT(B8:E14,H21:K27)</f>
        <v>1382544.3343149223</v>
      </c>
    </row>
    <row r="40" spans="1:7" x14ac:dyDescent="0.2">
      <c r="D40" s="76"/>
    </row>
    <row r="41" spans="1:7" x14ac:dyDescent="0.2">
      <c r="E41" s="70"/>
    </row>
    <row r="42" spans="1:7" x14ac:dyDescent="0.2">
      <c r="E42" s="6"/>
    </row>
    <row r="44" spans="1:7" x14ac:dyDescent="0.2">
      <c r="A44" s="79" t="s">
        <v>46</v>
      </c>
      <c r="C44" s="78" t="s">
        <v>45</v>
      </c>
      <c r="D44" s="78" t="s">
        <v>44</v>
      </c>
      <c r="E44" s="78" t="s">
        <v>43</v>
      </c>
    </row>
    <row r="45" spans="1:7" x14ac:dyDescent="0.2">
      <c r="A45" s="69" t="s">
        <v>42</v>
      </c>
      <c r="C45" s="6"/>
      <c r="D45" s="71"/>
      <c r="E45" s="70"/>
      <c r="G45" s="75"/>
    </row>
    <row r="46" spans="1:7" x14ac:dyDescent="0.2">
      <c r="B46" s="75" t="s">
        <v>7</v>
      </c>
      <c r="C46" s="6">
        <f t="shared" ref="C46:C52" si="2">SUMPRODUCT(B8:E8,H8:K8)</f>
        <v>2500</v>
      </c>
      <c r="D46" s="71" t="s">
        <v>41</v>
      </c>
      <c r="E46" s="70">
        <f t="shared" ref="E46:E52" si="3">M8</f>
        <v>2500</v>
      </c>
      <c r="G46" s="75"/>
    </row>
    <row r="47" spans="1:7" x14ac:dyDescent="0.2">
      <c r="B47" s="75" t="s">
        <v>8</v>
      </c>
      <c r="C47" s="6">
        <f t="shared" si="2"/>
        <v>3000</v>
      </c>
      <c r="D47" s="71" t="s">
        <v>41</v>
      </c>
      <c r="E47" s="70">
        <f t="shared" si="3"/>
        <v>3000</v>
      </c>
      <c r="G47" s="75"/>
    </row>
    <row r="48" spans="1:7" x14ac:dyDescent="0.2">
      <c r="B48" s="75" t="s">
        <v>9</v>
      </c>
      <c r="C48" s="6">
        <f t="shared" si="2"/>
        <v>2500</v>
      </c>
      <c r="D48" s="71" t="s">
        <v>41</v>
      </c>
      <c r="E48" s="70">
        <f t="shared" si="3"/>
        <v>2500</v>
      </c>
      <c r="G48" s="75"/>
    </row>
    <row r="49" spans="1:7" x14ac:dyDescent="0.2">
      <c r="B49" s="75" t="s">
        <v>10</v>
      </c>
      <c r="C49" s="6">
        <f t="shared" si="2"/>
        <v>714.04390816155808</v>
      </c>
      <c r="D49" s="71" t="s">
        <v>41</v>
      </c>
      <c r="E49" s="70">
        <f t="shared" si="3"/>
        <v>2600</v>
      </c>
      <c r="G49" s="77"/>
    </row>
    <row r="50" spans="1:7" x14ac:dyDescent="0.2">
      <c r="B50" s="75" t="s">
        <v>11</v>
      </c>
      <c r="C50" s="6">
        <f t="shared" si="2"/>
        <v>2500</v>
      </c>
      <c r="D50" s="71" t="s">
        <v>41</v>
      </c>
      <c r="E50" s="70">
        <f t="shared" si="3"/>
        <v>2500</v>
      </c>
      <c r="F50" s="71"/>
    </row>
    <row r="51" spans="1:7" x14ac:dyDescent="0.2">
      <c r="B51" s="77" t="s">
        <v>12</v>
      </c>
      <c r="C51" s="6">
        <f t="shared" si="2"/>
        <v>37999.999999999993</v>
      </c>
      <c r="D51" s="71" t="s">
        <v>41</v>
      </c>
      <c r="E51" s="70">
        <f t="shared" si="3"/>
        <v>38000</v>
      </c>
      <c r="F51" s="71"/>
    </row>
    <row r="52" spans="1:7" x14ac:dyDescent="0.2">
      <c r="B52" s="75" t="s">
        <v>13</v>
      </c>
      <c r="C52" s="6">
        <f t="shared" si="2"/>
        <v>2499.9999999999991</v>
      </c>
      <c r="D52" s="71" t="s">
        <v>41</v>
      </c>
      <c r="E52" s="70">
        <f t="shared" si="3"/>
        <v>2500</v>
      </c>
      <c r="F52" s="71"/>
    </row>
    <row r="53" spans="1:7" x14ac:dyDescent="0.2">
      <c r="B53" s="70"/>
      <c r="C53" s="71"/>
      <c r="D53" s="70"/>
      <c r="E53" s="70"/>
      <c r="F53" s="71"/>
    </row>
    <row r="54" spans="1:7" x14ac:dyDescent="0.2">
      <c r="A54" s="76" t="s">
        <v>40</v>
      </c>
      <c r="E54" s="74"/>
      <c r="F54" s="71"/>
    </row>
    <row r="55" spans="1:7" x14ac:dyDescent="0.2">
      <c r="B55" s="75" t="s">
        <v>3</v>
      </c>
      <c r="C55" s="70">
        <f>SUM(B8:B14)</f>
        <v>24999.999999999996</v>
      </c>
      <c r="D55" s="71" t="s">
        <v>39</v>
      </c>
      <c r="E55" s="74">
        <f>B34</f>
        <v>25000</v>
      </c>
      <c r="F55" s="71"/>
    </row>
    <row r="56" spans="1:7" x14ac:dyDescent="0.2">
      <c r="B56" s="73" t="s">
        <v>4</v>
      </c>
      <c r="C56" s="72">
        <f>SUM(C8:C14)</f>
        <v>26000</v>
      </c>
      <c r="D56" s="71" t="s">
        <v>39</v>
      </c>
      <c r="E56" s="70">
        <f>C34</f>
        <v>26000</v>
      </c>
      <c r="F56" s="71"/>
    </row>
    <row r="57" spans="1:7" x14ac:dyDescent="0.2">
      <c r="B57" s="73" t="s">
        <v>5</v>
      </c>
      <c r="C57" s="72">
        <f>SUM(D8:D14)</f>
        <v>28000</v>
      </c>
      <c r="D57" s="71" t="s">
        <v>39</v>
      </c>
      <c r="E57" s="70">
        <f>D34</f>
        <v>28000</v>
      </c>
      <c r="F57" s="71"/>
    </row>
    <row r="58" spans="1:7" x14ac:dyDescent="0.2">
      <c r="B58" s="73" t="s">
        <v>6</v>
      </c>
      <c r="C58" s="72">
        <f>SUM(E8:E14)</f>
        <v>28000</v>
      </c>
      <c r="D58" s="71" t="s">
        <v>39</v>
      </c>
      <c r="E58" s="70">
        <f>E34</f>
        <v>28000</v>
      </c>
      <c r="F58" s="71"/>
    </row>
    <row r="59" spans="1:7" x14ac:dyDescent="0.2">
      <c r="B59" s="70"/>
      <c r="C59" s="71"/>
      <c r="D59" s="70"/>
      <c r="E59" s="70"/>
      <c r="F59" s="71"/>
    </row>
    <row r="60" spans="1:7" x14ac:dyDescent="0.2">
      <c r="C60" s="6"/>
      <c r="D60" s="71"/>
      <c r="E60" s="70"/>
      <c r="F60" s="71"/>
    </row>
    <row r="61" spans="1:7" x14ac:dyDescent="0.2">
      <c r="B61" s="70"/>
      <c r="C61" s="5"/>
      <c r="D61" s="70"/>
    </row>
    <row r="62" spans="1:7" x14ac:dyDescent="0.2">
      <c r="B62" s="70"/>
      <c r="C62" s="5"/>
      <c r="D62" s="70"/>
    </row>
  </sheetData>
  <scenarios current="2" show="1">
    <scenario name="Laptop" locked="1" count="28" user="Roberto Caccia" comment="Solver Model">
      <inputCells r="B8" val="0"/>
      <inputCells r="C8" val="1900"/>
      <inputCells r="D8" val="0"/>
      <inputCells r="E8" val="0"/>
      <inputCells r="B9" val="0"/>
      <inputCells r="C9" val="0"/>
      <inputCells r="D9" val="4285.71428567253"/>
      <inputCells r="E9" val="0"/>
      <inputCells r="B10" val="264.550264649192"/>
      <inputCells r="C10" val="0"/>
      <inputCells r="D10" val="2428.57142846211"/>
      <inputCells r="E10" val="0"/>
      <inputCells r="B11" val="0"/>
      <inputCells r="C11" val="0"/>
      <inputCells r="D11" val="3714.28571428768"/>
      <inputCells r="E11" val="0"/>
      <inputCells r="B12" val="0"/>
      <inputCells r="C12" val="0"/>
      <inputCells r="D12" val="0"/>
      <inputCells r="E12" val="0"/>
      <inputCells r="B13" val="11735.4497353742"/>
      <inputCells r="C13" val="11100"/>
      <inputCells r="D13" val="0"/>
      <inputCells r="E13" val="13000"/>
      <inputCells r="B14" val="0"/>
      <inputCells r="C14" val="0"/>
      <inputCells r="D14" val="3571.42857142857"/>
      <inputCells r="E14" val="0"/>
    </scenario>
    <scenario name="PC_Lab" locked="1" count="28" user="Roberto Caccia" comment="Created by Roberto Caccia on 1/27/97">
      <inputCells r="B8" val="0" numFmtId="166"/>
      <inputCells r="C8" val="1900" numFmtId="166"/>
      <inputCells r="D8" val="0" numFmtId="166"/>
      <inputCells r="E8" val="0" numFmtId="166"/>
      <inputCells r="B9" val="2142.85714285714" numFmtId="166"/>
      <inputCells r="C9" val="0" numFmtId="166"/>
      <inputCells r="D9" val="0" numFmtId="166"/>
      <inputCells r="E9" val="0" numFmtId="166"/>
      <inputCells r="B10" val="1703.7037037037" numFmtId="166"/>
      <inputCells r="C10" val="0" numFmtId="166"/>
      <inputCells r="D10" val="0" numFmtId="166"/>
      <inputCells r="E10" val="0" numFmtId="166"/>
      <inputCells r="B11" val="0" numFmtId="166"/>
      <inputCells r="C11" val="0" numFmtId="166"/>
      <inputCells r="D11" val="1735.66520625345" numFmtId="166"/>
      <inputCells r="E11" val="0" numFmtId="166"/>
      <inputCells r="B12" val="1384.61538461538" numFmtId="166"/>
      <inputCells r="C12" val="0" numFmtId="166"/>
      <inputCells r="D12" val="0" numFmtId="166"/>
      <inputCells r="E12" val="0" numFmtId="166"/>
      <inputCells r="B13" val="6768.82376882377" numFmtId="166"/>
      <inputCells r="C13" val="11100" numFmtId="166"/>
      <inputCells r="D13" val="8692.90622231798" numFmtId="166"/>
      <inputCells r="E13" val="13000" numFmtId="166"/>
      <inputCells r="B14" val="0" numFmtId="166"/>
      <inputCells r="C14" val="0" numFmtId="166"/>
      <inputCells r="D14" val="3571.42857142857" numFmtId="166"/>
      <inputCells r="E14" val="0" numFmtId="166"/>
    </scenario>
    <scenario name="Cost_table" locked="1" count="28" user="Roberto Caccia" comment="Created by Roberto Caccia on 1/27/97">
      <inputCells r="B21" val="10000000000" numFmtId="11"/>
      <inputCells r="C21" val="6.25" numFmtId="43"/>
      <inputCells r="D21" val="5.45" numFmtId="43"/>
      <inputCells r="E21" val="4.9" numFmtId="43"/>
      <inputCells r="B22" val="8.9" numFmtId="43"/>
      <inputCells r="C22" val="7.05" numFmtId="43"/>
      <inputCells r="D22" val="5.55" numFmtId="43"/>
      <inputCells r="E22" val="4.45" numFmtId="43"/>
      <inputCells r="B23" val="8.75" numFmtId="43"/>
      <inputCells r="C23" val="7.11" numFmtId="43"/>
      <inputCells r="D23" val="5.45" numFmtId="43"/>
      <inputCells r="E23" val="4.75" numFmtId="43"/>
      <inputCells r="B24" val="10000000000" numFmtId="11"/>
      <inputCells r="C24" val="7.15" numFmtId="43"/>
      <inputCells r="D24" val="5.5" numFmtId="43"/>
      <inputCells r="E24" val="4.55" numFmtId="43"/>
      <inputCells r="B25" val="9.1" numFmtId="43"/>
      <inputCells r="C25" val="6.9" numFmtId="43"/>
      <inputCells r="D25" val="5.7" numFmtId="43"/>
      <inputCells r="E25" val="4.55" numFmtId="43"/>
      <inputCells r="B26" val="9.05" numFmtId="43"/>
      <inputCells r="C26" val="6.85" numFmtId="43"/>
      <inputCells r="D26" val="5.65" numFmtId="43"/>
      <inputCells r="E26" val="4.45" numFmtId="43"/>
      <inputCells r="B27" val="9.25" numFmtId="43"/>
      <inputCells r="C27" val="6.95" numFmtId="43"/>
      <inputCells r="D27" val="5.35" numFmtId="43"/>
      <inputCells r="E27" val="4.35" numFmtId="43"/>
    </scenario>
  </scenarios>
  <printOptions horizontalCentered="1" verticalCentered="1"/>
  <pageMargins left="0.5" right="0.25" top="0.75" bottom="0.5" header="0.5" footer="0.25"/>
  <pageSetup scale="54" orientation="portrait" horizontalDpi="300" verticalDpi="300"/>
  <headerFooter>
    <oddHeader>&amp;LFilatoi Riuniti_x000D_Your Name: ______________&amp;C&amp;A&amp;RFilatoi Riuniti_x000D_by Robert Freund and Roberto Caccia</oddHead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16507-5B10-A445-BB17-D11CDC6B08EF}">
  <dimension ref="A1:H51"/>
  <sheetViews>
    <sheetView showGridLines="0" workbookViewId="0">
      <selection activeCell="G18" sqref="G18"/>
    </sheetView>
  </sheetViews>
  <sheetFormatPr baseColWidth="10" defaultRowHeight="13" x14ac:dyDescent="0.15"/>
  <cols>
    <col min="1" max="1" width="2.33203125" customWidth="1"/>
    <col min="2" max="2" width="6.33203125" bestFit="1" customWidth="1"/>
    <col min="3" max="3" width="15.5" bestFit="1" customWidth="1"/>
    <col min="4" max="4" width="12.1640625" bestFit="1" customWidth="1"/>
    <col min="5" max="5" width="12.6640625" bestFit="1" customWidth="1"/>
    <col min="6" max="6" width="9.83203125" bestFit="1" customWidth="1"/>
    <col min="7" max="8" width="12.1640625" bestFit="1" customWidth="1"/>
  </cols>
  <sheetData>
    <row r="1" spans="1:8" x14ac:dyDescent="0.15">
      <c r="A1" s="58" t="s">
        <v>49</v>
      </c>
    </row>
    <row r="2" spans="1:8" x14ac:dyDescent="0.15">
      <c r="A2" s="58" t="s">
        <v>145</v>
      </c>
    </row>
    <row r="3" spans="1:8" x14ac:dyDescent="0.15">
      <c r="A3" s="58" t="s">
        <v>146</v>
      </c>
    </row>
    <row r="6" spans="1:8" ht="14" thickBot="1" x14ac:dyDescent="0.2">
      <c r="A6" t="s">
        <v>50</v>
      </c>
    </row>
    <row r="7" spans="1:8" x14ac:dyDescent="0.15">
      <c r="B7" s="61"/>
      <c r="C7" s="61"/>
      <c r="D7" s="61" t="s">
        <v>53</v>
      </c>
      <c r="E7" s="61" t="s">
        <v>55</v>
      </c>
      <c r="F7" s="61" t="s">
        <v>57</v>
      </c>
      <c r="G7" s="61" t="s">
        <v>59</v>
      </c>
      <c r="H7" s="61" t="s">
        <v>59</v>
      </c>
    </row>
    <row r="8" spans="1:8" ht="14" thickBot="1" x14ac:dyDescent="0.2">
      <c r="B8" s="62" t="s">
        <v>51</v>
      </c>
      <c r="C8" s="62" t="s">
        <v>52</v>
      </c>
      <c r="D8" s="62" t="s">
        <v>54</v>
      </c>
      <c r="E8" s="62" t="s">
        <v>56</v>
      </c>
      <c r="F8" s="62" t="s">
        <v>58</v>
      </c>
      <c r="G8" s="62" t="s">
        <v>60</v>
      </c>
      <c r="H8" s="62" t="s">
        <v>61</v>
      </c>
    </row>
    <row r="9" spans="1:8" x14ac:dyDescent="0.15">
      <c r="B9" s="59" t="s">
        <v>67</v>
      </c>
      <c r="C9" s="59" t="s">
        <v>68</v>
      </c>
      <c r="D9" s="59">
        <v>0</v>
      </c>
      <c r="E9" s="59">
        <v>-19.273529411764727</v>
      </c>
      <c r="F9" s="59">
        <v>0.3</v>
      </c>
      <c r="G9" s="59">
        <v>1E+30</v>
      </c>
      <c r="H9" s="59">
        <v>19.273529411764727</v>
      </c>
    </row>
    <row r="10" spans="1:8" x14ac:dyDescent="0.15">
      <c r="B10" s="59" t="s">
        <v>69</v>
      </c>
      <c r="C10" s="59" t="s">
        <v>70</v>
      </c>
      <c r="D10" s="59">
        <v>6250</v>
      </c>
      <c r="E10" s="59">
        <v>0</v>
      </c>
      <c r="F10" s="59">
        <v>13.299999999999999</v>
      </c>
      <c r="G10" s="59">
        <v>0.37882352941177028</v>
      </c>
      <c r="H10" s="59">
        <v>1E+30</v>
      </c>
    </row>
    <row r="11" spans="1:8" x14ac:dyDescent="0.15">
      <c r="B11" s="59" t="s">
        <v>71</v>
      </c>
      <c r="C11" s="59" t="s">
        <v>72</v>
      </c>
      <c r="D11" s="59">
        <v>0</v>
      </c>
      <c r="E11" s="59">
        <v>0.3551470588235347</v>
      </c>
      <c r="F11" s="59">
        <v>11.1</v>
      </c>
      <c r="G11" s="59">
        <v>1E+30</v>
      </c>
      <c r="H11" s="59">
        <v>0.3551470588235347</v>
      </c>
    </row>
    <row r="12" spans="1:8" x14ac:dyDescent="0.15">
      <c r="B12" s="59" t="s">
        <v>73</v>
      </c>
      <c r="C12" s="59" t="s">
        <v>74</v>
      </c>
      <c r="D12" s="59">
        <v>0</v>
      </c>
      <c r="E12" s="59">
        <v>1.2867647058823573</v>
      </c>
      <c r="F12" s="59">
        <v>10.050000000000001</v>
      </c>
      <c r="G12" s="59">
        <v>1E+30</v>
      </c>
      <c r="H12" s="59">
        <v>1.2867647058823573</v>
      </c>
    </row>
    <row r="13" spans="1:8" x14ac:dyDescent="0.15">
      <c r="B13" s="59" t="s">
        <v>75</v>
      </c>
      <c r="C13" s="59" t="s">
        <v>76</v>
      </c>
      <c r="D13" s="59">
        <v>4285.7142857142862</v>
      </c>
      <c r="E13" s="59">
        <v>0</v>
      </c>
      <c r="F13" s="59">
        <v>17.799999999999997</v>
      </c>
      <c r="G13" s="59">
        <v>0.7735294117647753</v>
      </c>
      <c r="H13" s="59">
        <v>1E+30</v>
      </c>
    </row>
    <row r="14" spans="1:8" x14ac:dyDescent="0.15">
      <c r="B14" s="59" t="s">
        <v>77</v>
      </c>
      <c r="C14" s="59" t="s">
        <v>78</v>
      </c>
      <c r="D14" s="59">
        <v>0</v>
      </c>
      <c r="E14" s="59">
        <v>0.80798319327734647</v>
      </c>
      <c r="F14" s="59">
        <v>14.5</v>
      </c>
      <c r="G14" s="59">
        <v>1E+30</v>
      </c>
      <c r="H14" s="59">
        <v>0.80798319327734647</v>
      </c>
    </row>
    <row r="15" spans="1:8" x14ac:dyDescent="0.15">
      <c r="B15" s="59" t="s">
        <v>79</v>
      </c>
      <c r="C15" s="59" t="s">
        <v>80</v>
      </c>
      <c r="D15" s="59">
        <v>0</v>
      </c>
      <c r="E15" s="59">
        <v>0.38676470588238754</v>
      </c>
      <c r="F15" s="59">
        <v>11.800000000000011</v>
      </c>
      <c r="G15" s="59">
        <v>1E+30</v>
      </c>
      <c r="H15" s="59">
        <v>0.38676470588238754</v>
      </c>
    </row>
    <row r="16" spans="1:8" x14ac:dyDescent="0.15">
      <c r="B16" s="59" t="s">
        <v>81</v>
      </c>
      <c r="C16" s="59" t="s">
        <v>82</v>
      </c>
      <c r="D16" s="59">
        <v>0</v>
      </c>
      <c r="E16" s="59">
        <v>0.88340336134455455</v>
      </c>
      <c r="F16" s="59">
        <v>10.049999999999997</v>
      </c>
      <c r="G16" s="59">
        <v>1E+30</v>
      </c>
      <c r="H16" s="59">
        <v>0.88340336134455455</v>
      </c>
    </row>
    <row r="17" spans="2:8" x14ac:dyDescent="0.15">
      <c r="B17" s="59" t="s">
        <v>83</v>
      </c>
      <c r="C17" s="59" t="s">
        <v>84</v>
      </c>
      <c r="D17" s="59">
        <v>3703.7037037037035</v>
      </c>
      <c r="E17" s="59">
        <v>0</v>
      </c>
      <c r="F17" s="59">
        <v>18.200000000000003</v>
      </c>
      <c r="G17" s="59">
        <v>1.2047794117647725</v>
      </c>
      <c r="H17" s="59">
        <v>1E+30</v>
      </c>
    </row>
    <row r="18" spans="2:8" x14ac:dyDescent="0.15">
      <c r="B18" s="59" t="s">
        <v>85</v>
      </c>
      <c r="C18" s="59" t="s">
        <v>86</v>
      </c>
      <c r="D18" s="59">
        <v>0</v>
      </c>
      <c r="E18" s="59">
        <v>0.9768627450980536</v>
      </c>
      <c r="F18" s="59">
        <v>15.019999999999996</v>
      </c>
      <c r="G18" s="59">
        <v>1E+30</v>
      </c>
      <c r="H18" s="59">
        <v>0.9768627450980536</v>
      </c>
    </row>
    <row r="19" spans="2:8" x14ac:dyDescent="0.15">
      <c r="B19" s="59" t="s">
        <v>87</v>
      </c>
      <c r="C19" s="59" t="s">
        <v>88</v>
      </c>
      <c r="D19" s="59">
        <v>0</v>
      </c>
      <c r="E19" s="59">
        <v>0.71394335511986506</v>
      </c>
      <c r="F19" s="59">
        <v>12.200000000000017</v>
      </c>
      <c r="G19" s="59">
        <v>1E+30</v>
      </c>
      <c r="H19" s="59">
        <v>0.71394335511986506</v>
      </c>
    </row>
    <row r="20" spans="2:8" x14ac:dyDescent="0.15">
      <c r="B20" s="59" t="s">
        <v>89</v>
      </c>
      <c r="C20" s="59" t="s">
        <v>90</v>
      </c>
      <c r="D20" s="59">
        <v>0</v>
      </c>
      <c r="E20" s="59">
        <v>1.408714596949896</v>
      </c>
      <c r="F20" s="59">
        <v>10.699999999999989</v>
      </c>
      <c r="G20" s="59">
        <v>1E+30</v>
      </c>
      <c r="H20" s="59">
        <v>1.408714596949896</v>
      </c>
    </row>
    <row r="21" spans="2:8" x14ac:dyDescent="0.15">
      <c r="B21" s="59" t="s">
        <v>91</v>
      </c>
      <c r="C21" s="59" t="s">
        <v>92</v>
      </c>
      <c r="D21" s="59">
        <v>0</v>
      </c>
      <c r="E21" s="59">
        <v>-18.873529411764736</v>
      </c>
      <c r="F21" s="59">
        <v>0.69999999999998863</v>
      </c>
      <c r="G21" s="59">
        <v>1E+30</v>
      </c>
      <c r="H21" s="59">
        <v>18.873529411764736</v>
      </c>
    </row>
    <row r="22" spans="2:8" x14ac:dyDescent="0.15">
      <c r="B22" s="59" t="s">
        <v>93</v>
      </c>
      <c r="C22" s="59" t="s">
        <v>94</v>
      </c>
      <c r="D22" s="59">
        <v>0</v>
      </c>
      <c r="E22" s="59">
        <v>4.1176470588277336E-2</v>
      </c>
      <c r="F22" s="59">
        <v>15.000000000000028</v>
      </c>
      <c r="G22" s="59">
        <v>1E+30</v>
      </c>
      <c r="H22" s="59">
        <v>4.1176470588277336E-2</v>
      </c>
    </row>
    <row r="23" spans="2:8" x14ac:dyDescent="0.15">
      <c r="B23" s="59" t="s">
        <v>95</v>
      </c>
      <c r="C23" s="59" t="s">
        <v>96</v>
      </c>
      <c r="D23" s="59">
        <v>2040.125451890166</v>
      </c>
      <c r="E23" s="59">
        <v>0</v>
      </c>
      <c r="F23" s="59">
        <v>12.299999999999983</v>
      </c>
      <c r="G23" s="59">
        <v>3.5000000000035725E-2</v>
      </c>
      <c r="H23" s="59">
        <v>0.79999999999999016</v>
      </c>
    </row>
    <row r="24" spans="2:8" x14ac:dyDescent="0.15">
      <c r="B24" s="59" t="s">
        <v>97</v>
      </c>
      <c r="C24" s="59" t="s">
        <v>98</v>
      </c>
      <c r="D24" s="59">
        <v>0</v>
      </c>
      <c r="E24" s="59">
        <v>0.85000000000001852</v>
      </c>
      <c r="F24" s="59">
        <v>10.650000000000006</v>
      </c>
      <c r="G24" s="59">
        <v>1E+30</v>
      </c>
      <c r="H24" s="59">
        <v>0.85000000000001852</v>
      </c>
    </row>
    <row r="25" spans="2:8" x14ac:dyDescent="0.15">
      <c r="B25" s="59" t="s">
        <v>99</v>
      </c>
      <c r="C25" s="59" t="s">
        <v>100</v>
      </c>
      <c r="D25" s="59">
        <v>3846.1538461538462</v>
      </c>
      <c r="E25" s="59">
        <v>0</v>
      </c>
      <c r="F25" s="59">
        <v>18.199999999999989</v>
      </c>
      <c r="G25" s="59">
        <v>0.71078431372557449</v>
      </c>
      <c r="H25" s="59">
        <v>1E+30</v>
      </c>
    </row>
    <row r="26" spans="2:8" x14ac:dyDescent="0.15">
      <c r="B26" s="59" t="s">
        <v>101</v>
      </c>
      <c r="C26" s="59" t="s">
        <v>102</v>
      </c>
      <c r="D26" s="59">
        <v>0</v>
      </c>
      <c r="E26" s="59">
        <v>0.49208144796385933</v>
      </c>
      <c r="F26" s="59">
        <v>14.500000000000028</v>
      </c>
      <c r="G26" s="59">
        <v>1E+30</v>
      </c>
      <c r="H26" s="59">
        <v>0.49208144796385933</v>
      </c>
    </row>
    <row r="27" spans="2:8" x14ac:dyDescent="0.15">
      <c r="B27" s="59" t="s">
        <v>103</v>
      </c>
      <c r="C27" s="59" t="s">
        <v>104</v>
      </c>
      <c r="D27" s="59">
        <v>0</v>
      </c>
      <c r="E27" s="59">
        <v>0.99524886877830099</v>
      </c>
      <c r="F27" s="59">
        <v>12.449999999999989</v>
      </c>
      <c r="G27" s="59">
        <v>1E+30</v>
      </c>
      <c r="H27" s="59">
        <v>0.99524886877830099</v>
      </c>
    </row>
    <row r="28" spans="2:8" x14ac:dyDescent="0.15">
      <c r="B28" s="59" t="s">
        <v>105</v>
      </c>
      <c r="C28" s="59" t="s">
        <v>106</v>
      </c>
      <c r="D28" s="59">
        <v>0</v>
      </c>
      <c r="E28" s="59">
        <v>1.3782805429864551</v>
      </c>
      <c r="F28" s="59">
        <v>10.650000000000006</v>
      </c>
      <c r="G28" s="59">
        <v>1E+30</v>
      </c>
      <c r="H28" s="59">
        <v>1.3782805429864551</v>
      </c>
    </row>
    <row r="29" spans="2:8" x14ac:dyDescent="0.15">
      <c r="B29" s="59" t="s">
        <v>107</v>
      </c>
      <c r="C29" s="59" t="s">
        <v>108</v>
      </c>
      <c r="D29" s="59">
        <v>13164.42816442816</v>
      </c>
      <c r="E29" s="59">
        <v>0</v>
      </c>
      <c r="F29" s="59">
        <v>18.25</v>
      </c>
      <c r="G29" s="59">
        <v>2.2764705882352558</v>
      </c>
      <c r="H29" s="59">
        <v>0.7107843137255746</v>
      </c>
    </row>
    <row r="30" spans="2:8" x14ac:dyDescent="0.15">
      <c r="B30" s="59" t="s">
        <v>109</v>
      </c>
      <c r="C30" s="59" t="s">
        <v>110</v>
      </c>
      <c r="D30" s="59">
        <v>19750</v>
      </c>
      <c r="E30" s="59">
        <v>0</v>
      </c>
      <c r="F30" s="59">
        <v>13.899999999999977</v>
      </c>
      <c r="G30" s="59">
        <v>4.1176470588277329E-2</v>
      </c>
      <c r="H30" s="59">
        <v>0.37882352941177033</v>
      </c>
    </row>
    <row r="31" spans="2:8" x14ac:dyDescent="0.15">
      <c r="B31" s="59" t="s">
        <v>111</v>
      </c>
      <c r="C31" s="59" t="s">
        <v>112</v>
      </c>
      <c r="D31" s="59">
        <v>18817.017405252693</v>
      </c>
      <c r="E31" s="59">
        <v>0</v>
      </c>
      <c r="F31" s="59">
        <v>11.399999999999977</v>
      </c>
      <c r="G31" s="59">
        <v>0.32200000000000473</v>
      </c>
      <c r="H31" s="59">
        <v>3.500000000003569E-2</v>
      </c>
    </row>
    <row r="32" spans="2:8" x14ac:dyDescent="0.15">
      <c r="B32" s="59" t="s">
        <v>113</v>
      </c>
      <c r="C32" s="59" t="s">
        <v>114</v>
      </c>
      <c r="D32" s="59">
        <v>28000</v>
      </c>
      <c r="E32" s="59">
        <v>0</v>
      </c>
      <c r="F32" s="59">
        <v>8.8999999999999773</v>
      </c>
      <c r="G32" s="59">
        <v>0.85000000000001852</v>
      </c>
      <c r="H32" s="59">
        <v>9.7999999999999918</v>
      </c>
    </row>
    <row r="33" spans="1:8" x14ac:dyDescent="0.15">
      <c r="B33" s="59" t="s">
        <v>115</v>
      </c>
      <c r="C33" s="59" t="s">
        <v>116</v>
      </c>
      <c r="D33" s="59">
        <v>0</v>
      </c>
      <c r="E33" s="59">
        <v>2.2764705882352554</v>
      </c>
      <c r="F33" s="59">
        <v>20.25</v>
      </c>
      <c r="G33" s="59">
        <v>1E+30</v>
      </c>
      <c r="H33" s="59">
        <v>2.2764705882352554</v>
      </c>
    </row>
    <row r="34" spans="1:8" x14ac:dyDescent="0.15">
      <c r="B34" s="59" t="s">
        <v>117</v>
      </c>
      <c r="C34" s="59" t="s">
        <v>118</v>
      </c>
      <c r="D34" s="59">
        <v>0</v>
      </c>
      <c r="E34" s="59">
        <v>0.46974789915963588</v>
      </c>
      <c r="F34" s="59">
        <v>14.399999999999977</v>
      </c>
      <c r="G34" s="59">
        <v>1E+30</v>
      </c>
      <c r="H34" s="59">
        <v>0.46974789915963588</v>
      </c>
    </row>
    <row r="35" spans="1:8" x14ac:dyDescent="0.15">
      <c r="B35" s="59" t="s">
        <v>119</v>
      </c>
      <c r="C35" s="59" t="s">
        <v>120</v>
      </c>
      <c r="D35" s="59">
        <v>7142.8571428571413</v>
      </c>
      <c r="E35" s="59">
        <v>0</v>
      </c>
      <c r="F35" s="59">
        <v>11.5</v>
      </c>
      <c r="G35" s="59">
        <v>0.36535947712416134</v>
      </c>
      <c r="H35" s="59">
        <v>1E+30</v>
      </c>
    </row>
    <row r="36" spans="1:8" ht="14" thickBot="1" x14ac:dyDescent="0.2">
      <c r="B36" s="60" t="s">
        <v>121</v>
      </c>
      <c r="C36" s="60" t="s">
        <v>122</v>
      </c>
      <c r="D36" s="60">
        <v>0</v>
      </c>
      <c r="E36" s="60">
        <v>1.2642857142856898</v>
      </c>
      <c r="F36" s="60">
        <v>10.149999999999977</v>
      </c>
      <c r="G36" s="60">
        <v>1E+30</v>
      </c>
      <c r="H36" s="60">
        <v>1.2642857142856898</v>
      </c>
    </row>
    <row r="38" spans="1:8" ht="14" thickBot="1" x14ac:dyDescent="0.2">
      <c r="A38" t="s">
        <v>62</v>
      </c>
    </row>
    <row r="39" spans="1:8" x14ac:dyDescent="0.15">
      <c r="B39" s="61"/>
      <c r="C39" s="61"/>
      <c r="D39" s="61" t="s">
        <v>53</v>
      </c>
      <c r="E39" s="61" t="s">
        <v>63</v>
      </c>
      <c r="F39" s="61" t="s">
        <v>65</v>
      </c>
      <c r="G39" s="61" t="s">
        <v>59</v>
      </c>
      <c r="H39" s="61" t="s">
        <v>59</v>
      </c>
    </row>
    <row r="40" spans="1:8" ht="14" thickBot="1" x14ac:dyDescent="0.2">
      <c r="B40" s="62" t="s">
        <v>51</v>
      </c>
      <c r="C40" s="62" t="s">
        <v>52</v>
      </c>
      <c r="D40" s="62" t="s">
        <v>54</v>
      </c>
      <c r="E40" s="62" t="s">
        <v>64</v>
      </c>
      <c r="F40" s="62" t="s">
        <v>66</v>
      </c>
      <c r="G40" s="62" t="s">
        <v>60</v>
      </c>
      <c r="H40" s="62" t="s">
        <v>61</v>
      </c>
    </row>
    <row r="41" spans="1:8" x14ac:dyDescent="0.15">
      <c r="B41" s="59" t="s">
        <v>126</v>
      </c>
      <c r="C41" s="59" t="s">
        <v>123</v>
      </c>
      <c r="D41" s="59">
        <v>2500</v>
      </c>
      <c r="E41" s="59">
        <v>-4.1470588235293917</v>
      </c>
      <c r="F41" s="59">
        <v>2500</v>
      </c>
      <c r="G41" s="59">
        <v>693.64265364265634</v>
      </c>
      <c r="H41" s="59">
        <v>1832.0716320716281</v>
      </c>
    </row>
    <row r="42" spans="1:8" x14ac:dyDescent="0.15">
      <c r="B42" s="59" t="s">
        <v>128</v>
      </c>
      <c r="C42" s="59" t="s">
        <v>124</v>
      </c>
      <c r="D42" s="59">
        <v>3000</v>
      </c>
      <c r="E42" s="59">
        <v>-2.5336134453781902</v>
      </c>
      <c r="F42" s="59">
        <v>3000</v>
      </c>
      <c r="G42" s="59">
        <v>971.09971509971751</v>
      </c>
      <c r="H42" s="59">
        <v>2564.9002849002773</v>
      </c>
    </row>
    <row r="43" spans="1:8" x14ac:dyDescent="0.15">
      <c r="B43" s="59" t="s">
        <v>130</v>
      </c>
      <c r="C43" s="59" t="s">
        <v>125</v>
      </c>
      <c r="D43" s="59">
        <v>2500</v>
      </c>
      <c r="E43" s="59">
        <v>-2.0348583877995763</v>
      </c>
      <c r="F43" s="59">
        <v>2500</v>
      </c>
      <c r="G43" s="59">
        <v>936.41758241758623</v>
      </c>
      <c r="H43" s="59">
        <v>2473.2967032966985</v>
      </c>
    </row>
    <row r="44" spans="1:8" x14ac:dyDescent="0.15">
      <c r="B44" s="59" t="s">
        <v>132</v>
      </c>
      <c r="C44" s="59" t="s">
        <v>127</v>
      </c>
      <c r="D44" s="59">
        <v>714.04390816155808</v>
      </c>
      <c r="E44" s="59">
        <v>0</v>
      </c>
      <c r="F44" s="59">
        <v>2600</v>
      </c>
      <c r="G44" s="59">
        <v>1E+30</v>
      </c>
      <c r="H44" s="59">
        <v>1885.9560918384409</v>
      </c>
    </row>
    <row r="45" spans="1:8" x14ac:dyDescent="0.15">
      <c r="B45" s="59" t="s">
        <v>144</v>
      </c>
      <c r="C45" s="59" t="s">
        <v>129</v>
      </c>
      <c r="D45" s="59">
        <v>2500</v>
      </c>
      <c r="E45" s="59">
        <v>-2.1131221719457605</v>
      </c>
      <c r="F45" s="59">
        <v>2500</v>
      </c>
      <c r="G45" s="59">
        <v>901.73544973545324</v>
      </c>
      <c r="H45" s="59">
        <v>2381.6931216931166</v>
      </c>
    </row>
    <row r="46" spans="1:8" x14ac:dyDescent="0.15">
      <c r="B46" s="59" t="s">
        <v>143</v>
      </c>
      <c r="C46" s="59" t="s">
        <v>131</v>
      </c>
      <c r="D46" s="59">
        <v>37999.999999999993</v>
      </c>
      <c r="E46" s="59">
        <v>-2.1176470588235596</v>
      </c>
      <c r="F46" s="59">
        <v>38000</v>
      </c>
      <c r="G46" s="59">
        <v>867.05331705332037</v>
      </c>
      <c r="H46" s="59">
        <v>2290.0895400895347</v>
      </c>
    </row>
    <row r="47" spans="1:8" x14ac:dyDescent="0.15">
      <c r="B47" s="59" t="s">
        <v>134</v>
      </c>
      <c r="C47" s="59" t="s">
        <v>133</v>
      </c>
      <c r="D47" s="59">
        <v>2499.9999999999991</v>
      </c>
      <c r="E47" s="59">
        <v>-2.2857142857142581</v>
      </c>
      <c r="F47" s="59">
        <v>2500</v>
      </c>
      <c r="G47" s="59">
        <v>714.04390816155797</v>
      </c>
      <c r="H47" s="59">
        <v>1885.95609183844</v>
      </c>
    </row>
    <row r="48" spans="1:8" x14ac:dyDescent="0.15">
      <c r="B48" s="59" t="s">
        <v>138</v>
      </c>
      <c r="C48" s="59" t="s">
        <v>135</v>
      </c>
      <c r="D48" s="59">
        <v>24999.999999999996</v>
      </c>
      <c r="E48" s="59">
        <v>19.573529411764724</v>
      </c>
      <c r="F48" s="59">
        <v>25000</v>
      </c>
      <c r="G48" s="59">
        <v>3664.1432641432561</v>
      </c>
      <c r="H48" s="59">
        <v>1387.2853072853127</v>
      </c>
    </row>
    <row r="49" spans="2:8" x14ac:dyDescent="0.15">
      <c r="B49" s="59" t="s">
        <v>142</v>
      </c>
      <c r="C49" s="59" t="s">
        <v>136</v>
      </c>
      <c r="D49" s="59">
        <v>26000</v>
      </c>
      <c r="E49" s="59">
        <v>14.958823529411756</v>
      </c>
      <c r="F49" s="59">
        <v>26000</v>
      </c>
      <c r="G49" s="59">
        <v>4580.1790801790694</v>
      </c>
      <c r="H49" s="59">
        <v>1734.1066341066407</v>
      </c>
    </row>
    <row r="50" spans="2:8" x14ac:dyDescent="0.15">
      <c r="B50" s="59" t="s">
        <v>141</v>
      </c>
      <c r="C50" s="59" t="s">
        <v>137</v>
      </c>
      <c r="D50" s="59">
        <v>28000</v>
      </c>
      <c r="E50" s="59">
        <v>12.29999999999999</v>
      </c>
      <c r="F50" s="59">
        <v>28000</v>
      </c>
      <c r="G50" s="59">
        <v>5388.445976681257</v>
      </c>
      <c r="H50" s="59">
        <v>2040.1254518901646</v>
      </c>
    </row>
    <row r="51" spans="2:8" ht="14" thickBot="1" x14ac:dyDescent="0.2">
      <c r="B51" s="60" t="s">
        <v>140</v>
      </c>
      <c r="C51" s="60" t="s">
        <v>139</v>
      </c>
      <c r="D51" s="60">
        <v>28000</v>
      </c>
      <c r="E51" s="60">
        <v>9.7999999999999918</v>
      </c>
      <c r="F51" s="60">
        <v>28000</v>
      </c>
      <c r="G51" s="60">
        <v>5388.4459766812579</v>
      </c>
      <c r="H51" s="60">
        <v>2040.1254518901651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E33C0-B694-A646-A484-790E4CC49241}">
  <dimension ref="A1"/>
  <sheetViews>
    <sheetView workbookViewId="0">
      <selection activeCell="B3" sqref="B3"/>
    </sheetView>
  </sheetViews>
  <sheetFormatPr baseColWidth="10" defaultRowHeight="13" x14ac:dyDescent="0.1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2F8C4-F8AF-D448-89A8-95427C373D98}">
  <sheetPr>
    <pageSetUpPr fitToPage="1"/>
  </sheetPr>
  <dimension ref="A1:P62"/>
  <sheetViews>
    <sheetView topLeftCell="A26" workbookViewId="0">
      <selection activeCell="O30" sqref="O30"/>
    </sheetView>
  </sheetViews>
  <sheetFormatPr baseColWidth="10" defaultColWidth="8.83203125" defaultRowHeight="14" x14ac:dyDescent="0.2"/>
  <cols>
    <col min="1" max="1" width="9.1640625" style="69" customWidth="1"/>
    <col min="2" max="4" width="9.5" style="69" customWidth="1"/>
    <col min="5" max="5" width="10.33203125" style="69" customWidth="1"/>
    <col min="6" max="6" width="2.6640625" style="69" customWidth="1"/>
    <col min="7" max="7" width="9.1640625" style="69" customWidth="1"/>
    <col min="8" max="10" width="8.83203125" style="69" customWidth="1"/>
    <col min="11" max="11" width="8.33203125" style="69" customWidth="1"/>
    <col min="12" max="12" width="2.5" style="69" customWidth="1"/>
    <col min="13" max="13" width="9.5" style="69" customWidth="1"/>
    <col min="14" max="14" width="3.1640625" style="69" customWidth="1"/>
    <col min="15" max="16384" width="8.83203125" style="69"/>
  </cols>
  <sheetData>
    <row r="1" spans="1:16" ht="19" x14ac:dyDescent="0.25">
      <c r="A1" s="95" t="s">
        <v>28</v>
      </c>
    </row>
    <row r="3" spans="1:16" x14ac:dyDescent="0.2">
      <c r="M3" s="79"/>
    </row>
    <row r="4" spans="1:16" x14ac:dyDescent="0.2">
      <c r="A4" s="79" t="s">
        <v>16</v>
      </c>
      <c r="G4" s="79" t="s">
        <v>17</v>
      </c>
      <c r="M4" s="94" t="s">
        <v>18</v>
      </c>
    </row>
    <row r="5" spans="1:16" x14ac:dyDescent="0.2">
      <c r="A5" s="69" t="s">
        <v>29</v>
      </c>
      <c r="G5" s="69" t="s">
        <v>19</v>
      </c>
      <c r="M5" s="94" t="s">
        <v>20</v>
      </c>
    </row>
    <row r="6" spans="1:16" x14ac:dyDescent="0.2">
      <c r="A6" s="93"/>
      <c r="B6" s="92" t="s">
        <v>1</v>
      </c>
      <c r="C6" s="91"/>
      <c r="D6" s="91"/>
      <c r="E6" s="90"/>
      <c r="G6" s="93"/>
      <c r="H6" s="92" t="s">
        <v>1</v>
      </c>
      <c r="I6" s="91"/>
      <c r="J6" s="91"/>
      <c r="K6" s="90"/>
      <c r="M6" s="71" t="s">
        <v>21</v>
      </c>
      <c r="P6" s="71"/>
    </row>
    <row r="7" spans="1:16" x14ac:dyDescent="0.2">
      <c r="A7" s="88" t="s">
        <v>2</v>
      </c>
      <c r="B7" s="87" t="s">
        <v>3</v>
      </c>
      <c r="C7" s="87" t="s">
        <v>4</v>
      </c>
      <c r="D7" s="87" t="s">
        <v>5</v>
      </c>
      <c r="E7" s="86" t="s">
        <v>6</v>
      </c>
      <c r="G7" s="88" t="s">
        <v>2</v>
      </c>
      <c r="H7" s="87" t="s">
        <v>3</v>
      </c>
      <c r="I7" s="87" t="s">
        <v>4</v>
      </c>
      <c r="J7" s="87" t="s">
        <v>5</v>
      </c>
      <c r="K7" s="86" t="s">
        <v>6</v>
      </c>
      <c r="M7" s="76" t="s">
        <v>22</v>
      </c>
      <c r="P7" s="71"/>
    </row>
    <row r="8" spans="1:16" x14ac:dyDescent="0.2">
      <c r="A8" s="84" t="s">
        <v>7</v>
      </c>
      <c r="B8" s="51">
        <v>0</v>
      </c>
      <c r="C8" s="51">
        <v>6250</v>
      </c>
      <c r="D8" s="51">
        <v>0</v>
      </c>
      <c r="E8" s="52">
        <v>0</v>
      </c>
      <c r="G8" s="84" t="s">
        <v>7</v>
      </c>
      <c r="H8" s="33"/>
      <c r="I8" s="50">
        <v>0.4</v>
      </c>
      <c r="J8" s="50">
        <v>0.375</v>
      </c>
      <c r="K8" s="49">
        <v>0.25</v>
      </c>
      <c r="M8" s="48">
        <v>2500</v>
      </c>
      <c r="N8" s="37"/>
      <c r="O8" s="6"/>
      <c r="P8" s="36"/>
    </row>
    <row r="9" spans="1:16" x14ac:dyDescent="0.2">
      <c r="A9" s="84" t="s">
        <v>8</v>
      </c>
      <c r="B9" s="51">
        <v>4284.6677972233138</v>
      </c>
      <c r="C9" s="51">
        <v>0</v>
      </c>
      <c r="D9" s="51">
        <v>2.0929769819449575</v>
      </c>
      <c r="E9" s="52">
        <v>0</v>
      </c>
      <c r="G9" s="84" t="s">
        <v>8</v>
      </c>
      <c r="H9" s="47">
        <v>0.7</v>
      </c>
      <c r="I9" s="46">
        <v>0.5</v>
      </c>
      <c r="J9" s="46">
        <v>0.35</v>
      </c>
      <c r="K9" s="45">
        <v>0.25</v>
      </c>
      <c r="M9" s="19">
        <v>3000</v>
      </c>
      <c r="N9" s="37"/>
      <c r="O9" s="6"/>
      <c r="P9" s="36"/>
    </row>
    <row r="10" spans="1:16" x14ac:dyDescent="0.2">
      <c r="A10" s="84" t="s">
        <v>9</v>
      </c>
      <c r="B10" s="51">
        <v>3703.7037037037035</v>
      </c>
      <c r="C10" s="51">
        <v>0</v>
      </c>
      <c r="D10" s="51">
        <v>0</v>
      </c>
      <c r="E10" s="52">
        <v>0</v>
      </c>
      <c r="G10" s="84" t="s">
        <v>9</v>
      </c>
      <c r="H10" s="47">
        <v>0.67500000000000004</v>
      </c>
      <c r="I10" s="46">
        <v>0.45</v>
      </c>
      <c r="J10" s="46">
        <v>0.4</v>
      </c>
      <c r="K10" s="45">
        <v>0.25</v>
      </c>
      <c r="M10" s="19">
        <v>2500</v>
      </c>
      <c r="N10" s="37"/>
      <c r="O10" s="6"/>
      <c r="P10" s="36"/>
    </row>
    <row r="11" spans="1:16" x14ac:dyDescent="0.2">
      <c r="A11" s="84" t="s">
        <v>10</v>
      </c>
      <c r="B11" s="51">
        <v>0</v>
      </c>
      <c r="C11" s="51">
        <v>0</v>
      </c>
      <c r="D11" s="51">
        <v>7428.5714285714275</v>
      </c>
      <c r="E11" s="52">
        <v>0</v>
      </c>
      <c r="G11" s="84" t="s">
        <v>10</v>
      </c>
      <c r="H11" s="33"/>
      <c r="I11" s="46">
        <v>0.45</v>
      </c>
      <c r="J11" s="46">
        <v>0.35</v>
      </c>
      <c r="K11" s="45">
        <v>0.2</v>
      </c>
      <c r="M11" s="19">
        <v>2600</v>
      </c>
      <c r="N11" s="37"/>
      <c r="O11" s="6"/>
      <c r="P11" s="36"/>
    </row>
    <row r="12" spans="1:16" x14ac:dyDescent="0.2">
      <c r="A12" s="84" t="s">
        <v>11</v>
      </c>
      <c r="B12" s="51">
        <v>3846.1538461538457</v>
      </c>
      <c r="C12" s="51">
        <v>0</v>
      </c>
      <c r="D12" s="51">
        <v>0</v>
      </c>
      <c r="E12" s="52">
        <v>0</v>
      </c>
      <c r="G12" s="84" t="s">
        <v>11</v>
      </c>
      <c r="H12" s="47">
        <v>0.65</v>
      </c>
      <c r="I12" s="46">
        <v>0.45</v>
      </c>
      <c r="J12" s="46">
        <v>0.4</v>
      </c>
      <c r="K12" s="45">
        <v>0.25</v>
      </c>
      <c r="M12" s="19">
        <v>2500</v>
      </c>
      <c r="N12" s="37"/>
      <c r="O12" s="6"/>
      <c r="P12" s="36"/>
    </row>
    <row r="13" spans="1:16" x14ac:dyDescent="0.2">
      <c r="A13" s="83" t="s">
        <v>12</v>
      </c>
      <c r="B13" s="53">
        <v>13165.474652919134</v>
      </c>
      <c r="C13" s="53">
        <v>19750</v>
      </c>
      <c r="D13" s="53">
        <v>18815.478451589501</v>
      </c>
      <c r="E13" s="54">
        <v>28000</v>
      </c>
      <c r="G13" s="83" t="s">
        <v>12</v>
      </c>
      <c r="H13" s="44">
        <v>0.625</v>
      </c>
      <c r="I13" s="43">
        <v>0.5</v>
      </c>
      <c r="J13" s="43">
        <v>0.42499999999999999</v>
      </c>
      <c r="K13" s="42">
        <v>0.42499999999999999</v>
      </c>
      <c r="M13" s="41">
        <v>38000</v>
      </c>
      <c r="N13" s="37"/>
      <c r="O13" s="6"/>
      <c r="P13" s="36"/>
    </row>
    <row r="14" spans="1:16" x14ac:dyDescent="0.2">
      <c r="A14" s="82" t="s">
        <v>13</v>
      </c>
      <c r="B14" s="55">
        <v>0</v>
      </c>
      <c r="C14" s="55">
        <v>0</v>
      </c>
      <c r="D14" s="55">
        <v>7142.8571428571404</v>
      </c>
      <c r="E14" s="56">
        <v>0</v>
      </c>
      <c r="G14" s="82" t="s">
        <v>13</v>
      </c>
      <c r="H14" s="40">
        <v>0.7</v>
      </c>
      <c r="I14" s="39">
        <v>0.45</v>
      </c>
      <c r="J14" s="39">
        <v>0.35</v>
      </c>
      <c r="K14" s="38">
        <v>0.4</v>
      </c>
      <c r="M14" s="13">
        <v>2500</v>
      </c>
      <c r="N14" s="37"/>
      <c r="O14" s="6"/>
      <c r="P14" s="36"/>
    </row>
    <row r="15" spans="1:16" x14ac:dyDescent="0.2">
      <c r="B15" s="7"/>
      <c r="C15" s="7"/>
      <c r="D15" s="7"/>
      <c r="E15" s="7"/>
      <c r="M15" s="7"/>
      <c r="N15" s="35"/>
      <c r="O15" s="34"/>
    </row>
    <row r="16" spans="1:16" x14ac:dyDescent="0.2">
      <c r="B16" s="7"/>
      <c r="C16" s="7"/>
      <c r="D16" s="7"/>
      <c r="E16" s="7"/>
      <c r="M16" s="7"/>
      <c r="N16" s="35"/>
      <c r="O16" s="34"/>
    </row>
    <row r="17" spans="1:13" x14ac:dyDescent="0.2">
      <c r="A17" s="79" t="s">
        <v>23</v>
      </c>
      <c r="G17" s="79" t="s">
        <v>24</v>
      </c>
    </row>
    <row r="18" spans="1:13" x14ac:dyDescent="0.2">
      <c r="A18" s="69" t="s">
        <v>0</v>
      </c>
      <c r="G18" s="69" t="s">
        <v>0</v>
      </c>
    </row>
    <row r="19" spans="1:13" ht="30" x14ac:dyDescent="0.2">
      <c r="A19" s="93"/>
      <c r="B19" s="92" t="s">
        <v>1</v>
      </c>
      <c r="C19" s="91"/>
      <c r="D19" s="91"/>
      <c r="E19" s="90"/>
      <c r="G19" s="93"/>
      <c r="H19" s="92" t="s">
        <v>1</v>
      </c>
      <c r="I19" s="91"/>
      <c r="J19" s="91"/>
      <c r="K19" s="90"/>
      <c r="M19" s="89" t="s">
        <v>25</v>
      </c>
    </row>
    <row r="20" spans="1:13" x14ac:dyDescent="0.2">
      <c r="A20" s="88" t="s">
        <v>2</v>
      </c>
      <c r="B20" s="87" t="s">
        <v>3</v>
      </c>
      <c r="C20" s="87" t="s">
        <v>4</v>
      </c>
      <c r="D20" s="87" t="s">
        <v>5</v>
      </c>
      <c r="E20" s="86" t="s">
        <v>6</v>
      </c>
      <c r="G20" s="88" t="s">
        <v>2</v>
      </c>
      <c r="H20" s="87" t="s">
        <v>3</v>
      </c>
      <c r="I20" s="87" t="s">
        <v>4</v>
      </c>
      <c r="J20" s="87" t="s">
        <v>5</v>
      </c>
      <c r="K20" s="86" t="s">
        <v>6</v>
      </c>
      <c r="M20" s="85" t="s">
        <v>26</v>
      </c>
    </row>
    <row r="21" spans="1:13" x14ac:dyDescent="0.2">
      <c r="A21" s="84" t="s">
        <v>7</v>
      </c>
      <c r="B21" s="33"/>
      <c r="C21" s="28">
        <v>13</v>
      </c>
      <c r="D21" s="28">
        <v>10.65</v>
      </c>
      <c r="E21" s="27">
        <v>9.6</v>
      </c>
      <c r="G21" s="84" t="s">
        <v>7</v>
      </c>
      <c r="H21" s="32">
        <f t="shared" ref="H21:K27" si="0">H$29*$M21</f>
        <v>0.3</v>
      </c>
      <c r="I21" s="31">
        <f t="shared" si="0"/>
        <v>0.3</v>
      </c>
      <c r="J21" s="31">
        <f t="shared" si="0"/>
        <v>0.44999999999999996</v>
      </c>
      <c r="K21" s="30">
        <f t="shared" si="0"/>
        <v>0.44999999999999996</v>
      </c>
      <c r="M21" s="19">
        <v>30</v>
      </c>
    </row>
    <row r="22" spans="1:13" x14ac:dyDescent="0.2">
      <c r="A22" s="84" t="s">
        <v>8</v>
      </c>
      <c r="B22" s="28">
        <v>17.399999999999999</v>
      </c>
      <c r="C22" s="28">
        <v>14.1</v>
      </c>
      <c r="D22" s="28">
        <v>11.2</v>
      </c>
      <c r="E22" s="27">
        <v>9.4499999999999993</v>
      </c>
      <c r="G22" s="84" t="s">
        <v>8</v>
      </c>
      <c r="H22" s="26">
        <f t="shared" si="0"/>
        <v>0.4</v>
      </c>
      <c r="I22" s="12">
        <f t="shared" si="0"/>
        <v>0.4</v>
      </c>
      <c r="J22" s="12">
        <f t="shared" si="0"/>
        <v>0.6</v>
      </c>
      <c r="K22" s="25">
        <f t="shared" si="0"/>
        <v>0.6</v>
      </c>
      <c r="M22" s="19">
        <v>40</v>
      </c>
    </row>
    <row r="23" spans="1:13" x14ac:dyDescent="0.2">
      <c r="A23" s="84" t="s">
        <v>9</v>
      </c>
      <c r="B23" s="28">
        <v>17.399999999999999</v>
      </c>
      <c r="C23" s="28">
        <v>14.22</v>
      </c>
      <c r="D23" s="28">
        <v>11</v>
      </c>
      <c r="E23" s="27">
        <v>9.5</v>
      </c>
      <c r="G23" s="84" t="s">
        <v>9</v>
      </c>
      <c r="H23" s="26">
        <f t="shared" si="0"/>
        <v>0.8</v>
      </c>
      <c r="I23" s="12">
        <f t="shared" si="0"/>
        <v>0.8</v>
      </c>
      <c r="J23" s="12">
        <f t="shared" si="0"/>
        <v>1.2</v>
      </c>
      <c r="K23" s="25">
        <f t="shared" si="0"/>
        <v>1.2</v>
      </c>
      <c r="M23" s="19">
        <v>80</v>
      </c>
    </row>
    <row r="24" spans="1:13" x14ac:dyDescent="0.2">
      <c r="A24" s="84" t="s">
        <v>10</v>
      </c>
      <c r="B24" s="29"/>
      <c r="C24" s="28">
        <v>14.3</v>
      </c>
      <c r="D24" s="28">
        <v>11.25</v>
      </c>
      <c r="E24" s="27">
        <v>9.6</v>
      </c>
      <c r="G24" s="84" t="s">
        <v>10</v>
      </c>
      <c r="H24" s="26">
        <f t="shared" si="0"/>
        <v>0.70000000000000007</v>
      </c>
      <c r="I24" s="12">
        <f t="shared" si="0"/>
        <v>0.70000000000000007</v>
      </c>
      <c r="J24" s="12">
        <f t="shared" si="0"/>
        <v>1.05</v>
      </c>
      <c r="K24" s="25">
        <f t="shared" si="0"/>
        <v>1.05</v>
      </c>
      <c r="M24" s="19">
        <v>70</v>
      </c>
    </row>
    <row r="25" spans="1:13" x14ac:dyDescent="0.2">
      <c r="A25" s="84" t="s">
        <v>11</v>
      </c>
      <c r="B25" s="28">
        <v>17.5</v>
      </c>
      <c r="C25" s="28">
        <v>13.8</v>
      </c>
      <c r="D25" s="28">
        <v>11.4</v>
      </c>
      <c r="E25" s="27">
        <v>9.6</v>
      </c>
      <c r="G25" s="84" t="s">
        <v>11</v>
      </c>
      <c r="H25" s="26">
        <f t="shared" si="0"/>
        <v>0.70000000000000007</v>
      </c>
      <c r="I25" s="12">
        <f t="shared" si="0"/>
        <v>0.70000000000000007</v>
      </c>
      <c r="J25" s="12">
        <f t="shared" si="0"/>
        <v>1.05</v>
      </c>
      <c r="K25" s="25">
        <f t="shared" si="0"/>
        <v>1.05</v>
      </c>
      <c r="M25" s="19">
        <v>70</v>
      </c>
    </row>
    <row r="26" spans="1:13" x14ac:dyDescent="0.2">
      <c r="A26" s="83" t="s">
        <v>12</v>
      </c>
      <c r="B26" s="24">
        <v>18.25</v>
      </c>
      <c r="C26" s="24">
        <v>13.9</v>
      </c>
      <c r="D26" s="24">
        <v>11.4</v>
      </c>
      <c r="E26" s="23">
        <v>8.9</v>
      </c>
      <c r="G26" s="83" t="s">
        <v>12</v>
      </c>
      <c r="H26" s="22">
        <f t="shared" si="0"/>
        <v>0</v>
      </c>
      <c r="I26" s="21">
        <f t="shared" si="0"/>
        <v>0</v>
      </c>
      <c r="J26" s="21">
        <f t="shared" si="0"/>
        <v>0</v>
      </c>
      <c r="K26" s="20">
        <f t="shared" si="0"/>
        <v>0</v>
      </c>
      <c r="M26" s="19">
        <v>0</v>
      </c>
    </row>
    <row r="27" spans="1:13" x14ac:dyDescent="0.2">
      <c r="A27" s="82" t="s">
        <v>13</v>
      </c>
      <c r="B27" s="18">
        <v>19.75</v>
      </c>
      <c r="C27" s="18">
        <v>13.9</v>
      </c>
      <c r="D27" s="18">
        <v>10.75</v>
      </c>
      <c r="E27" s="17">
        <v>9.4</v>
      </c>
      <c r="G27" s="82" t="s">
        <v>13</v>
      </c>
      <c r="H27" s="16">
        <f t="shared" si="0"/>
        <v>0.5</v>
      </c>
      <c r="I27" s="15">
        <f t="shared" si="0"/>
        <v>0.5</v>
      </c>
      <c r="J27" s="15">
        <f t="shared" si="0"/>
        <v>0.75</v>
      </c>
      <c r="K27" s="14">
        <f t="shared" si="0"/>
        <v>0.75</v>
      </c>
      <c r="M27" s="13">
        <v>50</v>
      </c>
    </row>
    <row r="28" spans="1:13" ht="6" customHeight="1" x14ac:dyDescent="0.2">
      <c r="B28" s="12"/>
      <c r="C28" s="12"/>
      <c r="D28" s="12"/>
      <c r="E28" s="12"/>
    </row>
    <row r="29" spans="1:13" x14ac:dyDescent="0.2">
      <c r="G29" s="76" t="s">
        <v>27</v>
      </c>
      <c r="H29" s="11">
        <v>0.01</v>
      </c>
      <c r="I29" s="10">
        <v>0.01</v>
      </c>
      <c r="J29" s="10">
        <v>1.4999999999999999E-2</v>
      </c>
      <c r="K29" s="9">
        <v>1.4999999999999999E-2</v>
      </c>
    </row>
    <row r="31" spans="1:13" x14ac:dyDescent="0.2">
      <c r="A31" s="79" t="s">
        <v>14</v>
      </c>
    </row>
    <row r="32" spans="1:13" x14ac:dyDescent="0.2">
      <c r="A32" s="69" t="s">
        <v>15</v>
      </c>
    </row>
    <row r="33" spans="1:11" x14ac:dyDescent="0.2">
      <c r="A33" s="79"/>
      <c r="B33" s="80" t="s">
        <v>3</v>
      </c>
      <c r="C33" s="80" t="s">
        <v>4</v>
      </c>
      <c r="D33" s="80" t="s">
        <v>5</v>
      </c>
      <c r="E33" s="80" t="s">
        <v>6</v>
      </c>
      <c r="F33" s="71"/>
    </row>
    <row r="34" spans="1:11" x14ac:dyDescent="0.2">
      <c r="B34" s="8">
        <v>25000</v>
      </c>
      <c r="C34" s="8">
        <v>26000</v>
      </c>
      <c r="D34" s="96">
        <f>28000+5389</f>
        <v>33389</v>
      </c>
      <c r="E34" s="8">
        <v>28000</v>
      </c>
      <c r="F34" s="70"/>
    </row>
    <row r="35" spans="1:11" x14ac:dyDescent="0.2">
      <c r="B35" s="7"/>
      <c r="C35" s="7"/>
      <c r="D35" s="7"/>
      <c r="E35" s="7"/>
      <c r="F35" s="70"/>
    </row>
    <row r="36" spans="1:11" x14ac:dyDescent="0.2">
      <c r="G36" s="110" t="s">
        <v>150</v>
      </c>
      <c r="H36" s="110"/>
      <c r="I36" s="110"/>
      <c r="J36" s="110"/>
      <c r="K36" s="110"/>
    </row>
    <row r="37" spans="1:11" ht="15" thickBot="1" x14ac:dyDescent="0.25">
      <c r="A37" s="79" t="s">
        <v>48</v>
      </c>
    </row>
    <row r="38" spans="1:11" ht="15" thickBot="1" x14ac:dyDescent="0.25">
      <c r="A38" s="69" t="s">
        <v>47</v>
      </c>
      <c r="E38" s="57">
        <f>SUMPRODUCT(B8:E14,B21:E27)+SUMPRODUCT(B8:E14,H21:K27)</f>
        <v>1448829.8438045497</v>
      </c>
    </row>
    <row r="40" spans="1:11" x14ac:dyDescent="0.2">
      <c r="D40" s="76"/>
    </row>
    <row r="41" spans="1:11" x14ac:dyDescent="0.2">
      <c r="E41" s="70"/>
    </row>
    <row r="42" spans="1:11" x14ac:dyDescent="0.2">
      <c r="E42" s="6"/>
    </row>
    <row r="44" spans="1:11" x14ac:dyDescent="0.2">
      <c r="A44" s="79" t="s">
        <v>46</v>
      </c>
      <c r="C44" s="78" t="s">
        <v>45</v>
      </c>
      <c r="D44" s="78" t="s">
        <v>44</v>
      </c>
      <c r="E44" s="78" t="s">
        <v>43</v>
      </c>
    </row>
    <row r="45" spans="1:11" x14ac:dyDescent="0.2">
      <c r="A45" s="69" t="s">
        <v>42</v>
      </c>
      <c r="C45" s="6"/>
      <c r="D45" s="71"/>
      <c r="E45" s="70"/>
      <c r="G45" s="75"/>
    </row>
    <row r="46" spans="1:11" x14ac:dyDescent="0.2">
      <c r="B46" s="75" t="s">
        <v>7</v>
      </c>
      <c r="C46" s="6">
        <f t="shared" ref="C46:C52" si="1">SUMPRODUCT(B8:E8,H8:K8)</f>
        <v>2500</v>
      </c>
      <c r="D46" s="71" t="s">
        <v>41</v>
      </c>
      <c r="E46" s="70">
        <f t="shared" ref="E46:E52" si="2">M8</f>
        <v>2500</v>
      </c>
      <c r="G46" s="75"/>
    </row>
    <row r="47" spans="1:11" x14ac:dyDescent="0.2">
      <c r="B47" s="75" t="s">
        <v>8</v>
      </c>
      <c r="C47" s="6">
        <f t="shared" si="1"/>
        <v>3000</v>
      </c>
      <c r="D47" s="71" t="s">
        <v>41</v>
      </c>
      <c r="E47" s="70">
        <f t="shared" si="2"/>
        <v>3000</v>
      </c>
      <c r="G47" s="75"/>
    </row>
    <row r="48" spans="1:11" x14ac:dyDescent="0.2">
      <c r="B48" s="75" t="s">
        <v>9</v>
      </c>
      <c r="C48" s="6">
        <f t="shared" si="1"/>
        <v>2500</v>
      </c>
      <c r="D48" s="71" t="s">
        <v>41</v>
      </c>
      <c r="E48" s="70">
        <f t="shared" si="2"/>
        <v>2500</v>
      </c>
      <c r="G48" s="75"/>
    </row>
    <row r="49" spans="1:7" x14ac:dyDescent="0.2">
      <c r="B49" s="75" t="s">
        <v>10</v>
      </c>
      <c r="C49" s="6">
        <f t="shared" si="1"/>
        <v>2599.9999999999995</v>
      </c>
      <c r="D49" s="71" t="s">
        <v>41</v>
      </c>
      <c r="E49" s="70">
        <f t="shared" si="2"/>
        <v>2600</v>
      </c>
      <c r="G49" s="77"/>
    </row>
    <row r="50" spans="1:7" x14ac:dyDescent="0.2">
      <c r="B50" s="75" t="s">
        <v>11</v>
      </c>
      <c r="C50" s="6">
        <f t="shared" si="1"/>
        <v>2500</v>
      </c>
      <c r="D50" s="71" t="s">
        <v>41</v>
      </c>
      <c r="E50" s="70">
        <f t="shared" si="2"/>
        <v>2500</v>
      </c>
      <c r="F50" s="71"/>
    </row>
    <row r="51" spans="1:7" x14ac:dyDescent="0.2">
      <c r="B51" s="77" t="s">
        <v>12</v>
      </c>
      <c r="C51" s="6">
        <f t="shared" si="1"/>
        <v>38000</v>
      </c>
      <c r="D51" s="71" t="s">
        <v>41</v>
      </c>
      <c r="E51" s="70">
        <f t="shared" si="2"/>
        <v>38000</v>
      </c>
      <c r="F51" s="71"/>
    </row>
    <row r="52" spans="1:7" x14ac:dyDescent="0.2">
      <c r="B52" s="75" t="s">
        <v>13</v>
      </c>
      <c r="C52" s="6">
        <f t="shared" si="1"/>
        <v>2499.9999999999991</v>
      </c>
      <c r="D52" s="71" t="s">
        <v>41</v>
      </c>
      <c r="E52" s="70">
        <f t="shared" si="2"/>
        <v>2500</v>
      </c>
      <c r="F52" s="71"/>
    </row>
    <row r="53" spans="1:7" x14ac:dyDescent="0.2">
      <c r="B53" s="70"/>
      <c r="C53" s="71"/>
      <c r="D53" s="70"/>
      <c r="E53" s="70"/>
      <c r="F53" s="71"/>
    </row>
    <row r="54" spans="1:7" x14ac:dyDescent="0.2">
      <c r="A54" s="76" t="s">
        <v>40</v>
      </c>
      <c r="E54" s="74"/>
      <c r="F54" s="71"/>
    </row>
    <row r="55" spans="1:7" x14ac:dyDescent="0.2">
      <c r="B55" s="75" t="s">
        <v>3</v>
      </c>
      <c r="C55" s="70">
        <f>SUM(B8:B14)</f>
        <v>25000</v>
      </c>
      <c r="D55" s="71" t="s">
        <v>39</v>
      </c>
      <c r="E55" s="74">
        <f>B34</f>
        <v>25000</v>
      </c>
      <c r="F55" s="71"/>
    </row>
    <row r="56" spans="1:7" x14ac:dyDescent="0.2">
      <c r="B56" s="73" t="s">
        <v>4</v>
      </c>
      <c r="C56" s="72">
        <f>SUM(C8:C14)</f>
        <v>26000</v>
      </c>
      <c r="D56" s="71" t="s">
        <v>39</v>
      </c>
      <c r="E56" s="70">
        <f>C34</f>
        <v>26000</v>
      </c>
      <c r="F56" s="71"/>
    </row>
    <row r="57" spans="1:7" x14ac:dyDescent="0.2">
      <c r="B57" s="73" t="s">
        <v>5</v>
      </c>
      <c r="C57" s="72">
        <f>SUM(D8:D14)</f>
        <v>33389.000000000015</v>
      </c>
      <c r="D57" s="71" t="s">
        <v>39</v>
      </c>
      <c r="E57" s="70">
        <f>D34</f>
        <v>33389</v>
      </c>
      <c r="F57" s="71"/>
    </row>
    <row r="58" spans="1:7" x14ac:dyDescent="0.2">
      <c r="B58" s="73" t="s">
        <v>6</v>
      </c>
      <c r="C58" s="72">
        <f>SUM(E8:E14)</f>
        <v>28000</v>
      </c>
      <c r="D58" s="71" t="s">
        <v>39</v>
      </c>
      <c r="E58" s="70">
        <f>E34</f>
        <v>28000</v>
      </c>
      <c r="F58" s="71"/>
    </row>
    <row r="59" spans="1:7" x14ac:dyDescent="0.2">
      <c r="B59" s="70"/>
      <c r="C59" s="71"/>
      <c r="D59" s="70"/>
      <c r="E59" s="70"/>
      <c r="F59" s="71"/>
    </row>
    <row r="60" spans="1:7" x14ac:dyDescent="0.2">
      <c r="C60" s="6"/>
      <c r="D60" s="71"/>
      <c r="E60" s="70"/>
      <c r="F60" s="71"/>
    </row>
    <row r="61" spans="1:7" x14ac:dyDescent="0.2">
      <c r="B61" s="70"/>
      <c r="C61" s="5"/>
      <c r="D61" s="70"/>
    </row>
    <row r="62" spans="1:7" x14ac:dyDescent="0.2">
      <c r="B62" s="70"/>
      <c r="C62" s="5"/>
      <c r="D62" s="70"/>
    </row>
  </sheetData>
  <mergeCells count="1">
    <mergeCell ref="G36:K36"/>
  </mergeCells>
  <printOptions horizontalCentered="1" verticalCentered="1"/>
  <pageMargins left="0.5" right="0.25" top="0.75" bottom="0.5" header="0.5" footer="0.25"/>
  <pageSetup scale="54" orientation="portrait" horizontalDpi="300" verticalDpi="300"/>
  <headerFooter>
    <oddHeader>&amp;LFilatoi Riuniti_x000D_Your Name: ______________&amp;C&amp;A&amp;RFilatoi Riuniti_x000D_by Robert Freund and Roberto Caccia</oddHead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75628-A314-6F4C-82CD-E841D455250E}">
  <dimension ref="A1:H51"/>
  <sheetViews>
    <sheetView showGridLines="0" workbookViewId="0">
      <selection activeCell="G50" sqref="G50"/>
    </sheetView>
  </sheetViews>
  <sheetFormatPr baseColWidth="10" defaultRowHeight="13" x14ac:dyDescent="0.15"/>
  <cols>
    <col min="1" max="1" width="2.33203125" style="63" customWidth="1"/>
    <col min="2" max="2" width="6.1640625" style="63" bestFit="1" customWidth="1"/>
    <col min="3" max="3" width="15.1640625" style="63" bestFit="1" customWidth="1"/>
    <col min="4" max="4" width="12.1640625" style="63" bestFit="1" customWidth="1"/>
    <col min="5" max="5" width="12.83203125" style="63" bestFit="1" customWidth="1"/>
    <col min="6" max="6" width="10" style="63" bestFit="1" customWidth="1"/>
    <col min="7" max="8" width="12.1640625" style="63" bestFit="1" customWidth="1"/>
    <col min="9" max="16384" width="10.83203125" style="63"/>
  </cols>
  <sheetData>
    <row r="1" spans="1:8" x14ac:dyDescent="0.15">
      <c r="A1" s="68" t="s">
        <v>149</v>
      </c>
    </row>
    <row r="2" spans="1:8" x14ac:dyDescent="0.15">
      <c r="A2" s="68" t="s">
        <v>148</v>
      </c>
    </row>
    <row r="3" spans="1:8" x14ac:dyDescent="0.15">
      <c r="A3" s="68" t="s">
        <v>147</v>
      </c>
    </row>
    <row r="6" spans="1:8" ht="14" thickBot="1" x14ac:dyDescent="0.2">
      <c r="A6" s="63" t="s">
        <v>50</v>
      </c>
    </row>
    <row r="7" spans="1:8" x14ac:dyDescent="0.15">
      <c r="B7" s="67"/>
      <c r="C7" s="67"/>
      <c r="D7" s="67" t="s">
        <v>53</v>
      </c>
      <c r="E7" s="67" t="s">
        <v>55</v>
      </c>
      <c r="F7" s="67" t="s">
        <v>57</v>
      </c>
      <c r="G7" s="67" t="s">
        <v>59</v>
      </c>
      <c r="H7" s="67" t="s">
        <v>59</v>
      </c>
    </row>
    <row r="8" spans="1:8" ht="14" thickBot="1" x14ac:dyDescent="0.2">
      <c r="B8" s="66" t="s">
        <v>51</v>
      </c>
      <c r="C8" s="66" t="s">
        <v>52</v>
      </c>
      <c r="D8" s="66" t="s">
        <v>54</v>
      </c>
      <c r="E8" s="66" t="s">
        <v>56</v>
      </c>
      <c r="F8" s="66" t="s">
        <v>58</v>
      </c>
      <c r="G8" s="66" t="s">
        <v>60</v>
      </c>
      <c r="H8" s="66" t="s">
        <v>61</v>
      </c>
    </row>
    <row r="9" spans="1:8" x14ac:dyDescent="0.15">
      <c r="B9" s="65" t="s">
        <v>67</v>
      </c>
      <c r="C9" s="65" t="s">
        <v>68</v>
      </c>
      <c r="D9" s="65">
        <v>0</v>
      </c>
      <c r="E9" s="65">
        <v>-21.422222222222391</v>
      </c>
      <c r="F9" s="65">
        <v>0.3</v>
      </c>
      <c r="G9" s="65">
        <v>1E+30</v>
      </c>
      <c r="H9" s="65">
        <v>21.422222222222391</v>
      </c>
    </row>
    <row r="10" spans="1:8" x14ac:dyDescent="0.15">
      <c r="B10" s="65" t="s">
        <v>69</v>
      </c>
      <c r="C10" s="65" t="s">
        <v>70</v>
      </c>
      <c r="D10" s="65">
        <v>6250</v>
      </c>
      <c r="E10" s="65">
        <v>0</v>
      </c>
      <c r="F10" s="65">
        <v>13.299999999999999</v>
      </c>
      <c r="G10" s="65">
        <v>0.53925925925927243</v>
      </c>
      <c r="H10" s="65">
        <v>1E+30</v>
      </c>
    </row>
    <row r="11" spans="1:8" x14ac:dyDescent="0.15">
      <c r="B11" s="65" t="s">
        <v>71</v>
      </c>
      <c r="C11" s="65" t="s">
        <v>72</v>
      </c>
      <c r="D11" s="65">
        <v>0</v>
      </c>
      <c r="E11" s="65">
        <v>0.50555555555556797</v>
      </c>
      <c r="F11" s="65">
        <v>11.1</v>
      </c>
      <c r="G11" s="65">
        <v>1E+30</v>
      </c>
      <c r="H11" s="65">
        <v>0.50555555555556797</v>
      </c>
    </row>
    <row r="12" spans="1:8" x14ac:dyDescent="0.15">
      <c r="B12" s="65" t="s">
        <v>73</v>
      </c>
      <c r="C12" s="65" t="s">
        <v>74</v>
      </c>
      <c r="D12" s="65">
        <v>0</v>
      </c>
      <c r="E12" s="65">
        <v>0.89999999999997593</v>
      </c>
      <c r="F12" s="65">
        <v>10.050000000000001</v>
      </c>
      <c r="G12" s="65">
        <v>1E+30</v>
      </c>
      <c r="H12" s="65">
        <v>0.89999999999997593</v>
      </c>
    </row>
    <row r="13" spans="1:8" x14ac:dyDescent="0.15">
      <c r="B13" s="65" t="s">
        <v>75</v>
      </c>
      <c r="C13" s="65" t="s">
        <v>76</v>
      </c>
      <c r="D13" s="65">
        <v>4284.6677972233138</v>
      </c>
      <c r="E13" s="65">
        <v>0</v>
      </c>
      <c r="F13" s="65">
        <v>17.799999999999997</v>
      </c>
      <c r="G13" s="65">
        <v>0.77352941176476575</v>
      </c>
      <c r="H13" s="65">
        <v>0.27647058823526455</v>
      </c>
    </row>
    <row r="14" spans="1:8" x14ac:dyDescent="0.15">
      <c r="B14" s="65" t="s">
        <v>77</v>
      </c>
      <c r="C14" s="65" t="s">
        <v>78</v>
      </c>
      <c r="D14" s="65">
        <v>0</v>
      </c>
      <c r="E14" s="65">
        <v>0.62380952380953292</v>
      </c>
      <c r="F14" s="65">
        <v>14.5</v>
      </c>
      <c r="G14" s="65">
        <v>1E+30</v>
      </c>
      <c r="H14" s="65">
        <v>0.62380952380953292</v>
      </c>
    </row>
    <row r="15" spans="1:8" x14ac:dyDescent="0.15">
      <c r="B15" s="65" t="s">
        <v>79</v>
      </c>
      <c r="C15" s="65" t="s">
        <v>80</v>
      </c>
      <c r="D15" s="65">
        <v>2.0929769819449575</v>
      </c>
      <c r="E15" s="65">
        <v>0</v>
      </c>
      <c r="F15" s="65">
        <v>11.800000000000011</v>
      </c>
      <c r="G15" s="65">
        <v>0.10575221238936124</v>
      </c>
      <c r="H15" s="65">
        <v>0.38676470588238282</v>
      </c>
    </row>
    <row r="16" spans="1:8" x14ac:dyDescent="0.15">
      <c r="B16" s="65" t="s">
        <v>81</v>
      </c>
      <c r="C16" s="65" t="s">
        <v>82</v>
      </c>
      <c r="D16" s="65">
        <v>0</v>
      </c>
      <c r="E16" s="65">
        <v>0.18968253968250487</v>
      </c>
      <c r="F16" s="65">
        <v>10.049999999999997</v>
      </c>
      <c r="G16" s="65">
        <v>1E+30</v>
      </c>
      <c r="H16" s="65">
        <v>0.18968253968250487</v>
      </c>
    </row>
    <row r="17" spans="2:8" x14ac:dyDescent="0.15">
      <c r="B17" s="65" t="s">
        <v>83</v>
      </c>
      <c r="C17" s="65" t="s">
        <v>84</v>
      </c>
      <c r="D17" s="65">
        <v>3703.7037037037035</v>
      </c>
      <c r="E17" s="65">
        <v>0</v>
      </c>
      <c r="F17" s="65">
        <v>18.200000000000003</v>
      </c>
      <c r="G17" s="65">
        <v>0.88784722222226253</v>
      </c>
      <c r="H17" s="65">
        <v>1E+30</v>
      </c>
    </row>
    <row r="18" spans="2:8" x14ac:dyDescent="0.15">
      <c r="B18" s="65" t="s">
        <v>85</v>
      </c>
      <c r="C18" s="65" t="s">
        <v>86</v>
      </c>
      <c r="D18" s="65">
        <v>0</v>
      </c>
      <c r="E18" s="65">
        <v>0.69037037037036963</v>
      </c>
      <c r="F18" s="65">
        <v>15.019999999999996</v>
      </c>
      <c r="G18" s="65">
        <v>1E+30</v>
      </c>
      <c r="H18" s="65">
        <v>0.69037037037036963</v>
      </c>
    </row>
    <row r="19" spans="2:8" x14ac:dyDescent="0.15">
      <c r="B19" s="65" t="s">
        <v>87</v>
      </c>
      <c r="C19" s="65" t="s">
        <v>88</v>
      </c>
      <c r="D19" s="65">
        <v>0</v>
      </c>
      <c r="E19" s="65">
        <v>0.52613168724282222</v>
      </c>
      <c r="F19" s="65">
        <v>12.200000000000017</v>
      </c>
      <c r="G19" s="65">
        <v>1E+30</v>
      </c>
      <c r="H19" s="65">
        <v>0.52613168724282222</v>
      </c>
    </row>
    <row r="20" spans="2:8" x14ac:dyDescent="0.15">
      <c r="B20" s="65" t="s">
        <v>89</v>
      </c>
      <c r="C20" s="65" t="s">
        <v>90</v>
      </c>
      <c r="D20" s="65">
        <v>0</v>
      </c>
      <c r="E20" s="65">
        <v>0.74341563786004095</v>
      </c>
      <c r="F20" s="65">
        <v>10.699999999999989</v>
      </c>
      <c r="G20" s="65">
        <v>1E+30</v>
      </c>
      <c r="H20" s="65">
        <v>0.74341563786004095</v>
      </c>
    </row>
    <row r="21" spans="2:8" x14ac:dyDescent="0.15">
      <c r="B21" s="65" t="s">
        <v>91</v>
      </c>
      <c r="C21" s="65" t="s">
        <v>92</v>
      </c>
      <c r="D21" s="65">
        <v>0</v>
      </c>
      <c r="E21" s="65">
        <v>-21.022222222222407</v>
      </c>
      <c r="F21" s="65">
        <v>0.69999999999998863</v>
      </c>
      <c r="G21" s="65">
        <v>1E+30</v>
      </c>
      <c r="H21" s="65">
        <v>21.022222222222407</v>
      </c>
    </row>
    <row r="22" spans="2:8" x14ac:dyDescent="0.15">
      <c r="B22" s="65" t="s">
        <v>93</v>
      </c>
      <c r="C22" s="65" t="s">
        <v>94</v>
      </c>
      <c r="D22" s="65">
        <v>0</v>
      </c>
      <c r="E22" s="65">
        <v>0.2007936507937125</v>
      </c>
      <c r="F22" s="65">
        <v>15.000000000000028</v>
      </c>
      <c r="G22" s="65">
        <v>1E+30</v>
      </c>
      <c r="H22" s="65">
        <v>0.2007936507937125</v>
      </c>
    </row>
    <row r="23" spans="2:8" x14ac:dyDescent="0.15">
      <c r="B23" s="65" t="s">
        <v>95</v>
      </c>
      <c r="C23" s="65" t="s">
        <v>96</v>
      </c>
      <c r="D23" s="65">
        <v>7428.5714285714275</v>
      </c>
      <c r="E23" s="65">
        <v>0</v>
      </c>
      <c r="F23" s="65">
        <v>12.299999999999983</v>
      </c>
      <c r="G23" s="65">
        <v>0.15617283950622082</v>
      </c>
      <c r="H23" s="65">
        <v>3127499741229662</v>
      </c>
    </row>
    <row r="24" spans="2:8" x14ac:dyDescent="0.15">
      <c r="B24" s="65" t="s">
        <v>97</v>
      </c>
      <c r="C24" s="65" t="s">
        <v>98</v>
      </c>
      <c r="D24" s="65">
        <v>0</v>
      </c>
      <c r="E24" s="65">
        <v>0.22380952380949959</v>
      </c>
      <c r="F24" s="65">
        <v>10.650000000000006</v>
      </c>
      <c r="G24" s="65">
        <v>1E+30</v>
      </c>
      <c r="H24" s="65">
        <v>0.22380952380949959</v>
      </c>
    </row>
    <row r="25" spans="2:8" x14ac:dyDescent="0.15">
      <c r="B25" s="65" t="s">
        <v>99</v>
      </c>
      <c r="C25" s="65" t="s">
        <v>100</v>
      </c>
      <c r="D25" s="65">
        <v>3846.1538461538457</v>
      </c>
      <c r="E25" s="65">
        <v>0</v>
      </c>
      <c r="F25" s="65">
        <v>18.199999999999989</v>
      </c>
      <c r="G25" s="65">
        <v>0.37654320987660045</v>
      </c>
      <c r="H25" s="65">
        <v>1E+30</v>
      </c>
    </row>
    <row r="26" spans="2:8" x14ac:dyDescent="0.15">
      <c r="B26" s="65" t="s">
        <v>101</v>
      </c>
      <c r="C26" s="65" t="s">
        <v>102</v>
      </c>
      <c r="D26" s="65">
        <v>0</v>
      </c>
      <c r="E26" s="65">
        <v>0.26068376068380039</v>
      </c>
      <c r="F26" s="65">
        <v>14.500000000000028</v>
      </c>
      <c r="G26" s="65">
        <v>1E+30</v>
      </c>
      <c r="H26" s="65">
        <v>0.26068376068380039</v>
      </c>
    </row>
    <row r="27" spans="2:8" x14ac:dyDescent="0.15">
      <c r="B27" s="65" t="s">
        <v>103</v>
      </c>
      <c r="C27" s="65" t="s">
        <v>104</v>
      </c>
      <c r="D27" s="65">
        <v>0</v>
      </c>
      <c r="E27" s="65">
        <v>0.85641025641025781</v>
      </c>
      <c r="F27" s="65">
        <v>12.449999999999989</v>
      </c>
      <c r="G27" s="65">
        <v>1E+30</v>
      </c>
      <c r="H27" s="65">
        <v>0.85641025641025781</v>
      </c>
    </row>
    <row r="28" spans="2:8" x14ac:dyDescent="0.15">
      <c r="B28" s="65" t="s">
        <v>105</v>
      </c>
      <c r="C28" s="65" t="s">
        <v>106</v>
      </c>
      <c r="D28" s="65">
        <v>0</v>
      </c>
      <c r="E28" s="65">
        <v>0.74358974358972663</v>
      </c>
      <c r="F28" s="65">
        <v>10.650000000000006</v>
      </c>
      <c r="G28" s="65">
        <v>1E+30</v>
      </c>
      <c r="H28" s="65">
        <v>0.74358974358972663</v>
      </c>
    </row>
    <row r="29" spans="2:8" x14ac:dyDescent="0.15">
      <c r="B29" s="65" t="s">
        <v>107</v>
      </c>
      <c r="C29" s="65" t="s">
        <v>108</v>
      </c>
      <c r="D29" s="65">
        <v>13165.474652919134</v>
      </c>
      <c r="E29" s="65">
        <v>0</v>
      </c>
      <c r="F29" s="65">
        <v>18.25</v>
      </c>
      <c r="G29" s="65">
        <v>0.27647058823526449</v>
      </c>
      <c r="H29" s="65">
        <v>0.66304347826096843</v>
      </c>
    </row>
    <row r="30" spans="2:8" x14ac:dyDescent="0.15">
      <c r="B30" s="65" t="s">
        <v>109</v>
      </c>
      <c r="C30" s="65" t="s">
        <v>110</v>
      </c>
      <c r="D30" s="65">
        <v>19750</v>
      </c>
      <c r="E30" s="65">
        <v>0</v>
      </c>
      <c r="F30" s="65">
        <v>13.899999999999977</v>
      </c>
      <c r="G30" s="65">
        <v>0.20079365079371245</v>
      </c>
      <c r="H30" s="65">
        <v>0.53925925925927243</v>
      </c>
    </row>
    <row r="31" spans="2:8" x14ac:dyDescent="0.15">
      <c r="B31" s="65" t="s">
        <v>111</v>
      </c>
      <c r="C31" s="65" t="s">
        <v>112</v>
      </c>
      <c r="D31" s="65">
        <v>18815.478451589501</v>
      </c>
      <c r="E31" s="65">
        <v>0</v>
      </c>
      <c r="F31" s="65">
        <v>11.399999999999977</v>
      </c>
      <c r="G31" s="65">
        <v>0.36400000000000893</v>
      </c>
      <c r="H31" s="65">
        <v>0.10217391304346728</v>
      </c>
    </row>
    <row r="32" spans="2:8" x14ac:dyDescent="0.15">
      <c r="B32" s="65" t="s">
        <v>113</v>
      </c>
      <c r="C32" s="65" t="s">
        <v>114</v>
      </c>
      <c r="D32" s="65">
        <v>28000</v>
      </c>
      <c r="E32" s="65">
        <v>0</v>
      </c>
      <c r="F32" s="65">
        <v>8.8999999999999773</v>
      </c>
      <c r="G32" s="65">
        <v>0.18968253968250487</v>
      </c>
      <c r="H32" s="65">
        <v>11.261111111111203</v>
      </c>
    </row>
    <row r="33" spans="1:8" x14ac:dyDescent="0.15">
      <c r="B33" s="65" t="s">
        <v>115</v>
      </c>
      <c r="C33" s="65" t="s">
        <v>116</v>
      </c>
      <c r="D33" s="65">
        <v>0</v>
      </c>
      <c r="E33" s="65">
        <v>3.0500000000000123</v>
      </c>
      <c r="F33" s="65">
        <v>20.25</v>
      </c>
      <c r="G33" s="65">
        <v>1E+30</v>
      </c>
      <c r="H33" s="65">
        <v>3.0500000000000123</v>
      </c>
    </row>
    <row r="34" spans="1:8" x14ac:dyDescent="0.15">
      <c r="B34" s="65" t="s">
        <v>117</v>
      </c>
      <c r="C34" s="65" t="s">
        <v>118</v>
      </c>
      <c r="D34" s="65">
        <v>0</v>
      </c>
      <c r="E34" s="65">
        <v>0.62936507936506036</v>
      </c>
      <c r="F34" s="65">
        <v>14.399999999999977</v>
      </c>
      <c r="G34" s="65">
        <v>1E+30</v>
      </c>
      <c r="H34" s="65">
        <v>0.62936507936506036</v>
      </c>
    </row>
    <row r="35" spans="1:8" x14ac:dyDescent="0.15">
      <c r="B35" s="65" t="s">
        <v>119</v>
      </c>
      <c r="C35" s="65" t="s">
        <v>120</v>
      </c>
      <c r="D35" s="65">
        <v>7142.8571428571404</v>
      </c>
      <c r="E35" s="65">
        <v>0</v>
      </c>
      <c r="F35" s="65">
        <v>11.5</v>
      </c>
      <c r="G35" s="65">
        <v>0.4895061728394916</v>
      </c>
      <c r="H35" s="65">
        <v>1E+30</v>
      </c>
    </row>
    <row r="36" spans="1:8" ht="14" thickBot="1" x14ac:dyDescent="0.2">
      <c r="B36" s="64" t="s">
        <v>121</v>
      </c>
      <c r="C36" s="64" t="s">
        <v>122</v>
      </c>
      <c r="D36" s="64">
        <v>0</v>
      </c>
      <c r="E36" s="64">
        <v>1.4730158730158616</v>
      </c>
      <c r="F36" s="64">
        <v>10.149999999999977</v>
      </c>
      <c r="G36" s="64">
        <v>1E+30</v>
      </c>
      <c r="H36" s="64">
        <v>1.4730158730158616</v>
      </c>
    </row>
    <row r="38" spans="1:8" ht="14" thickBot="1" x14ac:dyDescent="0.2">
      <c r="A38" s="63" t="s">
        <v>62</v>
      </c>
    </row>
    <row r="39" spans="1:8" x14ac:dyDescent="0.15">
      <c r="B39" s="67"/>
      <c r="C39" s="67"/>
      <c r="D39" s="67" t="s">
        <v>53</v>
      </c>
      <c r="E39" s="67" t="s">
        <v>63</v>
      </c>
      <c r="F39" s="67" t="s">
        <v>65</v>
      </c>
      <c r="G39" s="67" t="s">
        <v>59</v>
      </c>
      <c r="H39" s="67" t="s">
        <v>59</v>
      </c>
    </row>
    <row r="40" spans="1:8" ht="14" thickBot="1" x14ac:dyDescent="0.2">
      <c r="B40" s="66" t="s">
        <v>51</v>
      </c>
      <c r="C40" s="66" t="s">
        <v>52</v>
      </c>
      <c r="D40" s="66" t="s">
        <v>54</v>
      </c>
      <c r="E40" s="66" t="s">
        <v>64</v>
      </c>
      <c r="F40" s="66" t="s">
        <v>66</v>
      </c>
      <c r="G40" s="66" t="s">
        <v>60</v>
      </c>
      <c r="H40" s="66" t="s">
        <v>61</v>
      </c>
    </row>
    <row r="41" spans="1:8" x14ac:dyDescent="0.15">
      <c r="B41" s="65" t="s">
        <v>126</v>
      </c>
      <c r="C41" s="65" t="s">
        <v>123</v>
      </c>
      <c r="D41" s="65">
        <v>2500</v>
      </c>
      <c r="E41" s="65">
        <v>-8.4444444444447129</v>
      </c>
      <c r="F41" s="65">
        <v>2500</v>
      </c>
      <c r="G41" s="65">
        <v>0.18836792837504662</v>
      </c>
      <c r="H41" s="65">
        <v>771.2402035001985</v>
      </c>
    </row>
    <row r="42" spans="1:8" x14ac:dyDescent="0.15">
      <c r="B42" s="65" t="s">
        <v>128</v>
      </c>
      <c r="C42" s="65" t="s">
        <v>124</v>
      </c>
      <c r="D42" s="65">
        <v>3000</v>
      </c>
      <c r="E42" s="65">
        <v>-5.6031746031748471</v>
      </c>
      <c r="F42" s="65">
        <v>3000</v>
      </c>
      <c r="G42" s="65">
        <v>0.26371509972506518</v>
      </c>
      <c r="H42" s="65">
        <v>793.9237388972623</v>
      </c>
    </row>
    <row r="43" spans="1:8" x14ac:dyDescent="0.15">
      <c r="B43" s="65" t="s">
        <v>130</v>
      </c>
      <c r="C43" s="65" t="s">
        <v>125</v>
      </c>
      <c r="D43" s="65">
        <v>2500</v>
      </c>
      <c r="E43" s="65">
        <v>-5.2181069958850097</v>
      </c>
      <c r="F43" s="65">
        <v>2500</v>
      </c>
      <c r="G43" s="65">
        <v>0.25429670330631277</v>
      </c>
      <c r="H43" s="65">
        <v>1041.1742747252672</v>
      </c>
    </row>
    <row r="44" spans="1:8" x14ac:dyDescent="0.15">
      <c r="B44" s="65" t="s">
        <v>132</v>
      </c>
      <c r="C44" s="65" t="s">
        <v>127</v>
      </c>
      <c r="D44" s="65">
        <v>2599.9999999999995</v>
      </c>
      <c r="E44" s="65">
        <v>-4.1746031746034893</v>
      </c>
      <c r="F44" s="65">
        <v>2600</v>
      </c>
      <c r="G44" s="65">
        <v>0.19390816156254789</v>
      </c>
      <c r="H44" s="65">
        <v>793.92373889726275</v>
      </c>
    </row>
    <row r="45" spans="1:8" x14ac:dyDescent="0.15">
      <c r="B45" s="65" t="s">
        <v>144</v>
      </c>
      <c r="C45" s="65" t="s">
        <v>129</v>
      </c>
      <c r="D45" s="65">
        <v>2500</v>
      </c>
      <c r="E45" s="65">
        <v>-5.4188034188036998</v>
      </c>
      <c r="F45" s="65">
        <v>2500</v>
      </c>
      <c r="G45" s="65">
        <v>0.24487830688756035</v>
      </c>
      <c r="H45" s="65">
        <v>1002.6122645502569</v>
      </c>
    </row>
    <row r="46" spans="1:8" x14ac:dyDescent="0.15">
      <c r="B46" s="65" t="s">
        <v>143</v>
      </c>
      <c r="C46" s="65" t="s">
        <v>131</v>
      </c>
      <c r="D46" s="65">
        <v>38000</v>
      </c>
      <c r="E46" s="65">
        <v>-5.5555555555558236</v>
      </c>
      <c r="F46" s="65">
        <v>38000</v>
      </c>
      <c r="G46" s="65">
        <v>0.2354599104688084</v>
      </c>
      <c r="H46" s="65">
        <v>964.05025437524864</v>
      </c>
    </row>
    <row r="47" spans="1:8" x14ac:dyDescent="0.15">
      <c r="B47" s="65" t="s">
        <v>134</v>
      </c>
      <c r="C47" s="65" t="s">
        <v>133</v>
      </c>
      <c r="D47" s="65">
        <v>2499.9999999999991</v>
      </c>
      <c r="E47" s="65">
        <v>-6.4603174603177207</v>
      </c>
      <c r="F47" s="65">
        <v>2500</v>
      </c>
      <c r="G47" s="65">
        <v>0.193908161562548</v>
      </c>
      <c r="H47" s="65">
        <v>793.92373889726309</v>
      </c>
    </row>
    <row r="48" spans="1:8" x14ac:dyDescent="0.15">
      <c r="B48" s="65" t="s">
        <v>138</v>
      </c>
      <c r="C48" s="65" t="s">
        <v>135</v>
      </c>
      <c r="D48" s="65">
        <v>25000</v>
      </c>
      <c r="E48" s="65">
        <v>21.722222222222396</v>
      </c>
      <c r="F48" s="65">
        <v>25000</v>
      </c>
      <c r="G48" s="65">
        <v>1542.4804070003956</v>
      </c>
      <c r="H48" s="65">
        <v>0.37673585675009297</v>
      </c>
    </row>
    <row r="49" spans="2:8" x14ac:dyDescent="0.15">
      <c r="B49" s="65" t="s">
        <v>142</v>
      </c>
      <c r="C49" s="65" t="s">
        <v>136</v>
      </c>
      <c r="D49" s="65">
        <v>26000</v>
      </c>
      <c r="E49" s="65">
        <v>16.677777777777891</v>
      </c>
      <c r="F49" s="65">
        <v>26000</v>
      </c>
      <c r="G49" s="65">
        <v>1928.1005087504957</v>
      </c>
      <c r="H49" s="65">
        <v>0.47091982093761647</v>
      </c>
    </row>
    <row r="50" spans="2:8" x14ac:dyDescent="0.15">
      <c r="B50" s="65" t="s">
        <v>141</v>
      </c>
      <c r="C50" s="65" t="s">
        <v>137</v>
      </c>
      <c r="D50" s="65">
        <v>33389.000000000015</v>
      </c>
      <c r="E50" s="65">
        <v>13.761111111111203</v>
      </c>
      <c r="F50" s="65">
        <v>33389</v>
      </c>
      <c r="G50" s="65">
        <v>2268.3535397064652</v>
      </c>
      <c r="H50" s="65">
        <v>0.55402331875013688</v>
      </c>
    </row>
    <row r="51" spans="2:8" ht="14" thickBot="1" x14ac:dyDescent="0.2">
      <c r="B51" s="64" t="s">
        <v>140</v>
      </c>
      <c r="C51" s="64" t="s">
        <v>139</v>
      </c>
      <c r="D51" s="64">
        <v>28000</v>
      </c>
      <c r="E51" s="64">
        <v>11.261111111111203</v>
      </c>
      <c r="F51" s="64">
        <v>28000</v>
      </c>
      <c r="G51" s="64">
        <v>2268.3535397064638</v>
      </c>
      <c r="H51" s="64">
        <v>0.55402331875013666</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7EEC9-63D6-EE46-BF91-D8C3D3115F55}">
  <dimension ref="A1"/>
  <sheetViews>
    <sheetView topLeftCell="A8" workbookViewId="0">
      <selection activeCell="B4" sqref="B4"/>
    </sheetView>
  </sheetViews>
  <sheetFormatPr baseColWidth="10" defaultRowHeight="13" x14ac:dyDescent="0.1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FED00-6B88-3D4A-8805-E5179BB2293E}">
  <dimension ref="A1"/>
  <sheetViews>
    <sheetView workbookViewId="0">
      <selection activeCell="B4" sqref="B4"/>
    </sheetView>
  </sheetViews>
  <sheetFormatPr baseColWidth="10" defaultRowHeight="13" x14ac:dyDescent="0.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Member(s)</vt:lpstr>
      <vt:lpstr>(a)</vt:lpstr>
      <vt:lpstr>(b)</vt:lpstr>
      <vt:lpstr>(c)</vt:lpstr>
      <vt:lpstr>(d)</vt:lpstr>
      <vt:lpstr>(e)</vt:lpstr>
      <vt:lpstr>(e) Sens. with 33,389 Med Yarn</vt:lpstr>
      <vt:lpstr>(f)</vt:lpstr>
      <vt:lpstr>(g)</vt:lpstr>
      <vt:lpstr>(h)</vt:lpstr>
      <vt:lpstr>(i)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Roberto Caccia</dc:creator>
  <cp:lastModifiedBy>paatrus paatrus</cp:lastModifiedBy>
  <cp:lastPrinted>1998-02-06T15:42:53Z</cp:lastPrinted>
  <dcterms:created xsi:type="dcterms:W3CDTF">1997-11-11T23:02:12Z</dcterms:created>
  <dcterms:modified xsi:type="dcterms:W3CDTF">2021-02-08T18:12:46Z</dcterms:modified>
</cp:coreProperties>
</file>