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02_DataSheet\21_STM32\STM32H7\"/>
    </mc:Choice>
  </mc:AlternateContent>
  <bookViews>
    <workbookView xWindow="0" yWindow="0" windowWidth="21330" windowHeight="10500" activeTab="1"/>
  </bookViews>
  <sheets>
    <sheet name="NAND_Size" sheetId="2" r:id="rId1"/>
    <sheet name="NAND_Timing" sheetId="1" r:id="rId2"/>
    <sheet name="SDRAM_Size" sheetId="3" r:id="rId3"/>
    <sheet name="SDRAM_Timing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7" i="2" l="1"/>
  <c r="F66" i="2"/>
  <c r="F65" i="2"/>
  <c r="F64" i="2"/>
  <c r="F63" i="2"/>
  <c r="F62" i="2"/>
  <c r="I58" i="2"/>
  <c r="L58" i="2" s="1"/>
  <c r="J33" i="4" l="1"/>
  <c r="J31" i="4"/>
  <c r="J30" i="4"/>
  <c r="J29" i="4"/>
  <c r="J28" i="4"/>
  <c r="J27" i="4"/>
  <c r="J26" i="4"/>
  <c r="J25" i="4"/>
  <c r="J10" i="4"/>
  <c r="J11" i="4"/>
  <c r="J12" i="4"/>
  <c r="J13" i="4"/>
  <c r="J14" i="4"/>
  <c r="J15" i="4"/>
  <c r="J17" i="4"/>
  <c r="J9" i="4"/>
  <c r="F25" i="4"/>
  <c r="H25" i="4" s="1"/>
  <c r="H33" i="4"/>
  <c r="H31" i="4"/>
  <c r="H30" i="4"/>
  <c r="H29" i="4"/>
  <c r="H28" i="4"/>
  <c r="H27" i="4"/>
  <c r="H26" i="4"/>
  <c r="F24" i="4"/>
  <c r="H10" i="4"/>
  <c r="H11" i="4"/>
  <c r="H12" i="4"/>
  <c r="H13" i="4"/>
  <c r="H14" i="4"/>
  <c r="H15" i="4"/>
  <c r="H17" i="4"/>
  <c r="H9" i="4"/>
  <c r="A25" i="3"/>
  <c r="A23" i="3"/>
  <c r="A24" i="3"/>
  <c r="F8" i="4"/>
  <c r="E16" i="3"/>
  <c r="E6" i="3"/>
  <c r="F45" i="2" l="1"/>
  <c r="F18" i="2"/>
  <c r="F48" i="2"/>
  <c r="F50" i="2"/>
  <c r="F33" i="2"/>
  <c r="G26" i="1"/>
  <c r="G27" i="1"/>
  <c r="G28" i="1"/>
  <c r="G29" i="1"/>
  <c r="G25" i="1"/>
  <c r="G51" i="1"/>
  <c r="G52" i="1"/>
  <c r="G50" i="1"/>
  <c r="G49" i="1"/>
  <c r="F52" i="1"/>
  <c r="F51" i="1"/>
  <c r="F50" i="1"/>
  <c r="F49" i="1"/>
  <c r="F34" i="1"/>
  <c r="F53" i="1" s="1"/>
  <c r="G53" i="1" s="1"/>
  <c r="F10" i="1"/>
  <c r="F26" i="1" s="1"/>
  <c r="F20" i="2"/>
  <c r="F35" i="2"/>
  <c r="L41" i="2"/>
  <c r="F49" i="2"/>
  <c r="F47" i="2"/>
  <c r="F46" i="2"/>
  <c r="I41" i="2"/>
  <c r="F34" i="2"/>
  <c r="F32" i="2"/>
  <c r="F30" i="2"/>
  <c r="F31" i="2"/>
  <c r="F17" i="2"/>
  <c r="F19" i="2"/>
  <c r="I11" i="2"/>
  <c r="L11" i="2" s="1"/>
  <c r="F16" i="2"/>
  <c r="F15" i="2"/>
  <c r="I26" i="2"/>
  <c r="L26" i="2" s="1"/>
  <c r="F27" i="1" l="1"/>
  <c r="F28" i="1"/>
  <c r="F29" i="1"/>
  <c r="F25" i="1"/>
  <c r="I7" i="1"/>
  <c r="I6" i="1"/>
  <c r="I5" i="1"/>
</calcChain>
</file>

<file path=xl/sharedStrings.xml><?xml version="1.0" encoding="utf-8"?>
<sst xmlns="http://schemas.openxmlformats.org/spreadsheetml/2006/main" count="341" uniqueCount="107">
  <si>
    <t>CLK</t>
    <phoneticPr fontId="1"/>
  </si>
  <si>
    <t>Setup</t>
    <phoneticPr fontId="1"/>
  </si>
  <si>
    <t>1Block</t>
    <phoneticPr fontId="1"/>
  </si>
  <si>
    <t>=</t>
    <phoneticPr fontId="1"/>
  </si>
  <si>
    <t>Pages</t>
    <phoneticPr fontId="1"/>
  </si>
  <si>
    <t>1Page</t>
    <phoneticPr fontId="1"/>
  </si>
  <si>
    <t>Byte</t>
    <phoneticPr fontId="1"/>
  </si>
  <si>
    <t>1Plane</t>
    <phoneticPr fontId="1"/>
  </si>
  <si>
    <t>Block</t>
    <phoneticPr fontId="1"/>
  </si>
  <si>
    <t>MByte</t>
    <phoneticPr fontId="1"/>
  </si>
  <si>
    <t>MBit</t>
    <phoneticPr fontId="1"/>
  </si>
  <si>
    <t>NAND512W3A</t>
    <phoneticPr fontId="1"/>
  </si>
  <si>
    <t>MT29F8G08A</t>
    <phoneticPr fontId="1"/>
  </si>
  <si>
    <t>1Device</t>
    <phoneticPr fontId="1"/>
  </si>
  <si>
    <t>Plane</t>
    <phoneticPr fontId="1"/>
  </si>
  <si>
    <t>1SpareArea</t>
    <phoneticPr fontId="1"/>
  </si>
  <si>
    <t>Byte/Page</t>
    <phoneticPr fontId="1"/>
  </si>
  <si>
    <t>PageSize</t>
    <phoneticPr fontId="1"/>
  </si>
  <si>
    <t>BlockSize</t>
  </si>
  <si>
    <t>BlockNbr</t>
    <phoneticPr fontId="1"/>
  </si>
  <si>
    <t>PlaneNbr</t>
  </si>
  <si>
    <t>PlaneSize</t>
  </si>
  <si>
    <t>X8</t>
    <phoneticPr fontId="1"/>
  </si>
  <si>
    <t>X16</t>
    <phoneticPr fontId="1"/>
  </si>
  <si>
    <t>Word</t>
    <phoneticPr fontId="1"/>
  </si>
  <si>
    <t>Mword</t>
    <phoneticPr fontId="1"/>
  </si>
  <si>
    <t>Word/Page</t>
    <phoneticPr fontId="1"/>
  </si>
  <si>
    <t>SpareAreaSize</t>
    <phoneticPr fontId="1"/>
  </si>
  <si>
    <t>FMC_CLK</t>
    <phoneticPr fontId="1"/>
  </si>
  <si>
    <t>MHz</t>
    <phoneticPr fontId="1"/>
  </si>
  <si>
    <t>ns</t>
    <phoneticPr fontId="1"/>
  </si>
  <si>
    <t>tWP</t>
    <phoneticPr fontId="1"/>
  </si>
  <si>
    <t>Write Enable low to Write Enable high</t>
    <phoneticPr fontId="1"/>
  </si>
  <si>
    <t>tREA</t>
    <phoneticPr fontId="1"/>
  </si>
  <si>
    <t>Read Enable low to Output Valid</t>
    <phoneticPr fontId="1"/>
  </si>
  <si>
    <t>tRP</t>
    <phoneticPr fontId="1"/>
  </si>
  <si>
    <t>Read Enable low to Read Enable high</t>
    <phoneticPr fontId="1"/>
  </si>
  <si>
    <t>tCS</t>
    <phoneticPr fontId="1"/>
  </si>
  <si>
    <t>Chip Enable low to Write Enable high</t>
    <phoneticPr fontId="1"/>
  </si>
  <si>
    <t>tALS</t>
    <phoneticPr fontId="1"/>
  </si>
  <si>
    <t>AL setup time</t>
    <phoneticPr fontId="1"/>
  </si>
  <si>
    <t>tCLS</t>
    <phoneticPr fontId="1"/>
  </si>
  <si>
    <t>CL Setup time</t>
    <phoneticPr fontId="1"/>
  </si>
  <si>
    <t xml:space="preserve">tCH </t>
    <phoneticPr fontId="1"/>
  </si>
  <si>
    <t>/E Hold time</t>
    <phoneticPr fontId="1"/>
  </si>
  <si>
    <t>tALH</t>
    <phoneticPr fontId="1"/>
  </si>
  <si>
    <t>AL Hold time</t>
    <phoneticPr fontId="1"/>
  </si>
  <si>
    <t xml:space="preserve">tCLH </t>
    <phoneticPr fontId="1"/>
  </si>
  <si>
    <t>CL Hold time</t>
    <phoneticPr fontId="1"/>
  </si>
  <si>
    <t>tDS</t>
    <phoneticPr fontId="1"/>
  </si>
  <si>
    <t>Data Valid to Write Enable high</t>
    <phoneticPr fontId="1"/>
  </si>
  <si>
    <t>HCLK</t>
    <phoneticPr fontId="1"/>
  </si>
  <si>
    <t>tHCLK</t>
    <phoneticPr fontId="1"/>
  </si>
  <si>
    <t>Internal AHB clock frequency</t>
    <phoneticPr fontId="1"/>
  </si>
  <si>
    <t>Internal AHB clock cycle</t>
    <phoneticPr fontId="1"/>
  </si>
  <si>
    <t>SetupTime</t>
    <phoneticPr fontId="1"/>
  </si>
  <si>
    <t>WaitTime</t>
    <phoneticPr fontId="1"/>
  </si>
  <si>
    <t>HoldTime</t>
    <phoneticPr fontId="1"/>
  </si>
  <si>
    <t>HizTime</t>
    <phoneticPr fontId="1"/>
  </si>
  <si>
    <t>tAR</t>
    <phoneticPr fontId="1"/>
  </si>
  <si>
    <t>Address Latch Low to Read Enable Low</t>
    <phoneticPr fontId="1"/>
  </si>
  <si>
    <t>tCLR</t>
    <phoneticPr fontId="1"/>
  </si>
  <si>
    <t>Command Latch Low to Read Enable Low</t>
    <phoneticPr fontId="1"/>
  </si>
  <si>
    <t xml:space="preserve">STM32 Datasheet </t>
    <phoneticPr fontId="1"/>
  </si>
  <si>
    <t>tSU(Data-NOE)</t>
    <phoneticPr fontId="1"/>
  </si>
  <si>
    <t>WaitTimeVerify</t>
    <phoneticPr fontId="1"/>
  </si>
  <si>
    <t>NAND</t>
    <phoneticPr fontId="1"/>
  </si>
  <si>
    <t>12Lines</t>
    <phoneticPr fontId="1"/>
  </si>
  <si>
    <t>13Lines</t>
    <phoneticPr fontId="1"/>
  </si>
  <si>
    <t>MT48LC4M32B2B5-6A</t>
    <phoneticPr fontId="1"/>
  </si>
  <si>
    <t>MT48LC16M16A2P-6A</t>
    <phoneticPr fontId="1"/>
  </si>
  <si>
    <t xml:space="preserve">4bank x 4096 raws x 256 column </t>
    <phoneticPr fontId="1"/>
  </si>
  <si>
    <t xml:space="preserve">4bank x 8192 raws x 512 column </t>
    <phoneticPr fontId="1"/>
  </si>
  <si>
    <t>4x(4096x256)x16=64x1024x1024=64Mbit</t>
    <phoneticPr fontId="1"/>
  </si>
  <si>
    <t>4x(8192x512)x16=256x1024x1024=256Mbit</t>
    <phoneticPr fontId="1"/>
  </si>
  <si>
    <t>hsdram1.Instance = FMC_SDRAM_DEVICE; //look end of this article for explanation</t>
  </si>
  <si>
    <t>hsdram1.Init.SDBank = FMC_SDRAM_BANK1; /*Specifies the SDRAM memory device that will be used */</t>
  </si>
  <si>
    <t>hsdram1.Init.ColumnBitsNumber = FMC_SDRAM_COLUMN_BITS_NUM_8; /* Defines the number of bits of column address */</t>
  </si>
  <si>
    <t>hsdram1.Init.RowBitsNumber = FMC_SDRAM_ROW_BITS_NUM_12; /* Defines the number of bits of row address */</t>
  </si>
  <si>
    <t>hsdram1.Init.MemoryDataWidth = FMC_SDRAM_MEM_BUS_WIDTH_16; /* Defines the memory device width */</t>
  </si>
  <si>
    <t>hsdram1.Init.InternalBankNumber = FMC_SDRAM_INTERN_BANKS_NUM_4; /* Defines the number of the device's internal banks */</t>
  </si>
  <si>
    <t>CASLatency</t>
    <phoneticPr fontId="1"/>
  </si>
  <si>
    <t>ReadPipeDelay</t>
    <phoneticPr fontId="1"/>
  </si>
  <si>
    <t>LoadToActiveDelay</t>
    <phoneticPr fontId="1"/>
  </si>
  <si>
    <t>ExitSelfRefreshDelay</t>
  </si>
  <si>
    <t>SelfRefreshTime</t>
    <phoneticPr fontId="1"/>
  </si>
  <si>
    <t>RowCycleDelay</t>
    <phoneticPr fontId="1"/>
  </si>
  <si>
    <t>WriteRecoveryTime</t>
    <phoneticPr fontId="1"/>
  </si>
  <si>
    <t>RPDelay</t>
    <phoneticPr fontId="1"/>
  </si>
  <si>
    <t>RCDDelay</t>
    <phoneticPr fontId="1"/>
  </si>
  <si>
    <t>tmrd,tlmr</t>
    <phoneticPr fontId="1"/>
  </si>
  <si>
    <t>txsr</t>
    <phoneticPr fontId="1"/>
  </si>
  <si>
    <t>tras</t>
    <phoneticPr fontId="1"/>
  </si>
  <si>
    <t>trc</t>
    <phoneticPr fontId="1"/>
  </si>
  <si>
    <t>twr</t>
    <phoneticPr fontId="1"/>
  </si>
  <si>
    <t>ns</t>
    <phoneticPr fontId="1"/>
  </si>
  <si>
    <t>trp</t>
    <phoneticPr fontId="1"/>
  </si>
  <si>
    <t>trcd</t>
    <phoneticPr fontId="1"/>
  </si>
  <si>
    <t>ns</t>
    <phoneticPr fontId="1"/>
  </si>
  <si>
    <t>Val</t>
    <phoneticPr fontId="1"/>
  </si>
  <si>
    <t>MT48LC16M16A2</t>
    <phoneticPr fontId="1"/>
  </si>
  <si>
    <t>20~30</t>
    <phoneticPr fontId="1"/>
  </si>
  <si>
    <t>2~3</t>
    <phoneticPr fontId="1"/>
  </si>
  <si>
    <t>*Internal pipelined operation; column address can be changed every clock cycle</t>
    <phoneticPr fontId="1"/>
  </si>
  <si>
    <t>*3 is not worked</t>
    <phoneticPr fontId="1"/>
  </si>
  <si>
    <t>MT29F8G08AB</t>
    <phoneticPr fontId="1"/>
  </si>
  <si>
    <t>MT29F8G08AD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</si>
</sst>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000000_);[Red]\(0.0000000000\)"/>
    <numFmt numFmtId="177" formatCode="0.0000000000"/>
  </numFmts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u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 tint="-0.34998626667073579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quotePrefix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quotePrefix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quotePrefix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quotePrefix="1" applyBorder="1">
      <alignment vertical="center"/>
    </xf>
    <xf numFmtId="0" fontId="0" fillId="0" borderId="8" xfId="0" applyBorder="1">
      <alignment vertical="center"/>
    </xf>
    <xf numFmtId="2" fontId="0" fillId="0" borderId="0" xfId="0" applyNumberFormat="1">
      <alignment vertical="center"/>
    </xf>
    <xf numFmtId="0" fontId="0" fillId="0" borderId="2" xfId="0" applyBorder="1">
      <alignment vertical="center"/>
    </xf>
    <xf numFmtId="0" fontId="5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0" fillId="0" borderId="0" xfId="0" applyBorder="1">
      <alignment vertical="center"/>
    </xf>
    <xf numFmtId="0" fontId="5" fillId="0" borderId="0" xfId="0" applyFont="1" applyBorder="1">
      <alignment vertical="center"/>
    </xf>
    <xf numFmtId="0" fontId="4" fillId="0" borderId="5" xfId="0" applyFont="1" applyBorder="1">
      <alignment vertical="center"/>
    </xf>
    <xf numFmtId="0" fontId="0" fillId="0" borderId="7" xfId="0" applyBorder="1">
      <alignment vertical="center"/>
    </xf>
    <xf numFmtId="0" fontId="5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0" fillId="0" borderId="9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  <xf numFmtId="2" fontId="0" fillId="0" borderId="0" xfId="0" applyNumberFormat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D4:M67"/>
  <sheetViews>
    <sheetView workbookViewId="0">
      <selection activeCell="J43" sqref="J43"/>
    </sheetView>
  </sheetViews>
  <sheetFormatPr defaultRowHeight="13.5" x14ac:dyDescent="0.15"/>
  <cols>
    <col min="4" max="4" width="14.875" bestFit="1" customWidth="1"/>
    <col min="5" max="5" width="2.5" bestFit="1" customWidth="1"/>
    <col min="8" max="8" width="2.5" bestFit="1" customWidth="1"/>
    <col min="9" max="9" width="9.5" bestFit="1" customWidth="1"/>
    <col min="11" max="11" width="2.5" bestFit="1" customWidth="1"/>
    <col min="12" max="12" width="10.5" bestFit="1" customWidth="1"/>
  </cols>
  <sheetData>
    <row r="4" spans="4:13" x14ac:dyDescent="0.15">
      <c r="D4" t="s">
        <v>66</v>
      </c>
    </row>
    <row r="7" spans="4:13" x14ac:dyDescent="0.15">
      <c r="D7" s="5" t="s">
        <v>11</v>
      </c>
    </row>
    <row r="8" spans="4:13" x14ac:dyDescent="0.15">
      <c r="D8" t="s">
        <v>5</v>
      </c>
      <c r="E8" s="3" t="s">
        <v>3</v>
      </c>
      <c r="F8" s="4">
        <v>512</v>
      </c>
      <c r="G8" t="s">
        <v>6</v>
      </c>
      <c r="H8" s="3"/>
    </row>
    <row r="9" spans="4:13" x14ac:dyDescent="0.15">
      <c r="D9" t="s">
        <v>2</v>
      </c>
      <c r="E9" s="3" t="s">
        <v>3</v>
      </c>
      <c r="F9" s="4">
        <v>32</v>
      </c>
      <c r="G9" t="s">
        <v>4</v>
      </c>
      <c r="H9" s="3"/>
    </row>
    <row r="10" spans="4:13" x14ac:dyDescent="0.15">
      <c r="D10" t="s">
        <v>7</v>
      </c>
      <c r="E10" s="3" t="s">
        <v>3</v>
      </c>
      <c r="F10" s="4">
        <v>4096</v>
      </c>
      <c r="G10" t="s">
        <v>8</v>
      </c>
      <c r="H10" s="3"/>
      <c r="K10" s="3"/>
    </row>
    <row r="11" spans="4:13" x14ac:dyDescent="0.15">
      <c r="D11" t="s">
        <v>13</v>
      </c>
      <c r="E11" t="s">
        <v>3</v>
      </c>
      <c r="F11" s="4">
        <v>1</v>
      </c>
      <c r="G11" t="s">
        <v>14</v>
      </c>
      <c r="H11" s="3" t="s">
        <v>3</v>
      </c>
      <c r="I11">
        <f>F10*F9*F8*F11/10^6</f>
        <v>67.108863999999997</v>
      </c>
      <c r="J11" t="s">
        <v>9</v>
      </c>
      <c r="K11" s="3" t="s">
        <v>3</v>
      </c>
      <c r="L11">
        <f>I11*8</f>
        <v>536.87091199999998</v>
      </c>
      <c r="M11" t="s">
        <v>10</v>
      </c>
    </row>
    <row r="12" spans="4:13" x14ac:dyDescent="0.15">
      <c r="H12" s="3"/>
      <c r="K12" s="3"/>
    </row>
    <row r="13" spans="4:13" x14ac:dyDescent="0.15">
      <c r="D13" t="s">
        <v>15</v>
      </c>
      <c r="E13" s="3" t="s">
        <v>3</v>
      </c>
      <c r="F13" s="4">
        <v>16</v>
      </c>
      <c r="G13" t="s">
        <v>16</v>
      </c>
      <c r="H13" s="3"/>
    </row>
    <row r="15" spans="4:13" x14ac:dyDescent="0.15">
      <c r="D15" s="6" t="s">
        <v>17</v>
      </c>
      <c r="E15" s="7" t="s">
        <v>3</v>
      </c>
      <c r="F15" s="8" t="str">
        <f>"0x"&amp;DEC2HEX(F8)</f>
        <v>0x200</v>
      </c>
    </row>
    <row r="16" spans="4:13" x14ac:dyDescent="0.15">
      <c r="D16" s="9" t="s">
        <v>18</v>
      </c>
      <c r="E16" s="10" t="s">
        <v>3</v>
      </c>
      <c r="F16" s="11" t="str">
        <f>"0x"&amp;DEC2HEX(F9)</f>
        <v>0x20</v>
      </c>
    </row>
    <row r="17" spans="4:13" x14ac:dyDescent="0.15">
      <c r="D17" s="9" t="s">
        <v>19</v>
      </c>
      <c r="E17" s="10" t="s">
        <v>3</v>
      </c>
      <c r="F17" s="11" t="str">
        <f>"0x"&amp;DEC2HEX(F10)</f>
        <v>0x1000</v>
      </c>
    </row>
    <row r="18" spans="4:13" x14ac:dyDescent="0.15">
      <c r="D18" s="9" t="s">
        <v>21</v>
      </c>
      <c r="E18" s="10" t="s">
        <v>3</v>
      </c>
      <c r="F18" s="11" t="str">
        <f>"0x"&amp;DEC2HEX(F8/F11)</f>
        <v>0x200</v>
      </c>
    </row>
    <row r="19" spans="4:13" x14ac:dyDescent="0.15">
      <c r="D19" s="9" t="s">
        <v>20</v>
      </c>
      <c r="E19" s="10" t="s">
        <v>3</v>
      </c>
      <c r="F19" s="11" t="str">
        <f>"0x"&amp;DEC2HEX(F11)</f>
        <v>0x1</v>
      </c>
    </row>
    <row r="20" spans="4:13" x14ac:dyDescent="0.15">
      <c r="D20" s="12" t="s">
        <v>27</v>
      </c>
      <c r="E20" s="13" t="s">
        <v>3</v>
      </c>
      <c r="F20" s="14" t="str">
        <f>"0x"&amp;DEC2HEX(F13)</f>
        <v>0x10</v>
      </c>
    </row>
    <row r="22" spans="4:13" x14ac:dyDescent="0.15">
      <c r="D22" s="5" t="s">
        <v>106</v>
      </c>
      <c r="E22" s="5" t="s">
        <v>22</v>
      </c>
    </row>
    <row r="23" spans="4:13" x14ac:dyDescent="0.15">
      <c r="D23" t="s">
        <v>5</v>
      </c>
      <c r="E23" s="3" t="s">
        <v>3</v>
      </c>
      <c r="F23" s="4">
        <v>2048</v>
      </c>
      <c r="G23" t="s">
        <v>6</v>
      </c>
      <c r="H23" s="3"/>
    </row>
    <row r="24" spans="4:13" x14ac:dyDescent="0.15">
      <c r="D24" t="s">
        <v>2</v>
      </c>
      <c r="E24" s="3" t="s">
        <v>3</v>
      </c>
      <c r="F24" s="4">
        <v>64</v>
      </c>
      <c r="G24" t="s">
        <v>4</v>
      </c>
      <c r="H24" s="3"/>
    </row>
    <row r="25" spans="4:13" x14ac:dyDescent="0.15">
      <c r="D25" t="s">
        <v>7</v>
      </c>
      <c r="E25" s="3" t="s">
        <v>3</v>
      </c>
      <c r="F25" s="4">
        <v>2048</v>
      </c>
      <c r="G25" t="s">
        <v>8</v>
      </c>
    </row>
    <row r="26" spans="4:13" x14ac:dyDescent="0.15">
      <c r="D26" t="s">
        <v>13</v>
      </c>
      <c r="E26" t="s">
        <v>3</v>
      </c>
      <c r="F26" s="4">
        <v>4</v>
      </c>
      <c r="G26" t="s">
        <v>14</v>
      </c>
      <c r="H26" s="3" t="s">
        <v>3</v>
      </c>
      <c r="I26">
        <f>F25*F24*F23*F26/10^6</f>
        <v>1073.741824</v>
      </c>
      <c r="J26" t="s">
        <v>9</v>
      </c>
      <c r="K26" s="3" t="s">
        <v>3</v>
      </c>
      <c r="L26">
        <f>I26*8</f>
        <v>8589.9345919999996</v>
      </c>
      <c r="M26" t="s">
        <v>10</v>
      </c>
    </row>
    <row r="28" spans="4:13" x14ac:dyDescent="0.15">
      <c r="D28" t="s">
        <v>15</v>
      </c>
      <c r="E28" s="3" t="s">
        <v>3</v>
      </c>
      <c r="F28" s="4">
        <v>64</v>
      </c>
      <c r="G28" t="s">
        <v>16</v>
      </c>
      <c r="H28" s="3"/>
    </row>
    <row r="30" spans="4:13" x14ac:dyDescent="0.15">
      <c r="D30" s="6" t="s">
        <v>17</v>
      </c>
      <c r="E30" s="7" t="s">
        <v>3</v>
      </c>
      <c r="F30" s="8" t="str">
        <f>"0x"&amp;DEC2HEX(F23)</f>
        <v>0x800</v>
      </c>
    </row>
    <row r="31" spans="4:13" x14ac:dyDescent="0.15">
      <c r="D31" s="9" t="s">
        <v>18</v>
      </c>
      <c r="E31" s="10" t="s">
        <v>3</v>
      </c>
      <c r="F31" s="11" t="str">
        <f>"0x"&amp;DEC2HEX(F24)</f>
        <v>0x40</v>
      </c>
    </row>
    <row r="32" spans="4:13" x14ac:dyDescent="0.15">
      <c r="D32" s="9" t="s">
        <v>19</v>
      </c>
      <c r="E32" s="10" t="s">
        <v>3</v>
      </c>
      <c r="F32" s="11" t="str">
        <f>"0x"&amp;DEC2HEX(F25)</f>
        <v>0x800</v>
      </c>
    </row>
    <row r="33" spans="4:13" x14ac:dyDescent="0.15">
      <c r="D33" s="9" t="s">
        <v>21</v>
      </c>
      <c r="E33" s="10" t="s">
        <v>3</v>
      </c>
      <c r="F33" s="11" t="str">
        <f>"0x"&amp;DEC2HEX(F23/F26)</f>
        <v>0x200</v>
      </c>
    </row>
    <row r="34" spans="4:13" x14ac:dyDescent="0.15">
      <c r="D34" s="9" t="s">
        <v>20</v>
      </c>
      <c r="E34" s="10" t="s">
        <v>3</v>
      </c>
      <c r="F34" s="11" t="str">
        <f>"0x"&amp;DEC2HEX(F26)</f>
        <v>0x4</v>
      </c>
    </row>
    <row r="35" spans="4:13" x14ac:dyDescent="0.15">
      <c r="D35" s="12" t="s">
        <v>27</v>
      </c>
      <c r="E35" s="13" t="s">
        <v>3</v>
      </c>
      <c r="F35" s="14" t="str">
        <f>"0x"&amp;DEC2HEX(F28)</f>
        <v>0x40</v>
      </c>
    </row>
    <row r="37" spans="4:13" x14ac:dyDescent="0.15">
      <c r="E37" s="5" t="s">
        <v>23</v>
      </c>
    </row>
    <row r="38" spans="4:13" x14ac:dyDescent="0.15">
      <c r="D38" t="s">
        <v>5</v>
      </c>
      <c r="E38" s="3" t="s">
        <v>3</v>
      </c>
      <c r="F38" s="4">
        <v>1024</v>
      </c>
      <c r="G38" t="s">
        <v>24</v>
      </c>
      <c r="H38" s="3"/>
    </row>
    <row r="39" spans="4:13" x14ac:dyDescent="0.15">
      <c r="D39" t="s">
        <v>2</v>
      </c>
      <c r="E39" s="3" t="s">
        <v>3</v>
      </c>
      <c r="F39" s="4">
        <v>64</v>
      </c>
      <c r="G39" t="s">
        <v>4</v>
      </c>
      <c r="H39" s="3"/>
    </row>
    <row r="40" spans="4:13" x14ac:dyDescent="0.15">
      <c r="D40" t="s">
        <v>7</v>
      </c>
      <c r="E40" s="3" t="s">
        <v>3</v>
      </c>
      <c r="F40" s="4">
        <v>2048</v>
      </c>
      <c r="G40" t="s">
        <v>8</v>
      </c>
    </row>
    <row r="41" spans="4:13" x14ac:dyDescent="0.15">
      <c r="D41" t="s">
        <v>13</v>
      </c>
      <c r="E41" t="s">
        <v>3</v>
      </c>
      <c r="F41" s="4">
        <v>4</v>
      </c>
      <c r="G41" t="s">
        <v>14</v>
      </c>
      <c r="H41" s="3" t="s">
        <v>3</v>
      </c>
      <c r="I41">
        <f>F40*F39*F38*F41/10^6</f>
        <v>536.87091199999998</v>
      </c>
      <c r="J41" t="s">
        <v>25</v>
      </c>
      <c r="K41" s="3" t="s">
        <v>3</v>
      </c>
      <c r="L41">
        <f>I41*16</f>
        <v>8589.9345919999996</v>
      </c>
      <c r="M41" t="s">
        <v>10</v>
      </c>
    </row>
    <row r="43" spans="4:13" x14ac:dyDescent="0.15">
      <c r="D43" t="s">
        <v>15</v>
      </c>
      <c r="E43" s="3" t="s">
        <v>3</v>
      </c>
      <c r="F43" s="4">
        <v>32</v>
      </c>
      <c r="G43" t="s">
        <v>26</v>
      </c>
      <c r="H43" s="3"/>
    </row>
    <row r="45" spans="4:13" x14ac:dyDescent="0.15">
      <c r="D45" s="6" t="s">
        <v>17</v>
      </c>
      <c r="E45" s="7" t="s">
        <v>3</v>
      </c>
      <c r="F45" s="8" t="str">
        <f>"0x"&amp;DEC2HEX(F38)</f>
        <v>0x400</v>
      </c>
    </row>
    <row r="46" spans="4:13" x14ac:dyDescent="0.15">
      <c r="D46" s="9" t="s">
        <v>18</v>
      </c>
      <c r="E46" s="10" t="s">
        <v>3</v>
      </c>
      <c r="F46" s="11" t="str">
        <f>"0x"&amp;DEC2HEX(F39)</f>
        <v>0x40</v>
      </c>
    </row>
    <row r="47" spans="4:13" x14ac:dyDescent="0.15">
      <c r="D47" s="9" t="s">
        <v>19</v>
      </c>
      <c r="E47" s="10" t="s">
        <v>3</v>
      </c>
      <c r="F47" s="11" t="str">
        <f>"0x"&amp;DEC2HEX(F40)</f>
        <v>0x800</v>
      </c>
    </row>
    <row r="48" spans="4:13" x14ac:dyDescent="0.15">
      <c r="D48" s="9" t="s">
        <v>21</v>
      </c>
      <c r="E48" s="10" t="s">
        <v>3</v>
      </c>
      <c r="F48" s="11" t="str">
        <f>"0x"&amp;DEC2HEX(F38/F41)</f>
        <v>0x100</v>
      </c>
    </row>
    <row r="49" spans="4:13" x14ac:dyDescent="0.15">
      <c r="D49" s="9" t="s">
        <v>20</v>
      </c>
      <c r="E49" s="10" t="s">
        <v>3</v>
      </c>
      <c r="F49" s="11" t="str">
        <f>"0x"&amp;DEC2HEX(F41)</f>
        <v>0x4</v>
      </c>
    </row>
    <row r="50" spans="4:13" x14ac:dyDescent="0.15">
      <c r="D50" s="12" t="s">
        <v>27</v>
      </c>
      <c r="E50" s="13" t="s">
        <v>3</v>
      </c>
      <c r="F50" s="14" t="str">
        <f>"0x"&amp;DEC2HEX(F43)</f>
        <v>0x20</v>
      </c>
    </row>
    <row r="54" spans="4:13" x14ac:dyDescent="0.15">
      <c r="D54" s="5" t="s">
        <v>105</v>
      </c>
      <c r="E54" s="5" t="s">
        <v>22</v>
      </c>
    </row>
    <row r="55" spans="4:13" x14ac:dyDescent="0.15">
      <c r="D55" t="s">
        <v>5</v>
      </c>
      <c r="E55" s="3" t="s">
        <v>3</v>
      </c>
      <c r="F55" s="4">
        <v>4096</v>
      </c>
      <c r="G55" t="s">
        <v>6</v>
      </c>
      <c r="H55" s="3"/>
    </row>
    <row r="56" spans="4:13" x14ac:dyDescent="0.15">
      <c r="D56" t="s">
        <v>2</v>
      </c>
      <c r="E56" s="3" t="s">
        <v>3</v>
      </c>
      <c r="F56" s="4">
        <v>64</v>
      </c>
      <c r="G56" t="s">
        <v>4</v>
      </c>
      <c r="H56" s="3"/>
    </row>
    <row r="57" spans="4:13" x14ac:dyDescent="0.15">
      <c r="D57" t="s">
        <v>7</v>
      </c>
      <c r="E57" s="3" t="s">
        <v>3</v>
      </c>
      <c r="F57" s="4">
        <v>2048</v>
      </c>
      <c r="G57" t="s">
        <v>8</v>
      </c>
    </row>
    <row r="58" spans="4:13" x14ac:dyDescent="0.15">
      <c r="D58" t="s">
        <v>13</v>
      </c>
      <c r="E58" t="s">
        <v>3</v>
      </c>
      <c r="F58" s="4">
        <v>2</v>
      </c>
      <c r="G58" t="s">
        <v>14</v>
      </c>
      <c r="H58" s="3" t="s">
        <v>3</v>
      </c>
      <c r="I58">
        <f>F57*F56*F55*F58/10^6</f>
        <v>1073.741824</v>
      </c>
      <c r="J58" t="s">
        <v>9</v>
      </c>
      <c r="K58" s="3" t="s">
        <v>3</v>
      </c>
      <c r="L58">
        <f>I58*8</f>
        <v>8589.9345919999996</v>
      </c>
      <c r="M58" t="s">
        <v>10</v>
      </c>
    </row>
    <row r="60" spans="4:13" x14ac:dyDescent="0.15">
      <c r="D60" t="s">
        <v>15</v>
      </c>
      <c r="E60" s="3" t="s">
        <v>3</v>
      </c>
      <c r="F60" s="4">
        <v>64</v>
      </c>
      <c r="G60" t="s">
        <v>16</v>
      </c>
      <c r="H60" s="3"/>
    </row>
    <row r="62" spans="4:13" x14ac:dyDescent="0.15">
      <c r="D62" s="6" t="s">
        <v>17</v>
      </c>
      <c r="E62" s="7" t="s">
        <v>3</v>
      </c>
      <c r="F62" s="8" t="str">
        <f>"0x"&amp;DEC2HEX(F55)</f>
        <v>0x1000</v>
      </c>
    </row>
    <row r="63" spans="4:13" x14ac:dyDescent="0.15">
      <c r="D63" s="9" t="s">
        <v>18</v>
      </c>
      <c r="E63" s="10" t="s">
        <v>3</v>
      </c>
      <c r="F63" s="11" t="str">
        <f>"0x"&amp;DEC2HEX(F56)</f>
        <v>0x40</v>
      </c>
    </row>
    <row r="64" spans="4:13" x14ac:dyDescent="0.15">
      <c r="D64" s="9" t="s">
        <v>19</v>
      </c>
      <c r="E64" s="10" t="s">
        <v>3</v>
      </c>
      <c r="F64" s="11" t="str">
        <f>"0x"&amp;DEC2HEX(F57)</f>
        <v>0x800</v>
      </c>
    </row>
    <row r="65" spans="4:6" x14ac:dyDescent="0.15">
      <c r="D65" s="9" t="s">
        <v>21</v>
      </c>
      <c r="E65" s="10" t="s">
        <v>3</v>
      </c>
      <c r="F65" s="11" t="str">
        <f>"0x"&amp;DEC2HEX(F55/F58)</f>
        <v>0x800</v>
      </c>
    </row>
    <row r="66" spans="4:6" x14ac:dyDescent="0.15">
      <c r="D66" s="9" t="s">
        <v>20</v>
      </c>
      <c r="E66" s="10" t="s">
        <v>3</v>
      </c>
      <c r="F66" s="11" t="str">
        <f>"0x"&amp;DEC2HEX(F58)</f>
        <v>0x2</v>
      </c>
    </row>
    <row r="67" spans="4:6" x14ac:dyDescent="0.15">
      <c r="D67" s="12" t="s">
        <v>27</v>
      </c>
      <c r="E67" s="13" t="s">
        <v>3</v>
      </c>
      <c r="F67" s="14" t="str">
        <f>"0x"&amp;DEC2HEX(F60)</f>
        <v>0x40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3:I53"/>
  <sheetViews>
    <sheetView tabSelected="1" topLeftCell="A22" workbookViewId="0">
      <selection activeCell="F33" sqref="F33"/>
    </sheetView>
  </sheetViews>
  <sheetFormatPr defaultRowHeight="13.5" x14ac:dyDescent="0.15"/>
  <cols>
    <col min="5" max="5" width="33.25" bestFit="1" customWidth="1"/>
    <col min="6" max="6" width="18.75" bestFit="1" customWidth="1"/>
    <col min="9" max="9" width="13.875" bestFit="1" customWidth="1"/>
  </cols>
  <sheetData>
    <row r="3" spans="4:9" x14ac:dyDescent="0.15">
      <c r="D3" t="s">
        <v>28</v>
      </c>
      <c r="E3" s="4">
        <v>96</v>
      </c>
      <c r="F3" t="s">
        <v>29</v>
      </c>
    </row>
    <row r="5" spans="4:9" x14ac:dyDescent="0.15">
      <c r="H5" t="s">
        <v>0</v>
      </c>
      <c r="I5" s="1">
        <f>1/(96*10^6)</f>
        <v>1.0416666666666667E-8</v>
      </c>
    </row>
    <row r="6" spans="4:9" x14ac:dyDescent="0.15">
      <c r="H6" t="s">
        <v>1</v>
      </c>
      <c r="I6" s="2">
        <f>15*10^-9</f>
        <v>1.5000000000000002E-8</v>
      </c>
    </row>
    <row r="7" spans="4:9" x14ac:dyDescent="0.15">
      <c r="D7" s="5" t="s">
        <v>11</v>
      </c>
      <c r="I7">
        <f>I6/I5</f>
        <v>1.4400000000000002</v>
      </c>
    </row>
    <row r="9" spans="4:9" x14ac:dyDescent="0.15">
      <c r="D9" t="s">
        <v>51</v>
      </c>
      <c r="E9" t="s">
        <v>53</v>
      </c>
      <c r="F9" s="4">
        <v>80</v>
      </c>
      <c r="G9" t="s">
        <v>29</v>
      </c>
    </row>
    <row r="10" spans="4:9" x14ac:dyDescent="0.15">
      <c r="D10" t="s">
        <v>52</v>
      </c>
      <c r="E10" t="s">
        <v>54</v>
      </c>
      <c r="F10">
        <f>1/(F9*10^6)*10^9</f>
        <v>12.5</v>
      </c>
      <c r="G10" t="s">
        <v>30</v>
      </c>
    </row>
    <row r="11" spans="4:9" x14ac:dyDescent="0.15">
      <c r="D11" t="s">
        <v>31</v>
      </c>
      <c r="E11" t="s">
        <v>32</v>
      </c>
      <c r="F11" s="4">
        <v>15</v>
      </c>
      <c r="G11" t="s">
        <v>30</v>
      </c>
    </row>
    <row r="12" spans="4:9" x14ac:dyDescent="0.15">
      <c r="D12" t="s">
        <v>35</v>
      </c>
      <c r="E12" t="s">
        <v>36</v>
      </c>
      <c r="F12" s="4">
        <v>15</v>
      </c>
      <c r="G12" t="s">
        <v>30</v>
      </c>
    </row>
    <row r="13" spans="4:9" x14ac:dyDescent="0.15">
      <c r="D13" t="s">
        <v>37</v>
      </c>
      <c r="E13" t="s">
        <v>38</v>
      </c>
      <c r="F13" s="4">
        <v>20</v>
      </c>
      <c r="G13" t="s">
        <v>30</v>
      </c>
    </row>
    <row r="14" spans="4:9" x14ac:dyDescent="0.15">
      <c r="D14" t="s">
        <v>39</v>
      </c>
      <c r="E14" t="s">
        <v>40</v>
      </c>
      <c r="F14" s="4">
        <v>15</v>
      </c>
      <c r="G14" t="s">
        <v>30</v>
      </c>
    </row>
    <row r="15" spans="4:9" x14ac:dyDescent="0.15">
      <c r="D15" t="s">
        <v>41</v>
      </c>
      <c r="E15" t="s">
        <v>42</v>
      </c>
      <c r="F15" s="4">
        <v>15</v>
      </c>
      <c r="G15" t="s">
        <v>30</v>
      </c>
    </row>
    <row r="16" spans="4:9" x14ac:dyDescent="0.15">
      <c r="D16" t="s">
        <v>43</v>
      </c>
      <c r="E16" t="s">
        <v>44</v>
      </c>
      <c r="F16" s="4">
        <v>5</v>
      </c>
      <c r="G16" t="s">
        <v>30</v>
      </c>
    </row>
    <row r="17" spans="4:7" x14ac:dyDescent="0.15">
      <c r="D17" t="s">
        <v>45</v>
      </c>
      <c r="E17" t="s">
        <v>46</v>
      </c>
      <c r="F17" s="4">
        <v>5</v>
      </c>
      <c r="G17" t="s">
        <v>30</v>
      </c>
    </row>
    <row r="18" spans="4:7" x14ac:dyDescent="0.15">
      <c r="D18" t="s">
        <v>47</v>
      </c>
      <c r="E18" t="s">
        <v>48</v>
      </c>
      <c r="F18" s="4">
        <v>5</v>
      </c>
      <c r="G18" t="s">
        <v>30</v>
      </c>
    </row>
    <row r="19" spans="4:7" x14ac:dyDescent="0.15">
      <c r="D19" t="s">
        <v>49</v>
      </c>
      <c r="E19" t="s">
        <v>50</v>
      </c>
      <c r="F19" s="4">
        <v>15</v>
      </c>
      <c r="G19" t="s">
        <v>30</v>
      </c>
    </row>
    <row r="20" spans="4:7" x14ac:dyDescent="0.15">
      <c r="D20" t="s">
        <v>33</v>
      </c>
      <c r="E20" t="s">
        <v>34</v>
      </c>
      <c r="F20" s="4">
        <v>18</v>
      </c>
      <c r="G20" t="s">
        <v>30</v>
      </c>
    </row>
    <row r="21" spans="4:7" x14ac:dyDescent="0.15">
      <c r="D21" t="s">
        <v>59</v>
      </c>
      <c r="E21" t="s">
        <v>60</v>
      </c>
      <c r="F21" s="4">
        <v>10</v>
      </c>
      <c r="G21" t="s">
        <v>30</v>
      </c>
    </row>
    <row r="22" spans="4:7" x14ac:dyDescent="0.15">
      <c r="D22" t="s">
        <v>61</v>
      </c>
      <c r="E22" t="s">
        <v>62</v>
      </c>
      <c r="F22" s="4">
        <v>10</v>
      </c>
      <c r="G22" t="s">
        <v>30</v>
      </c>
    </row>
    <row r="23" spans="4:7" x14ac:dyDescent="0.15">
      <c r="D23" t="s">
        <v>64</v>
      </c>
      <c r="E23" t="s">
        <v>63</v>
      </c>
      <c r="F23" s="4">
        <v>25</v>
      </c>
      <c r="G23" t="s">
        <v>30</v>
      </c>
    </row>
    <row r="24" spans="4:7" x14ac:dyDescent="0.15">
      <c r="F24" s="4"/>
    </row>
    <row r="25" spans="4:7" x14ac:dyDescent="0.15">
      <c r="D25" s="6" t="s">
        <v>55</v>
      </c>
      <c r="E25" s="16"/>
      <c r="F25" s="17">
        <f>(MAX(F13,F15,F14,F21,F22)-F11)/$F$10-1</f>
        <v>-0.6</v>
      </c>
      <c r="G25" s="18">
        <f>IF(F25&lt;0,0,ROUNDUP(F25,0))</f>
        <v>0</v>
      </c>
    </row>
    <row r="26" spans="4:7" x14ac:dyDescent="0.15">
      <c r="D26" s="9" t="s">
        <v>56</v>
      </c>
      <c r="E26" s="19"/>
      <c r="F26" s="20">
        <f>(MAX(F11,F12))/$F$10-1</f>
        <v>0.19999999999999996</v>
      </c>
      <c r="G26" s="21">
        <f t="shared" ref="G26:G29" si="0">IF(F26&lt;0,0,ROUNDUP(F26,0))</f>
        <v>1</v>
      </c>
    </row>
    <row r="27" spans="4:7" x14ac:dyDescent="0.15">
      <c r="D27" s="9" t="s">
        <v>57</v>
      </c>
      <c r="E27" s="19"/>
      <c r="F27" s="20">
        <f>(MAX(F16,F18,F17)+(F11-F19))/$F$10</f>
        <v>0.4</v>
      </c>
      <c r="G27" s="21">
        <f t="shared" si="0"/>
        <v>1</v>
      </c>
    </row>
    <row r="28" spans="4:7" x14ac:dyDescent="0.15">
      <c r="D28" s="9" t="s">
        <v>58</v>
      </c>
      <c r="E28" s="19"/>
      <c r="F28" s="20">
        <f>(MAX(F13,F14,F15)+(F11-F19))/$F$10</f>
        <v>1.6</v>
      </c>
      <c r="G28" s="21">
        <f t="shared" si="0"/>
        <v>2</v>
      </c>
    </row>
    <row r="29" spans="4:7" x14ac:dyDescent="0.15">
      <c r="D29" s="12" t="s">
        <v>65</v>
      </c>
      <c r="E29" s="22"/>
      <c r="F29" s="23">
        <f>(F20+F23)/F10-1</f>
        <v>2.44</v>
      </c>
      <c r="G29" s="24">
        <f t="shared" si="0"/>
        <v>3</v>
      </c>
    </row>
    <row r="31" spans="4:7" x14ac:dyDescent="0.15">
      <c r="D31" s="5" t="s">
        <v>12</v>
      </c>
    </row>
    <row r="33" spans="4:7" x14ac:dyDescent="0.15">
      <c r="D33" t="s">
        <v>51</v>
      </c>
      <c r="E33" t="s">
        <v>53</v>
      </c>
      <c r="F33" s="4">
        <v>100</v>
      </c>
      <c r="G33" t="s">
        <v>29</v>
      </c>
    </row>
    <row r="34" spans="4:7" x14ac:dyDescent="0.15">
      <c r="D34" t="s">
        <v>52</v>
      </c>
      <c r="E34" t="s">
        <v>54</v>
      </c>
      <c r="F34" s="15">
        <f>1/(F33*10^6)*10^9</f>
        <v>10</v>
      </c>
      <c r="G34" t="s">
        <v>30</v>
      </c>
    </row>
    <row r="35" spans="4:7" x14ac:dyDescent="0.15">
      <c r="D35" t="s">
        <v>31</v>
      </c>
      <c r="E35" t="s">
        <v>32</v>
      </c>
      <c r="F35" s="4">
        <v>12</v>
      </c>
      <c r="G35" t="s">
        <v>30</v>
      </c>
    </row>
    <row r="36" spans="4:7" x14ac:dyDescent="0.15">
      <c r="D36" t="s">
        <v>35</v>
      </c>
      <c r="E36" t="s">
        <v>36</v>
      </c>
      <c r="F36" s="4">
        <v>10</v>
      </c>
      <c r="G36" t="s">
        <v>30</v>
      </c>
    </row>
    <row r="37" spans="4:7" x14ac:dyDescent="0.15">
      <c r="D37" t="s">
        <v>37</v>
      </c>
      <c r="E37" t="s">
        <v>38</v>
      </c>
      <c r="F37" s="4">
        <v>15</v>
      </c>
      <c r="G37" t="s">
        <v>30</v>
      </c>
    </row>
    <row r="38" spans="4:7" x14ac:dyDescent="0.15">
      <c r="D38" t="s">
        <v>39</v>
      </c>
      <c r="E38" t="s">
        <v>40</v>
      </c>
      <c r="F38" s="4">
        <v>10</v>
      </c>
      <c r="G38" t="s">
        <v>30</v>
      </c>
    </row>
    <row r="39" spans="4:7" x14ac:dyDescent="0.15">
      <c r="D39" t="s">
        <v>41</v>
      </c>
      <c r="E39" t="s">
        <v>42</v>
      </c>
      <c r="F39" s="4">
        <v>10</v>
      </c>
      <c r="G39" t="s">
        <v>30</v>
      </c>
    </row>
    <row r="40" spans="4:7" x14ac:dyDescent="0.15">
      <c r="D40" t="s">
        <v>43</v>
      </c>
      <c r="E40" t="s">
        <v>44</v>
      </c>
      <c r="F40" s="4">
        <v>5</v>
      </c>
      <c r="G40" t="s">
        <v>30</v>
      </c>
    </row>
    <row r="41" spans="4:7" x14ac:dyDescent="0.15">
      <c r="D41" t="s">
        <v>45</v>
      </c>
      <c r="E41" t="s">
        <v>46</v>
      </c>
      <c r="F41" s="4">
        <v>5</v>
      </c>
      <c r="G41" t="s">
        <v>30</v>
      </c>
    </row>
    <row r="42" spans="4:7" x14ac:dyDescent="0.15">
      <c r="D42" t="s">
        <v>47</v>
      </c>
      <c r="E42" t="s">
        <v>48</v>
      </c>
      <c r="F42" s="4">
        <v>5</v>
      </c>
      <c r="G42" t="s">
        <v>30</v>
      </c>
    </row>
    <row r="43" spans="4:7" x14ac:dyDescent="0.15">
      <c r="D43" t="s">
        <v>49</v>
      </c>
      <c r="E43" t="s">
        <v>50</v>
      </c>
      <c r="F43" s="4">
        <v>7</v>
      </c>
      <c r="G43" t="s">
        <v>30</v>
      </c>
    </row>
    <row r="44" spans="4:7" x14ac:dyDescent="0.15">
      <c r="D44" t="s">
        <v>33</v>
      </c>
      <c r="E44" t="s">
        <v>34</v>
      </c>
      <c r="F44" s="4">
        <v>16</v>
      </c>
      <c r="G44" t="s">
        <v>30</v>
      </c>
    </row>
    <row r="45" spans="4:7" x14ac:dyDescent="0.15">
      <c r="D45" t="s">
        <v>59</v>
      </c>
      <c r="E45" t="s">
        <v>60</v>
      </c>
      <c r="F45" s="4">
        <v>10</v>
      </c>
      <c r="G45" t="s">
        <v>30</v>
      </c>
    </row>
    <row r="46" spans="4:7" x14ac:dyDescent="0.15">
      <c r="D46" t="s">
        <v>61</v>
      </c>
      <c r="E46" t="s">
        <v>62</v>
      </c>
      <c r="F46" s="4">
        <v>10</v>
      </c>
      <c r="G46" t="s">
        <v>30</v>
      </c>
    </row>
    <row r="47" spans="4:7" x14ac:dyDescent="0.15">
      <c r="D47" t="s">
        <v>64</v>
      </c>
      <c r="E47" t="s">
        <v>63</v>
      </c>
      <c r="F47" s="4">
        <v>11</v>
      </c>
      <c r="G47" t="s">
        <v>30</v>
      </c>
    </row>
    <row r="48" spans="4:7" x14ac:dyDescent="0.15">
      <c r="F48" s="4"/>
    </row>
    <row r="49" spans="4:7" x14ac:dyDescent="0.15">
      <c r="D49" s="6" t="s">
        <v>55</v>
      </c>
      <c r="E49" s="16"/>
      <c r="F49" s="17">
        <f>(MAX(F37,F39,F38,F45,F46)-F35)/$F$10-1</f>
        <v>-0.76</v>
      </c>
      <c r="G49" s="18">
        <f>IF(F49&lt;0,0,ROUNDUP(F49,0))</f>
        <v>0</v>
      </c>
    </row>
    <row r="50" spans="4:7" x14ac:dyDescent="0.15">
      <c r="D50" s="9" t="s">
        <v>56</v>
      </c>
      <c r="E50" s="19"/>
      <c r="F50" s="20">
        <f>(MAX(F35,F36))/$F$10-1</f>
        <v>-4.0000000000000036E-2</v>
      </c>
      <c r="G50" s="21">
        <f>IF(F50&lt;0,0,ROUNDUP(F50,0))</f>
        <v>0</v>
      </c>
    </row>
    <row r="51" spans="4:7" x14ac:dyDescent="0.15">
      <c r="D51" s="9" t="s">
        <v>57</v>
      </c>
      <c r="E51" s="19"/>
      <c r="F51" s="20">
        <f>(MAX(F40,F42,F41)+(F35-F43))/$F$10</f>
        <v>0.8</v>
      </c>
      <c r="G51" s="21">
        <f t="shared" ref="G51:G53" si="1">IF(F51&lt;0,0,ROUNDUP(F51,0))</f>
        <v>1</v>
      </c>
    </row>
    <row r="52" spans="4:7" x14ac:dyDescent="0.15">
      <c r="D52" s="9" t="s">
        <v>58</v>
      </c>
      <c r="E52" s="19"/>
      <c r="F52" s="20">
        <f>(MAX(F37,F38,F39)+(F35-F43))/$F$10</f>
        <v>1.6</v>
      </c>
      <c r="G52" s="21">
        <f t="shared" si="1"/>
        <v>2</v>
      </c>
    </row>
    <row r="53" spans="4:7" x14ac:dyDescent="0.15">
      <c r="D53" s="12" t="s">
        <v>65</v>
      </c>
      <c r="E53" s="22"/>
      <c r="F53" s="23">
        <f>(F44+F47)/F34-1</f>
        <v>1.7000000000000002</v>
      </c>
      <c r="G53" s="24">
        <f t="shared" si="1"/>
        <v>2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26"/>
  <sheetViews>
    <sheetView workbookViewId="0">
      <selection activeCell="H14" sqref="H14"/>
    </sheetView>
  </sheetViews>
  <sheetFormatPr defaultRowHeight="13.5" x14ac:dyDescent="0.15"/>
  <sheetData>
    <row r="5" spans="3:5" x14ac:dyDescent="0.15">
      <c r="C5" t="s">
        <v>69</v>
      </c>
    </row>
    <row r="6" spans="3:5" x14ac:dyDescent="0.15">
      <c r="D6" t="s">
        <v>67</v>
      </c>
      <c r="E6">
        <f>2^12</f>
        <v>4096</v>
      </c>
    </row>
    <row r="7" spans="3:5" x14ac:dyDescent="0.15">
      <c r="E7" t="s">
        <v>73</v>
      </c>
    </row>
    <row r="8" spans="3:5" x14ac:dyDescent="0.15">
      <c r="E8" t="s">
        <v>71</v>
      </c>
    </row>
    <row r="15" spans="3:5" x14ac:dyDescent="0.15">
      <c r="C15" t="s">
        <v>70</v>
      </c>
    </row>
    <row r="16" spans="3:5" x14ac:dyDescent="0.15">
      <c r="D16" t="s">
        <v>68</v>
      </c>
      <c r="E16">
        <f>2^13</f>
        <v>8192</v>
      </c>
    </row>
    <row r="17" spans="1:5" x14ac:dyDescent="0.15">
      <c r="E17" t="s">
        <v>74</v>
      </c>
    </row>
    <row r="18" spans="1:5" x14ac:dyDescent="0.15">
      <c r="E18" t="s">
        <v>72</v>
      </c>
    </row>
    <row r="21" spans="1:5" x14ac:dyDescent="0.15">
      <c r="C21" t="s">
        <v>75</v>
      </c>
    </row>
    <row r="22" spans="1:5" x14ac:dyDescent="0.15">
      <c r="C22" t="s">
        <v>76</v>
      </c>
    </row>
    <row r="23" spans="1:5" x14ac:dyDescent="0.15">
      <c r="A23">
        <f>2^B23</f>
        <v>512</v>
      </c>
      <c r="B23">
        <v>9</v>
      </c>
      <c r="C23" t="s">
        <v>77</v>
      </c>
    </row>
    <row r="24" spans="1:5" x14ac:dyDescent="0.15">
      <c r="A24">
        <f>2^B24</f>
        <v>8192</v>
      </c>
      <c r="B24">
        <v>13</v>
      </c>
      <c r="C24" t="s">
        <v>78</v>
      </c>
    </row>
    <row r="25" spans="1:5" x14ac:dyDescent="0.15">
      <c r="A25">
        <f>B25</f>
        <v>16</v>
      </c>
      <c r="B25">
        <v>16</v>
      </c>
      <c r="C25" t="s">
        <v>79</v>
      </c>
    </row>
    <row r="26" spans="1:5" x14ac:dyDescent="0.15">
      <c r="A26">
        <v>4</v>
      </c>
      <c r="B26">
        <v>4</v>
      </c>
      <c r="C26" t="s">
        <v>80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33"/>
  <sheetViews>
    <sheetView workbookViewId="0">
      <selection activeCell="H21" sqref="H21"/>
    </sheetView>
  </sheetViews>
  <sheetFormatPr defaultRowHeight="13.5" x14ac:dyDescent="0.15"/>
  <cols>
    <col min="5" max="5" width="26.875" bestFit="1" customWidth="1"/>
  </cols>
  <sheetData>
    <row r="4" spans="4:11" x14ac:dyDescent="0.15">
      <c r="D4" s="4" t="s">
        <v>69</v>
      </c>
    </row>
    <row r="7" spans="4:11" x14ac:dyDescent="0.15">
      <c r="D7" t="s">
        <v>51</v>
      </c>
      <c r="E7" t="s">
        <v>53</v>
      </c>
      <c r="F7" s="29">
        <v>100</v>
      </c>
      <c r="G7" t="s">
        <v>29</v>
      </c>
    </row>
    <row r="8" spans="4:11" x14ac:dyDescent="0.15">
      <c r="D8" t="s">
        <v>52</v>
      </c>
      <c r="E8" t="s">
        <v>54</v>
      </c>
      <c r="F8" s="30">
        <f>1/(F7*10^6)*10^9</f>
        <v>10</v>
      </c>
      <c r="G8" t="s">
        <v>30</v>
      </c>
    </row>
    <row r="9" spans="4:11" x14ac:dyDescent="0.15">
      <c r="D9" t="s">
        <v>90</v>
      </c>
      <c r="E9" t="s">
        <v>83</v>
      </c>
      <c r="F9" s="28">
        <v>20</v>
      </c>
      <c r="G9" t="s">
        <v>30</v>
      </c>
      <c r="H9" s="28">
        <f>F9/$F$8</f>
        <v>2</v>
      </c>
      <c r="I9" t="s">
        <v>99</v>
      </c>
      <c r="J9" s="25">
        <f>IF(H9&lt;0,0,ROUNDUP(H9,0))</f>
        <v>2</v>
      </c>
    </row>
    <row r="10" spans="4:11" x14ac:dyDescent="0.15">
      <c r="D10" t="s">
        <v>91</v>
      </c>
      <c r="E10" t="s">
        <v>84</v>
      </c>
      <c r="F10" s="28">
        <v>70</v>
      </c>
      <c r="G10" t="s">
        <v>30</v>
      </c>
      <c r="H10" s="28">
        <f t="shared" ref="H10:H17" si="0">F10/$F$8</f>
        <v>7</v>
      </c>
      <c r="I10" t="s">
        <v>99</v>
      </c>
      <c r="J10" s="26">
        <f t="shared" ref="J10:J17" si="1">IF(H10&lt;0,0,ROUNDUP(H10,0))</f>
        <v>7</v>
      </c>
    </row>
    <row r="11" spans="4:11" x14ac:dyDescent="0.15">
      <c r="D11" t="s">
        <v>92</v>
      </c>
      <c r="E11" t="s">
        <v>85</v>
      </c>
      <c r="F11" s="28">
        <v>42</v>
      </c>
      <c r="G11" t="s">
        <v>30</v>
      </c>
      <c r="H11" s="28">
        <f t="shared" si="0"/>
        <v>4.2</v>
      </c>
      <c r="I11" t="s">
        <v>99</v>
      </c>
      <c r="J11" s="26">
        <f t="shared" si="1"/>
        <v>5</v>
      </c>
    </row>
    <row r="12" spans="4:11" x14ac:dyDescent="0.15">
      <c r="D12" t="s">
        <v>93</v>
      </c>
      <c r="E12" t="s">
        <v>86</v>
      </c>
      <c r="F12" s="28">
        <v>60</v>
      </c>
      <c r="G12" t="s">
        <v>30</v>
      </c>
      <c r="H12" s="28">
        <f t="shared" si="0"/>
        <v>6</v>
      </c>
      <c r="I12" t="s">
        <v>99</v>
      </c>
      <c r="J12" s="26">
        <f t="shared" si="1"/>
        <v>6</v>
      </c>
    </row>
    <row r="13" spans="4:11" x14ac:dyDescent="0.15">
      <c r="D13" t="s">
        <v>94</v>
      </c>
      <c r="E13" t="s">
        <v>87</v>
      </c>
      <c r="F13" s="28">
        <v>12</v>
      </c>
      <c r="G13" t="s">
        <v>95</v>
      </c>
      <c r="H13" s="28">
        <f t="shared" si="0"/>
        <v>1.2</v>
      </c>
      <c r="I13" t="s">
        <v>99</v>
      </c>
      <c r="J13" s="26">
        <f t="shared" si="1"/>
        <v>2</v>
      </c>
    </row>
    <row r="14" spans="4:11" x14ac:dyDescent="0.15">
      <c r="D14" t="s">
        <v>96</v>
      </c>
      <c r="E14" t="s">
        <v>88</v>
      </c>
      <c r="F14" s="28">
        <v>20</v>
      </c>
      <c r="G14" t="s">
        <v>30</v>
      </c>
      <c r="H14" s="28">
        <f t="shared" si="0"/>
        <v>2</v>
      </c>
      <c r="I14" t="s">
        <v>99</v>
      </c>
      <c r="J14" s="26">
        <f t="shared" si="1"/>
        <v>2</v>
      </c>
    </row>
    <row r="15" spans="4:11" x14ac:dyDescent="0.15">
      <c r="D15" t="s">
        <v>97</v>
      </c>
      <c r="E15" t="s">
        <v>89</v>
      </c>
      <c r="F15" s="28">
        <v>20</v>
      </c>
      <c r="G15" t="s">
        <v>98</v>
      </c>
      <c r="H15" s="28">
        <f t="shared" si="0"/>
        <v>2</v>
      </c>
      <c r="I15" t="s">
        <v>99</v>
      </c>
      <c r="J15" s="26">
        <f t="shared" si="1"/>
        <v>2</v>
      </c>
    </row>
    <row r="16" spans="4:11" x14ac:dyDescent="0.15">
      <c r="E16" t="s">
        <v>81</v>
      </c>
      <c r="F16" s="28" t="s">
        <v>101</v>
      </c>
      <c r="G16" t="s">
        <v>30</v>
      </c>
      <c r="H16" s="28" t="s">
        <v>102</v>
      </c>
      <c r="I16" t="s">
        <v>99</v>
      </c>
      <c r="J16" s="26">
        <v>2</v>
      </c>
      <c r="K16" t="s">
        <v>104</v>
      </c>
    </row>
    <row r="17" spans="4:11" x14ac:dyDescent="0.15">
      <c r="E17" t="s">
        <v>82</v>
      </c>
      <c r="F17" s="28">
        <v>0</v>
      </c>
      <c r="G17" t="s">
        <v>30</v>
      </c>
      <c r="H17" s="28">
        <f t="shared" si="0"/>
        <v>0</v>
      </c>
      <c r="I17" t="s">
        <v>99</v>
      </c>
      <c r="J17" s="27">
        <f t="shared" si="1"/>
        <v>0</v>
      </c>
      <c r="K17" t="s">
        <v>103</v>
      </c>
    </row>
    <row r="18" spans="4:11" x14ac:dyDescent="0.15">
      <c r="F18" s="28"/>
      <c r="H18" s="28"/>
      <c r="J18" s="28"/>
    </row>
    <row r="19" spans="4:11" x14ac:dyDescent="0.15">
      <c r="F19" s="28"/>
      <c r="H19" s="28"/>
      <c r="J19" s="28"/>
    </row>
    <row r="20" spans="4:11" x14ac:dyDescent="0.15">
      <c r="F20" s="28"/>
      <c r="H20" s="28"/>
      <c r="J20" s="28"/>
    </row>
    <row r="21" spans="4:11" x14ac:dyDescent="0.15">
      <c r="D21" s="4" t="s">
        <v>100</v>
      </c>
      <c r="F21" s="28"/>
      <c r="H21" s="28"/>
      <c r="J21" s="28"/>
    </row>
    <row r="22" spans="4:11" x14ac:dyDescent="0.15">
      <c r="F22" s="28"/>
      <c r="H22" s="28"/>
      <c r="J22" s="28"/>
    </row>
    <row r="23" spans="4:11" x14ac:dyDescent="0.15">
      <c r="D23" t="s">
        <v>51</v>
      </c>
      <c r="E23" t="s">
        <v>53</v>
      </c>
      <c r="F23" s="29">
        <v>100</v>
      </c>
      <c r="G23" t="s">
        <v>29</v>
      </c>
      <c r="H23" s="28"/>
      <c r="J23" s="28"/>
    </row>
    <row r="24" spans="4:11" x14ac:dyDescent="0.15">
      <c r="D24" t="s">
        <v>52</v>
      </c>
      <c r="E24" t="s">
        <v>54</v>
      </c>
      <c r="F24" s="30">
        <f>1/(F23*10^6)*10^9</f>
        <v>10</v>
      </c>
      <c r="G24" t="s">
        <v>30</v>
      </c>
      <c r="H24" s="28"/>
      <c r="J24" s="28"/>
    </row>
    <row r="25" spans="4:11" x14ac:dyDescent="0.15">
      <c r="D25" t="s">
        <v>90</v>
      </c>
      <c r="E25" t="s">
        <v>83</v>
      </c>
      <c r="F25" s="28">
        <f>F24*2</f>
        <v>20</v>
      </c>
      <c r="G25" t="s">
        <v>30</v>
      </c>
      <c r="H25" s="28">
        <f>F25/$F$8</f>
        <v>2</v>
      </c>
      <c r="I25" t="s">
        <v>99</v>
      </c>
      <c r="J25" s="25">
        <f>IF(H25&lt;0,0,ROUNDUP(H25,0))</f>
        <v>2</v>
      </c>
    </row>
    <row r="26" spans="4:11" x14ac:dyDescent="0.15">
      <c r="D26" t="s">
        <v>91</v>
      </c>
      <c r="E26" t="s">
        <v>84</v>
      </c>
      <c r="F26" s="28">
        <v>67</v>
      </c>
      <c r="G26" t="s">
        <v>30</v>
      </c>
      <c r="H26" s="28">
        <f t="shared" ref="H26:H33" si="2">F26/$F$8</f>
        <v>6.7</v>
      </c>
      <c r="I26" t="s">
        <v>99</v>
      </c>
      <c r="J26" s="26">
        <f t="shared" ref="J26:J33" si="3">IF(H26&lt;0,0,ROUNDUP(H26,0))</f>
        <v>7</v>
      </c>
    </row>
    <row r="27" spans="4:11" x14ac:dyDescent="0.15">
      <c r="D27" t="s">
        <v>92</v>
      </c>
      <c r="E27" t="s">
        <v>85</v>
      </c>
      <c r="F27" s="28">
        <v>42</v>
      </c>
      <c r="G27" t="s">
        <v>30</v>
      </c>
      <c r="H27" s="28">
        <f t="shared" si="2"/>
        <v>4.2</v>
      </c>
      <c r="I27" t="s">
        <v>99</v>
      </c>
      <c r="J27" s="26">
        <f t="shared" si="3"/>
        <v>5</v>
      </c>
    </row>
    <row r="28" spans="4:11" x14ac:dyDescent="0.15">
      <c r="D28" t="s">
        <v>93</v>
      </c>
      <c r="E28" t="s">
        <v>86</v>
      </c>
      <c r="F28" s="28">
        <v>60</v>
      </c>
      <c r="G28" t="s">
        <v>30</v>
      </c>
      <c r="H28" s="28">
        <f t="shared" si="2"/>
        <v>6</v>
      </c>
      <c r="I28" t="s">
        <v>99</v>
      </c>
      <c r="J28" s="26">
        <f t="shared" si="3"/>
        <v>6</v>
      </c>
    </row>
    <row r="29" spans="4:11" x14ac:dyDescent="0.15">
      <c r="D29" t="s">
        <v>94</v>
      </c>
      <c r="E29" t="s">
        <v>87</v>
      </c>
      <c r="F29" s="28">
        <v>16</v>
      </c>
      <c r="G29" t="s">
        <v>95</v>
      </c>
      <c r="H29" s="28">
        <f t="shared" si="2"/>
        <v>1.6</v>
      </c>
      <c r="I29" t="s">
        <v>99</v>
      </c>
      <c r="J29" s="26">
        <f t="shared" si="3"/>
        <v>2</v>
      </c>
    </row>
    <row r="30" spans="4:11" x14ac:dyDescent="0.15">
      <c r="D30" t="s">
        <v>96</v>
      </c>
      <c r="E30" t="s">
        <v>88</v>
      </c>
      <c r="F30" s="28">
        <v>18</v>
      </c>
      <c r="G30" t="s">
        <v>30</v>
      </c>
      <c r="H30" s="28">
        <f t="shared" si="2"/>
        <v>1.8</v>
      </c>
      <c r="I30" t="s">
        <v>99</v>
      </c>
      <c r="J30" s="26">
        <f t="shared" si="3"/>
        <v>2</v>
      </c>
    </row>
    <row r="31" spans="4:11" x14ac:dyDescent="0.15">
      <c r="D31" t="s">
        <v>97</v>
      </c>
      <c r="E31" t="s">
        <v>89</v>
      </c>
      <c r="F31" s="28">
        <v>18</v>
      </c>
      <c r="G31" t="s">
        <v>98</v>
      </c>
      <c r="H31" s="28">
        <f t="shared" si="2"/>
        <v>1.8</v>
      </c>
      <c r="I31" t="s">
        <v>99</v>
      </c>
      <c r="J31" s="26">
        <f t="shared" si="3"/>
        <v>2</v>
      </c>
    </row>
    <row r="32" spans="4:11" x14ac:dyDescent="0.15">
      <c r="E32" t="s">
        <v>81</v>
      </c>
      <c r="F32" s="28" t="s">
        <v>101</v>
      </c>
      <c r="G32" t="s">
        <v>30</v>
      </c>
      <c r="H32" s="28" t="s">
        <v>102</v>
      </c>
      <c r="I32" t="s">
        <v>99</v>
      </c>
      <c r="J32" s="26">
        <v>2</v>
      </c>
      <c r="K32" t="s">
        <v>104</v>
      </c>
    </row>
    <row r="33" spans="5:11" x14ac:dyDescent="0.15">
      <c r="E33" t="s">
        <v>82</v>
      </c>
      <c r="F33" s="28">
        <v>0</v>
      </c>
      <c r="G33" t="s">
        <v>30</v>
      </c>
      <c r="H33" s="28">
        <f t="shared" si="2"/>
        <v>0</v>
      </c>
      <c r="I33" t="s">
        <v>99</v>
      </c>
      <c r="J33" s="27">
        <f t="shared" si="3"/>
        <v>0</v>
      </c>
      <c r="K33" t="s">
        <v>103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NAND_Size</vt:lpstr>
      <vt:lpstr>NAND_Timing</vt:lpstr>
      <vt:lpstr>SDRAM_Size</vt:lpstr>
      <vt:lpstr>SDRAM_Timing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</dc:creator>
  <cp:lastModifiedBy>MOND</cp:lastModifiedBy>
  <dcterms:created xsi:type="dcterms:W3CDTF">2020-04-21T15:21:27Z</dcterms:created>
  <dcterms:modified xsi:type="dcterms:W3CDTF">2020-09-09T12:48:24Z</dcterms:modified>
</cp:coreProperties>
</file>