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Sept 14\"/>
    </mc:Choice>
  </mc:AlternateContent>
  <bookViews>
    <workbookView xWindow="0" yWindow="0" windowWidth="15345" windowHeight="4635" activeTab="2"/>
  </bookViews>
  <sheets>
    <sheet name="Calcs" sheetId="1" r:id="rId1"/>
    <sheet name="ADC to Res" sheetId="4" r:id="rId2"/>
    <sheet name="CSV Export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E14" i="1"/>
  <c r="J13" i="1"/>
  <c r="I13" i="1"/>
  <c r="H13" i="1"/>
  <c r="G13" i="1"/>
  <c r="F13" i="1"/>
  <c r="E13" i="1"/>
  <c r="J12" i="1"/>
  <c r="I12" i="1"/>
  <c r="H12" i="1"/>
  <c r="G12" i="1"/>
  <c r="F12" i="1"/>
  <c r="E12" i="1" l="1"/>
  <c r="D28" i="4"/>
  <c r="D27" i="4"/>
  <c r="D26" i="4"/>
  <c r="D25" i="4"/>
  <c r="D24" i="4"/>
  <c r="D23" i="4"/>
  <c r="D18" i="4"/>
  <c r="D17" i="4"/>
  <c r="D16" i="4"/>
  <c r="D15" i="4"/>
  <c r="D14" i="4"/>
  <c r="D13" i="4"/>
  <c r="D8" i="4"/>
  <c r="D7" i="4"/>
  <c r="D6" i="4"/>
  <c r="D5" i="4"/>
  <c r="D4" i="4"/>
  <c r="D3" i="4"/>
  <c r="H17" i="1" l="1"/>
  <c r="H22" i="1" s="1"/>
  <c r="G66" i="1" s="1"/>
  <c r="G17" i="1"/>
  <c r="G22" i="1" s="1"/>
  <c r="J66" i="1"/>
  <c r="I66" i="1" s="1"/>
  <c r="J86" i="1"/>
  <c r="J85" i="1"/>
  <c r="J84" i="1"/>
  <c r="I84" i="1"/>
  <c r="J77" i="1"/>
  <c r="J76" i="1"/>
  <c r="J68" i="1"/>
  <c r="I68" i="1"/>
  <c r="J67" i="1"/>
  <c r="I67" i="1" s="1"/>
  <c r="J59" i="1"/>
  <c r="I59" i="1" s="1"/>
  <c r="J58" i="1"/>
  <c r="J50" i="1"/>
  <c r="I50" i="1"/>
  <c r="J49" i="1"/>
  <c r="J48" i="1"/>
  <c r="I48" i="1"/>
  <c r="J42" i="1"/>
  <c r="I42" i="1" s="1"/>
  <c r="J41" i="1"/>
  <c r="I41" i="1"/>
  <c r="D36" i="1"/>
  <c r="D35" i="1"/>
  <c r="D32" i="1"/>
  <c r="D31" i="1"/>
  <c r="D24" i="1"/>
  <c r="D23" i="1"/>
  <c r="D22" i="1"/>
  <c r="D19" i="1"/>
  <c r="D18" i="1"/>
  <c r="D14" i="1"/>
  <c r="D13" i="1"/>
  <c r="I86" i="1"/>
  <c r="I85" i="1"/>
  <c r="I77" i="1"/>
  <c r="I76" i="1"/>
  <c r="I58" i="1"/>
  <c r="I49" i="1"/>
  <c r="K42" i="1"/>
  <c r="K41" i="1"/>
  <c r="G19" i="1"/>
  <c r="I18" i="1"/>
  <c r="I23" i="1" s="1"/>
  <c r="G76" i="1" s="1"/>
  <c r="J19" i="1"/>
  <c r="F86" i="1" s="1"/>
  <c r="I19" i="1"/>
  <c r="H19" i="1"/>
  <c r="F19" i="1"/>
  <c r="E19" i="1"/>
  <c r="F42" i="1" s="1"/>
  <c r="G42" i="1" s="1"/>
  <c r="J18" i="1"/>
  <c r="F85" i="1" s="1"/>
  <c r="H18" i="1"/>
  <c r="F67" i="1" s="1"/>
  <c r="G18" i="1"/>
  <c r="F18" i="1"/>
  <c r="E18" i="1"/>
  <c r="J17" i="1"/>
  <c r="I17" i="1"/>
  <c r="F75" i="1" s="1"/>
  <c r="F17" i="1"/>
  <c r="E17" i="1"/>
  <c r="F40" i="1" s="1"/>
  <c r="D30" i="1"/>
  <c r="J57" i="1"/>
  <c r="I57" i="1"/>
  <c r="D17" i="1"/>
  <c r="J40" i="1"/>
  <c r="I40" i="1" s="1"/>
  <c r="J75" i="1"/>
  <c r="I75" i="1"/>
  <c r="D12" i="1"/>
  <c r="D34" i="1"/>
  <c r="J23" i="1"/>
  <c r="G85" i="1" s="1"/>
  <c r="F66" i="1"/>
  <c r="K40" i="1"/>
  <c r="F57" i="1" l="1"/>
  <c r="G57" i="1" s="1"/>
  <c r="F84" i="1"/>
  <c r="J22" i="1"/>
  <c r="G84" i="1" s="1"/>
  <c r="J24" i="1"/>
  <c r="G86" i="1" s="1"/>
  <c r="F77" i="1"/>
  <c r="I24" i="1"/>
  <c r="G77" i="1" s="1"/>
  <c r="F76" i="1"/>
  <c r="I22" i="1"/>
  <c r="G75" i="1" s="1"/>
  <c r="H24" i="1"/>
  <c r="G68" i="1" s="1"/>
  <c r="F68" i="1"/>
  <c r="H23" i="1"/>
  <c r="G67" i="1" s="1"/>
  <c r="G23" i="1"/>
  <c r="F58" i="1"/>
  <c r="G58" i="1" s="1"/>
  <c r="F59" i="1"/>
  <c r="G59" i="1" s="1"/>
  <c r="G24" i="1"/>
  <c r="F24" i="1"/>
  <c r="F50" i="1"/>
  <c r="G50" i="1" s="1"/>
  <c r="F48" i="1"/>
  <c r="F22" i="1"/>
  <c r="F49" i="1"/>
  <c r="G49" i="1" s="1"/>
  <c r="F23" i="1"/>
  <c r="E23" i="1"/>
  <c r="F41" i="1"/>
  <c r="G41" i="1" s="1"/>
  <c r="E24" i="1"/>
  <c r="E22" i="1"/>
  <c r="G40" i="1"/>
  <c r="E70" i="1" l="1" a="1"/>
  <c r="E44" i="1" a="1"/>
  <c r="G44" i="1" s="1"/>
  <c r="E79" i="1" a="1"/>
  <c r="E88" i="1" a="1"/>
  <c r="E80" i="1"/>
  <c r="G79" i="1"/>
  <c r="F79" i="1"/>
  <c r="F80" i="1"/>
  <c r="F81" i="1"/>
  <c r="E81" i="1"/>
  <c r="G80" i="1"/>
  <c r="G81" i="1"/>
  <c r="E79" i="1"/>
  <c r="G71" i="1"/>
  <c r="G72" i="1"/>
  <c r="E70" i="1"/>
  <c r="E71" i="1"/>
  <c r="G70" i="1"/>
  <c r="F70" i="1"/>
  <c r="F71" i="1"/>
  <c r="F72" i="1"/>
  <c r="E72" i="1"/>
  <c r="E61" i="1" a="1"/>
  <c r="G48" i="1"/>
  <c r="E52" i="1" s="1" a="1"/>
  <c r="F46" i="1"/>
  <c r="F45" i="1" l="1"/>
  <c r="G45" i="1"/>
  <c r="F44" i="1"/>
  <c r="E45" i="1"/>
  <c r="G46" i="1"/>
  <c r="E46" i="1"/>
  <c r="E44" i="1"/>
  <c r="J79" i="1" a="1"/>
  <c r="J79" i="1" s="1"/>
  <c r="I26" i="1" s="1"/>
  <c r="G90" i="1"/>
  <c r="E88" i="1"/>
  <c r="E89" i="1"/>
  <c r="G88" i="1"/>
  <c r="F88" i="1"/>
  <c r="F89" i="1"/>
  <c r="F90" i="1"/>
  <c r="E90" i="1"/>
  <c r="G89" i="1"/>
  <c r="J81" i="1"/>
  <c r="I28" i="1" s="1"/>
  <c r="J70" i="1" a="1"/>
  <c r="G63" i="1"/>
  <c r="E61" i="1"/>
  <c r="E62" i="1"/>
  <c r="F61" i="1"/>
  <c r="G62" i="1"/>
  <c r="F62" i="1"/>
  <c r="F63" i="1"/>
  <c r="G61" i="1"/>
  <c r="E63" i="1"/>
  <c r="F54" i="1"/>
  <c r="E54" i="1"/>
  <c r="G53" i="1"/>
  <c r="F52" i="1"/>
  <c r="E52" i="1"/>
  <c r="E53" i="1"/>
  <c r="G52" i="1"/>
  <c r="F53" i="1"/>
  <c r="G54" i="1"/>
  <c r="J44" i="1" a="1"/>
  <c r="J45" i="1" s="1"/>
  <c r="E27" i="1" s="1"/>
  <c r="J80" i="1" l="1"/>
  <c r="I27" i="1" s="1"/>
  <c r="J46" i="1"/>
  <c r="E28" i="1" s="1"/>
  <c r="J88" i="1" a="1"/>
  <c r="I31" i="1"/>
  <c r="I35" i="1" s="1"/>
  <c r="I32" i="1"/>
  <c r="I36" i="1" s="1"/>
  <c r="I30" i="1"/>
  <c r="I34" i="1" s="1"/>
  <c r="J72" i="1"/>
  <c r="H28" i="1" s="1"/>
  <c r="J71" i="1"/>
  <c r="H27" i="1" s="1"/>
  <c r="J70" i="1"/>
  <c r="H26" i="1" s="1"/>
  <c r="J61" i="1" a="1"/>
  <c r="J52" i="1" a="1"/>
  <c r="J44" i="1"/>
  <c r="E26" i="1" s="1"/>
  <c r="E32" i="1" s="1"/>
  <c r="E36" i="1" s="1"/>
  <c r="E31" i="1" l="1"/>
  <c r="E35" i="1" s="1"/>
  <c r="E30" i="1"/>
  <c r="E34" i="1" s="1"/>
  <c r="J89" i="1"/>
  <c r="J27" i="1" s="1"/>
  <c r="J90" i="1"/>
  <c r="J28" i="1" s="1"/>
  <c r="J88" i="1"/>
  <c r="J26" i="1" s="1"/>
  <c r="H32" i="1"/>
  <c r="H36" i="1" s="1"/>
  <c r="H31" i="1"/>
  <c r="H35" i="1" s="1"/>
  <c r="H30" i="1"/>
  <c r="H34" i="1" s="1"/>
  <c r="J62" i="1"/>
  <c r="G27" i="1" s="1"/>
  <c r="J61" i="1"/>
  <c r="G26" i="1" s="1"/>
  <c r="J63" i="1"/>
  <c r="G28" i="1" s="1"/>
  <c r="J53" i="1"/>
  <c r="F27" i="1" s="1"/>
  <c r="J52" i="1"/>
  <c r="F26" i="1" s="1"/>
  <c r="J54" i="1"/>
  <c r="F28" i="1" s="1"/>
  <c r="J31" i="1" l="1"/>
  <c r="J35" i="1" s="1"/>
  <c r="J30" i="1"/>
  <c r="J34" i="1" s="1"/>
  <c r="J32" i="1"/>
  <c r="J36" i="1" s="1"/>
  <c r="G30" i="1"/>
  <c r="G34" i="1" s="1"/>
  <c r="G32" i="1"/>
  <c r="G36" i="1" s="1"/>
  <c r="G31" i="1"/>
  <c r="G35" i="1" s="1"/>
  <c r="F30" i="1"/>
  <c r="F34" i="1" s="1"/>
  <c r="F31" i="1"/>
  <c r="F35" i="1" s="1"/>
  <c r="F32" i="1"/>
  <c r="F36" i="1" s="1"/>
</calcChain>
</file>

<file path=xl/sharedStrings.xml><?xml version="1.0" encoding="utf-8"?>
<sst xmlns="http://schemas.openxmlformats.org/spreadsheetml/2006/main" count="91" uniqueCount="26">
  <si>
    <t>UPDATED CALLIBRATION</t>
  </si>
  <si>
    <t>ADC</t>
  </si>
  <si>
    <t>R</t>
  </si>
  <si>
    <t>H1</t>
  </si>
  <si>
    <t>H2</t>
  </si>
  <si>
    <t>T1</t>
  </si>
  <si>
    <t>T2</t>
  </si>
  <si>
    <t>T3</t>
  </si>
  <si>
    <t>T4</t>
  </si>
  <si>
    <t>lnR</t>
  </si>
  <si>
    <t>lnR3</t>
  </si>
  <si>
    <t>A</t>
  </si>
  <si>
    <t>B</t>
  </si>
  <si>
    <t>C</t>
  </si>
  <si>
    <t>1/T</t>
  </si>
  <si>
    <t>inverse</t>
  </si>
  <si>
    <t>Temp 1</t>
  </si>
  <si>
    <t>Temp 2</t>
  </si>
  <si>
    <t>Temp 3</t>
  </si>
  <si>
    <t>ADC Val</t>
  </si>
  <si>
    <t>therm #</t>
  </si>
  <si>
    <t>fixed R</t>
  </si>
  <si>
    <t>read R</t>
  </si>
  <si>
    <t>Test Temp 22.4</t>
  </si>
  <si>
    <t>Test 2 Temp 55.1</t>
  </si>
  <si>
    <t>Test 3 Temp 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</si>
</sst>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90"/>
  <sheetViews>
    <sheetView topLeftCell="A23" workbookViewId="0">
      <selection activeCell="H33" sqref="H33"/>
    </sheetView>
  </sheetViews>
  <sheetFormatPr defaultColWidth="8.85546875" defaultRowHeight="15" x14ac:dyDescent="0.25"/>
  <cols>
    <col min="10" max="10" width="12.7109375" bestFit="1" customWidth="1"/>
    <col min="12" max="12" width="12" bestFit="1" customWidth="1"/>
    <col min="13" max="13" width="12.7109375" bestFit="1" customWidth="1"/>
  </cols>
  <sheetData>
    <row r="1" spans="3:12" x14ac:dyDescent="0.25">
      <c r="C1" t="s">
        <v>0</v>
      </c>
    </row>
    <row r="2" spans="3:12" x14ac:dyDescent="0.25">
      <c r="E2" t="s">
        <v>1</v>
      </c>
    </row>
    <row r="4" spans="3:12" x14ac:dyDescent="0.25">
      <c r="D4" t="s">
        <v>2</v>
      </c>
      <c r="E4">
        <v>10117</v>
      </c>
      <c r="F4">
        <v>10021</v>
      </c>
      <c r="G4">
        <v>9956</v>
      </c>
      <c r="H4">
        <v>10071</v>
      </c>
      <c r="I4">
        <v>9985</v>
      </c>
      <c r="J4">
        <v>9994</v>
      </c>
    </row>
    <row r="6" spans="3:12" x14ac:dyDescent="0.25"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3:12" x14ac:dyDescent="0.25">
      <c r="C7" t="s">
        <v>16</v>
      </c>
      <c r="D7" s="4">
        <v>22.4</v>
      </c>
      <c r="E7" s="4">
        <v>3915.3110576923068</v>
      </c>
      <c r="F7" s="4">
        <v>3896.6427884615459</v>
      </c>
      <c r="G7" s="4">
        <v>3896</v>
      </c>
      <c r="H7" s="4">
        <v>3891.9124999999981</v>
      </c>
      <c r="I7" s="4">
        <v>3913.1605769230755</v>
      </c>
      <c r="J7" s="4">
        <v>3896</v>
      </c>
    </row>
    <row r="8" spans="3:12" x14ac:dyDescent="0.25">
      <c r="C8" t="s">
        <v>17</v>
      </c>
      <c r="D8">
        <v>55.1</v>
      </c>
      <c r="E8">
        <v>6447.9797356828203</v>
      </c>
      <c r="F8">
        <v>6409.3744493392051</v>
      </c>
      <c r="G8">
        <v>6392.4211453744483</v>
      </c>
      <c r="H8">
        <v>6424.0651982378822</v>
      </c>
      <c r="I8">
        <v>6402.8044052863406</v>
      </c>
      <c r="J8">
        <v>6424.0035242290742</v>
      </c>
    </row>
    <row r="9" spans="3:12" x14ac:dyDescent="0.25">
      <c r="C9" t="s">
        <v>18</v>
      </c>
      <c r="D9">
        <v>64.900000000000006</v>
      </c>
      <c r="E9">
        <v>6880.632842105264</v>
      </c>
      <c r="F9">
        <v>6879.8762105263158</v>
      </c>
      <c r="G9">
        <v>6879.813052631579</v>
      </c>
      <c r="H9">
        <v>6880</v>
      </c>
      <c r="I9">
        <v>6858.3212631578872</v>
      </c>
      <c r="J9">
        <v>6879.9987368421052</v>
      </c>
    </row>
    <row r="11" spans="3:12" x14ac:dyDescent="0.25">
      <c r="E11" t="s">
        <v>2</v>
      </c>
    </row>
    <row r="12" spans="3:12" x14ac:dyDescent="0.25">
      <c r="D12">
        <f>$D$7</f>
        <v>22.4</v>
      </c>
      <c r="E12">
        <f>$E$4/((8191/E7)-1)</f>
        <v>9264.2852427178532</v>
      </c>
      <c r="F12">
        <f t="shared" ref="F12:J12" si="0">$E$4/((8191/F7)-1)</f>
        <v>9180.031643604796</v>
      </c>
      <c r="G12">
        <f t="shared" si="0"/>
        <v>9177.1436554132706</v>
      </c>
      <c r="H12">
        <f t="shared" si="0"/>
        <v>9158.7991085317426</v>
      </c>
      <c r="I12">
        <f t="shared" si="0"/>
        <v>9254.5422212821704</v>
      </c>
      <c r="J12">
        <f t="shared" si="0"/>
        <v>9177.1436554132706</v>
      </c>
    </row>
    <row r="13" spans="3:12" x14ac:dyDescent="0.25">
      <c r="D13">
        <f>$D$8</f>
        <v>55.1</v>
      </c>
      <c r="E13">
        <f t="shared" ref="E13:J13" si="1">$E$4/((8191/E8)-1)</f>
        <v>37425.962463757307</v>
      </c>
      <c r="F13">
        <f t="shared" si="1"/>
        <v>36395.774229840034</v>
      </c>
      <c r="G13">
        <f t="shared" si="1"/>
        <v>35957.347414282514</v>
      </c>
      <c r="H13">
        <f t="shared" si="1"/>
        <v>36782.49335841796</v>
      </c>
      <c r="I13">
        <f t="shared" si="1"/>
        <v>36224.880745584531</v>
      </c>
      <c r="J13">
        <f t="shared" si="1"/>
        <v>36780.85641131243</v>
      </c>
    </row>
    <row r="14" spans="3:12" x14ac:dyDescent="0.25">
      <c r="D14">
        <f>$D$9</f>
        <v>64.900000000000006</v>
      </c>
      <c r="E14">
        <f t="shared" ref="E14:J14" si="2">$E$4/((8191/E9)-1)</f>
        <v>53123.555519674373</v>
      </c>
      <c r="F14">
        <f t="shared" si="2"/>
        <v>53087.060261361992</v>
      </c>
      <c r="G14">
        <f t="shared" si="2"/>
        <v>53084.015817247462</v>
      </c>
      <c r="H14">
        <f t="shared" si="2"/>
        <v>53093.028222730711</v>
      </c>
      <c r="I14">
        <f t="shared" si="2"/>
        <v>52064.788235297485</v>
      </c>
      <c r="J14">
        <f t="shared" si="2"/>
        <v>53092.967319474279</v>
      </c>
      <c r="L14" s="2"/>
    </row>
    <row r="15" spans="3:12" x14ac:dyDescent="0.25">
      <c r="G15" s="2"/>
      <c r="H15" s="2"/>
      <c r="I15" s="2"/>
      <c r="L15" s="2"/>
    </row>
    <row r="16" spans="3:12" x14ac:dyDescent="0.25">
      <c r="E16" t="s">
        <v>9</v>
      </c>
      <c r="G16" s="2"/>
      <c r="H16" s="2"/>
      <c r="I16" s="2"/>
      <c r="L16" s="2"/>
    </row>
    <row r="17" spans="4:17" x14ac:dyDescent="0.25">
      <c r="D17">
        <f>$D$7</f>
        <v>22.4</v>
      </c>
      <c r="E17">
        <f>LN(E12)</f>
        <v>9.133921989787579</v>
      </c>
      <c r="F17">
        <f t="shared" ref="F17:J17" si="3">LN(F12)</f>
        <v>9.1247859306243679</v>
      </c>
      <c r="G17">
        <f t="shared" si="3"/>
        <v>9.1244712865499604</v>
      </c>
      <c r="H17">
        <f t="shared" si="3"/>
        <v>9.1224703473849242</v>
      </c>
      <c r="I17">
        <f t="shared" si="3"/>
        <v>9.1328697609298324</v>
      </c>
      <c r="J17">
        <f t="shared" si="3"/>
        <v>9.1244712865499604</v>
      </c>
    </row>
    <row r="18" spans="4:17" x14ac:dyDescent="0.25">
      <c r="D18">
        <f>$D$8</f>
        <v>55.1</v>
      </c>
      <c r="E18">
        <f t="shared" ref="E18:J19" si="4">LN(E13)</f>
        <v>10.530119926091613</v>
      </c>
      <c r="F18">
        <f t="shared" si="4"/>
        <v>10.502207954298754</v>
      </c>
      <c r="G18">
        <f t="shared" si="4"/>
        <v>10.490088720967199</v>
      </c>
      <c r="H18">
        <f t="shared" si="4"/>
        <v>10.512777287008447</v>
      </c>
      <c r="I18">
        <f t="shared" si="4"/>
        <v>10.497501475136108</v>
      </c>
      <c r="J18">
        <f t="shared" si="4"/>
        <v>10.51273278258849</v>
      </c>
    </row>
    <row r="19" spans="4:17" x14ac:dyDescent="0.25">
      <c r="D19">
        <f>$D$9</f>
        <v>64.900000000000006</v>
      </c>
      <c r="E19">
        <f t="shared" si="4"/>
        <v>10.880375715639163</v>
      </c>
      <c r="F19">
        <f t="shared" si="4"/>
        <v>10.879688491307013</v>
      </c>
      <c r="G19">
        <f t="shared" si="4"/>
        <v>10.879631141523479</v>
      </c>
      <c r="H19">
        <f t="shared" si="4"/>
        <v>10.87980090336958</v>
      </c>
      <c r="I19">
        <f t="shared" si="4"/>
        <v>10.860244149641742</v>
      </c>
      <c r="J19">
        <f t="shared" si="4"/>
        <v>10.87979975626433</v>
      </c>
    </row>
    <row r="20" spans="4:17" x14ac:dyDescent="0.25">
      <c r="L20" s="2"/>
    </row>
    <row r="21" spans="4:17" x14ac:dyDescent="0.25">
      <c r="E21" t="s">
        <v>10</v>
      </c>
      <c r="L21" s="2"/>
    </row>
    <row r="22" spans="4:17" x14ac:dyDescent="0.25">
      <c r="D22">
        <f>$D$7</f>
        <v>22.4</v>
      </c>
      <c r="E22">
        <f>E17^3</f>
        <v>762.02969310498747</v>
      </c>
      <c r="F22">
        <f>F17^3</f>
        <v>759.74535551840256</v>
      </c>
      <c r="G22">
        <f t="shared" ref="G22:J22" si="5">G17^3</f>
        <v>759.66676480961212</v>
      </c>
      <c r="H22">
        <f t="shared" si="5"/>
        <v>759.16710396725284</v>
      </c>
      <c r="I22">
        <f t="shared" si="5"/>
        <v>761.76636571929612</v>
      </c>
      <c r="J22">
        <f t="shared" si="5"/>
        <v>759.66676480961212</v>
      </c>
      <c r="L22" s="2"/>
    </row>
    <row r="23" spans="4:17" x14ac:dyDescent="0.25">
      <c r="D23">
        <f>$D$8</f>
        <v>55.1</v>
      </c>
      <c r="E23">
        <f t="shared" ref="E23:J24" si="6">E18^3</f>
        <v>1167.6157699932521</v>
      </c>
      <c r="F23">
        <f t="shared" si="6"/>
        <v>1158.3554344595357</v>
      </c>
      <c r="G23">
        <f t="shared" si="6"/>
        <v>1154.349937840022</v>
      </c>
      <c r="H23">
        <f t="shared" si="6"/>
        <v>1161.8562324245456</v>
      </c>
      <c r="I23">
        <f t="shared" si="6"/>
        <v>1156.7988095284049</v>
      </c>
      <c r="J23">
        <f t="shared" si="6"/>
        <v>1161.8414768036314</v>
      </c>
    </row>
    <row r="24" spans="4:17" x14ac:dyDescent="0.25">
      <c r="D24">
        <f>$D$9</f>
        <v>64.900000000000006</v>
      </c>
      <c r="E24">
        <f t="shared" si="6"/>
        <v>1288.0469019476582</v>
      </c>
      <c r="F24">
        <f t="shared" si="6"/>
        <v>1287.8028512033977</v>
      </c>
      <c r="G24">
        <f t="shared" si="6"/>
        <v>1287.7824862383072</v>
      </c>
      <c r="H24">
        <f t="shared" si="6"/>
        <v>1287.8427694613201</v>
      </c>
      <c r="I24">
        <f t="shared" si="6"/>
        <v>1280.910442675339</v>
      </c>
      <c r="J24">
        <f t="shared" si="6"/>
        <v>1287.8423621125849</v>
      </c>
    </row>
    <row r="26" spans="4:17" x14ac:dyDescent="0.25">
      <c r="D26" t="s">
        <v>11</v>
      </c>
      <c r="E26" s="5">
        <f>J44</f>
        <v>5.2080815244033296E-3</v>
      </c>
      <c r="F26" s="5">
        <f>J52</f>
        <v>5.9938763653999416E-3</v>
      </c>
      <c r="G26" s="5">
        <f>J61</f>
        <v>6.3408302933165572E-3</v>
      </c>
      <c r="H26" s="5">
        <f>J70</f>
        <v>5.6587268702432691E-3</v>
      </c>
      <c r="I26" s="5">
        <f>J79</f>
        <v>5.765543515526883E-3</v>
      </c>
      <c r="J26" s="5">
        <f>J88</f>
        <v>5.6761200869857031E-3</v>
      </c>
      <c r="L26" s="3"/>
      <c r="M26" s="3"/>
      <c r="N26" s="3"/>
      <c r="O26" s="3"/>
      <c r="P26" s="3"/>
      <c r="Q26" s="3"/>
    </row>
    <row r="27" spans="4:17" x14ac:dyDescent="0.25">
      <c r="D27" t="s">
        <v>12</v>
      </c>
      <c r="E27" s="5">
        <f>J45</f>
        <v>-1.8297151979145693E-4</v>
      </c>
      <c r="F27" s="5">
        <f>J53</f>
        <v>-3.0278234716799024E-4</v>
      </c>
      <c r="G27" s="5">
        <f>J62</f>
        <v>-3.5537946693469519E-4</v>
      </c>
      <c r="H27" s="5">
        <f>J71</f>
        <v>-2.5221591637025753E-4</v>
      </c>
      <c r="I27" s="5">
        <f>J80</f>
        <v>-2.6641177183936438E-4</v>
      </c>
      <c r="J27" s="5">
        <f>J89</f>
        <v>-2.5467105111356275E-4</v>
      </c>
    </row>
    <row r="28" spans="4:17" x14ac:dyDescent="0.25">
      <c r="D28" t="s">
        <v>13</v>
      </c>
      <c r="E28" s="5">
        <f>J46</f>
        <v>-2.0118860328375448E-7</v>
      </c>
      <c r="F28" s="5">
        <f>J54</f>
        <v>2.0068563977556427E-7</v>
      </c>
      <c r="G28" s="5">
        <f>J63</f>
        <v>3.7561429357612589E-7</v>
      </c>
      <c r="H28" s="5">
        <f>J72</f>
        <v>3.3757514660026113E-8</v>
      </c>
      <c r="I28" s="5">
        <f>J81</f>
        <v>6.7058285083408968E-8</v>
      </c>
      <c r="J28" s="5">
        <f>J90</f>
        <v>4.0992780672781089E-8</v>
      </c>
    </row>
    <row r="30" spans="4:17" x14ac:dyDescent="0.25">
      <c r="D30">
        <f>$D$7</f>
        <v>22.4</v>
      </c>
      <c r="E30" s="3">
        <f>E$26+E$27*E17+E$28*E22</f>
        <v>3.3835222466587472E-3</v>
      </c>
      <c r="F30">
        <f>F$26+F$27*F17+F$28*F22</f>
        <v>3.3835222466587658E-3</v>
      </c>
      <c r="G30">
        <f>G$26+G$27*G17+G$28*G22</f>
        <v>3.3835222466587233E-3</v>
      </c>
      <c r="H30">
        <f>H$26+H$27*H17+H$28*H22</f>
        <v>3.383522246658663E-3</v>
      </c>
      <c r="I30">
        <f>I$26+I$27*I17+I$28*I22</f>
        <v>3.383522246658771E-3</v>
      </c>
      <c r="J30">
        <f t="shared" ref="J30" si="7">J$26+J$27*J17+J$28*J22</f>
        <v>3.3835222466587441E-3</v>
      </c>
    </row>
    <row r="31" spans="4:17" x14ac:dyDescent="0.25">
      <c r="D31">
        <f>$D$8</f>
        <v>55.1</v>
      </c>
      <c r="E31">
        <f t="shared" ref="E31:J32" si="8">E$26+E$27*E18+E$28*E23</f>
        <v>3.0464584920030153E-3</v>
      </c>
      <c r="F31">
        <f t="shared" si="8"/>
        <v>3.0464584920030413E-3</v>
      </c>
      <c r="G31">
        <f t="shared" si="8"/>
        <v>3.0464584920030006E-3</v>
      </c>
      <c r="H31">
        <f t="shared" si="8"/>
        <v>3.0464584920029182E-3</v>
      </c>
      <c r="I31">
        <f t="shared" si="8"/>
        <v>3.0464584920030353E-3</v>
      </c>
      <c r="J31">
        <f t="shared" si="8"/>
        <v>3.0464584920030348E-3</v>
      </c>
    </row>
    <row r="32" spans="4:17" x14ac:dyDescent="0.25">
      <c r="D32">
        <f>$D$9</f>
        <v>64.900000000000006</v>
      </c>
      <c r="E32">
        <f t="shared" si="8"/>
        <v>2.9581422866439551E-3</v>
      </c>
      <c r="F32">
        <f t="shared" si="8"/>
        <v>2.9581422866439837E-3</v>
      </c>
      <c r="G32">
        <f t="shared" si="8"/>
        <v>2.9581422866439429E-3</v>
      </c>
      <c r="H32">
        <f>H$26+H$27*H19+H$28*H24</f>
        <v>2.958142286643854E-3</v>
      </c>
      <c r="I32">
        <f t="shared" si="8"/>
        <v>2.9581422866439737E-3</v>
      </c>
      <c r="J32">
        <f t="shared" si="8"/>
        <v>2.9581422866439802E-3</v>
      </c>
    </row>
    <row r="33" spans="3:12" x14ac:dyDescent="0.25">
      <c r="E33" t="s">
        <v>14</v>
      </c>
    </row>
    <row r="34" spans="3:12" x14ac:dyDescent="0.25">
      <c r="D34">
        <f>$D$7</f>
        <v>22.4</v>
      </c>
      <c r="E34">
        <f t="shared" ref="E34:J36" si="9">(1/E30)-273.15</f>
        <v>22.400000000002194</v>
      </c>
      <c r="F34">
        <f t="shared" si="9"/>
        <v>22.400000000000546</v>
      </c>
      <c r="G34">
        <f t="shared" si="9"/>
        <v>22.400000000004241</v>
      </c>
      <c r="H34">
        <f>(1/H30)-273.15</f>
        <v>22.400000000009527</v>
      </c>
      <c r="I34">
        <f t="shared" si="9"/>
        <v>22.400000000000091</v>
      </c>
      <c r="J34">
        <f t="shared" si="9"/>
        <v>22.400000000002422</v>
      </c>
    </row>
    <row r="35" spans="3:12" x14ac:dyDescent="0.25">
      <c r="D35">
        <f>$D$8</f>
        <v>55.1</v>
      </c>
      <c r="E35">
        <f t="shared" si="9"/>
        <v>55.100000000003376</v>
      </c>
      <c r="F35">
        <f t="shared" si="9"/>
        <v>55.100000000000591</v>
      </c>
      <c r="G35">
        <f t="shared" si="9"/>
        <v>55.100000000004968</v>
      </c>
      <c r="H35">
        <f t="shared" si="9"/>
        <v>55.100000000013836</v>
      </c>
      <c r="I35">
        <f t="shared" si="9"/>
        <v>55.100000000001216</v>
      </c>
      <c r="J35">
        <f t="shared" si="9"/>
        <v>55.100000000001273</v>
      </c>
    </row>
    <row r="36" spans="3:12" x14ac:dyDescent="0.25">
      <c r="D36">
        <f>$D$9</f>
        <v>64.900000000000006</v>
      </c>
      <c r="E36">
        <f t="shared" si="9"/>
        <v>64.900000000003729</v>
      </c>
      <c r="F36">
        <f t="shared" si="9"/>
        <v>64.900000000000489</v>
      </c>
      <c r="G36">
        <f t="shared" si="9"/>
        <v>64.90000000000515</v>
      </c>
      <c r="H36">
        <f t="shared" si="9"/>
        <v>64.900000000015268</v>
      </c>
      <c r="I36">
        <f t="shared" si="9"/>
        <v>64.900000000001626</v>
      </c>
      <c r="J36">
        <f t="shared" si="9"/>
        <v>64.900000000000887</v>
      </c>
    </row>
    <row r="39" spans="3:12" x14ac:dyDescent="0.25">
      <c r="C39" t="s">
        <v>3</v>
      </c>
      <c r="F39" t="s">
        <v>9</v>
      </c>
      <c r="G39" t="s">
        <v>10</v>
      </c>
    </row>
    <row r="40" spans="3:12" x14ac:dyDescent="0.25">
      <c r="E40">
        <v>1</v>
      </c>
      <c r="F40">
        <f>E17</f>
        <v>9.133921989787579</v>
      </c>
      <c r="G40">
        <f>F40^3</f>
        <v>762.02969310498747</v>
      </c>
      <c r="I40">
        <f>(J40+273.15)^-1</f>
        <v>3.3835222466587723E-3</v>
      </c>
      <c r="J40">
        <f>$D$7</f>
        <v>22.4</v>
      </c>
      <c r="K40">
        <f>(J40+273.15)^-1</f>
        <v>3.3835222466587723E-3</v>
      </c>
    </row>
    <row r="41" spans="3:12" x14ac:dyDescent="0.25">
      <c r="E41">
        <v>1</v>
      </c>
      <c r="F41">
        <f>E18</f>
        <v>10.530119926091613</v>
      </c>
      <c r="G41">
        <f>F41^3</f>
        <v>1167.6157699932521</v>
      </c>
      <c r="I41">
        <f>(J41+273.15)^-1</f>
        <v>3.0464584920030465E-3</v>
      </c>
      <c r="J41">
        <f>$D$8</f>
        <v>55.1</v>
      </c>
      <c r="K41">
        <f>(J41+273.15)^-1</f>
        <v>3.0464584920030465E-3</v>
      </c>
    </row>
    <row r="42" spans="3:12" x14ac:dyDescent="0.25">
      <c r="E42">
        <v>1</v>
      </c>
      <c r="F42">
        <f>E19</f>
        <v>10.880375715639163</v>
      </c>
      <c r="G42">
        <f>F42^3</f>
        <v>1288.0469019476582</v>
      </c>
      <c r="I42">
        <f>(J42+273.15)^-1</f>
        <v>2.958142286643988E-3</v>
      </c>
      <c r="J42">
        <f>$D$9</f>
        <v>64.900000000000006</v>
      </c>
      <c r="K42">
        <f>(J42+273.15)^-1</f>
        <v>2.958142286643988E-3</v>
      </c>
    </row>
    <row r="44" spans="3:12" x14ac:dyDescent="0.25">
      <c r="D44" t="s">
        <v>15</v>
      </c>
      <c r="E44">
        <f t="array" ref="E44:G46">MINVERSE(E40:G42)</f>
        <v>32.935784086877291</v>
      </c>
      <c r="F44">
        <v>-133.16110256729732</v>
      </c>
      <c r="G44">
        <v>101.22531848042004</v>
      </c>
      <c r="I44" t="s">
        <v>11</v>
      </c>
      <c r="J44">
        <f t="array" ref="J44:J46">MMULT(E44:G46, I40:I42)</f>
        <v>5.2080815244033296E-3</v>
      </c>
    </row>
    <row r="45" spans="3:12" x14ac:dyDescent="0.25">
      <c r="E45">
        <v>-4.6165497679293397</v>
      </c>
      <c r="F45">
        <v>20.164093652535218</v>
      </c>
      <c r="G45">
        <v>-15.547543884605878</v>
      </c>
      <c r="I45" t="s">
        <v>12</v>
      </c>
      <c r="J45">
        <v>-1.8297151979145693E-4</v>
      </c>
    </row>
    <row r="46" spans="3:12" x14ac:dyDescent="0.25">
      <c r="E46">
        <v>1.3426538949777684E-2</v>
      </c>
      <c r="F46">
        <v>-6.6947726986672118E-2</v>
      </c>
      <c r="G46">
        <v>5.3521188036894429E-2</v>
      </c>
      <c r="I46" t="s">
        <v>13</v>
      </c>
      <c r="J46">
        <v>-2.0118860328375448E-7</v>
      </c>
      <c r="L46" s="3"/>
    </row>
    <row r="47" spans="3:12" x14ac:dyDescent="0.25">
      <c r="F47" t="s">
        <v>9</v>
      </c>
      <c r="G47" t="s">
        <v>10</v>
      </c>
    </row>
    <row r="48" spans="3:12" x14ac:dyDescent="0.25">
      <c r="C48" t="s">
        <v>4</v>
      </c>
      <c r="E48">
        <v>1</v>
      </c>
      <c r="F48">
        <f>F17</f>
        <v>9.1247859306243679</v>
      </c>
      <c r="G48">
        <f>F48^3</f>
        <v>759.74535551840256</v>
      </c>
      <c r="I48">
        <f>(J48+273.15)^-1</f>
        <v>3.3835222466587723E-3</v>
      </c>
      <c r="J48">
        <f>$D$7</f>
        <v>22.4</v>
      </c>
    </row>
    <row r="49" spans="3:12" x14ac:dyDescent="0.25">
      <c r="E49">
        <v>1</v>
      </c>
      <c r="F49">
        <f>F18</f>
        <v>10.502207954298754</v>
      </c>
      <c r="G49">
        <f>F49^3</f>
        <v>1158.3554344595357</v>
      </c>
      <c r="I49">
        <f>(J49+273.15)^-1</f>
        <v>3.0464584920030465E-3</v>
      </c>
      <c r="J49">
        <f>$D$8</f>
        <v>55.1</v>
      </c>
    </row>
    <row r="50" spans="3:12" x14ac:dyDescent="0.25">
      <c r="E50">
        <v>1</v>
      </c>
      <c r="F50">
        <f>F19</f>
        <v>10.879688491307013</v>
      </c>
      <c r="G50">
        <f>F50^3</f>
        <v>1287.8028512033977</v>
      </c>
      <c r="I50">
        <f>(J50+273.15)^-1</f>
        <v>2.958142286643988E-3</v>
      </c>
      <c r="J50">
        <f>$D$9</f>
        <v>64.900000000000006</v>
      </c>
    </row>
    <row r="52" spans="3:12" x14ac:dyDescent="0.25">
      <c r="D52" t="s">
        <v>15</v>
      </c>
      <c r="E52">
        <f t="array" ref="E52:G54">MINVERSE(E48:G50)</f>
        <v>33.130522520581565</v>
      </c>
      <c r="F52">
        <v>-125.2015552679518</v>
      </c>
      <c r="G52">
        <v>93.071032747370239</v>
      </c>
      <c r="I52" t="s">
        <v>11</v>
      </c>
      <c r="J52">
        <f t="array" ref="J52:J54">MMULT(E52:G54, I48:I50)</f>
        <v>5.9938763653999416E-3</v>
      </c>
    </row>
    <row r="53" spans="3:12" x14ac:dyDescent="0.25">
      <c r="E53">
        <v>-4.6503304331167801</v>
      </c>
      <c r="F53">
        <v>18.970188084002871</v>
      </c>
      <c r="G53">
        <v>-14.319857650886091</v>
      </c>
      <c r="I53" t="s">
        <v>12</v>
      </c>
      <c r="J53">
        <v>-3.0278234716799024E-4</v>
      </c>
    </row>
    <row r="54" spans="3:12" x14ac:dyDescent="0.25">
      <c r="E54">
        <v>1.3560789958691895E-2</v>
      </c>
      <c r="F54">
        <v>-6.3043952443214979E-2</v>
      </c>
      <c r="G54">
        <v>4.9483162484523086E-2</v>
      </c>
      <c r="I54" t="s">
        <v>13</v>
      </c>
      <c r="J54">
        <v>2.0068563977556427E-7</v>
      </c>
      <c r="L54" s="3"/>
    </row>
    <row r="56" spans="3:12" x14ac:dyDescent="0.25">
      <c r="C56" t="s">
        <v>5</v>
      </c>
      <c r="F56" t="s">
        <v>9</v>
      </c>
      <c r="G56" t="s">
        <v>10</v>
      </c>
    </row>
    <row r="57" spans="3:12" x14ac:dyDescent="0.25">
      <c r="E57">
        <v>1</v>
      </c>
      <c r="F57">
        <f>G17</f>
        <v>9.1244712865499604</v>
      </c>
      <c r="G57">
        <f>F57^3</f>
        <v>759.66676480961212</v>
      </c>
      <c r="I57">
        <f>(J57+273.15)^-1</f>
        <v>3.3835222466587723E-3</v>
      </c>
      <c r="J57">
        <f>$D$7</f>
        <v>22.4</v>
      </c>
    </row>
    <row r="58" spans="3:12" x14ac:dyDescent="0.25">
      <c r="E58">
        <v>1</v>
      </c>
      <c r="F58">
        <f>G18</f>
        <v>10.490088720967199</v>
      </c>
      <c r="G58">
        <f>F58^3</f>
        <v>1154.349937840022</v>
      </c>
      <c r="I58">
        <f>(J58+273.15)^-1</f>
        <v>3.0464584920030465E-3</v>
      </c>
      <c r="J58">
        <f>$D$8</f>
        <v>55.1</v>
      </c>
    </row>
    <row r="59" spans="3:12" x14ac:dyDescent="0.25">
      <c r="E59">
        <v>1</v>
      </c>
      <c r="F59">
        <f>G19</f>
        <v>10.879631141523479</v>
      </c>
      <c r="G59">
        <f>F59^3</f>
        <v>1287.7824862383072</v>
      </c>
      <c r="I59">
        <f>(J59+273.15)^-1</f>
        <v>2.958142286643988E-3</v>
      </c>
      <c r="J59">
        <f>$D$9</f>
        <v>64.900000000000006</v>
      </c>
    </row>
    <row r="61" spans="3:12" x14ac:dyDescent="0.25">
      <c r="D61" t="s">
        <v>15</v>
      </c>
      <c r="E61">
        <f t="array" ref="E61:G63">MINVERSE(E57:G59)</f>
        <v>33.367933699761082</v>
      </c>
      <c r="F61">
        <v>-122.41651747097863</v>
      </c>
      <c r="G61">
        <v>90.048583771217523</v>
      </c>
      <c r="I61" t="s">
        <v>11</v>
      </c>
      <c r="J61">
        <f t="array" ref="J61:J63">MMULT(E61:G63, I57:I59)</f>
        <v>6.3408302933165572E-3</v>
      </c>
    </row>
    <row r="62" spans="3:12" x14ac:dyDescent="0.25">
      <c r="E62">
        <v>-4.6864520104034124</v>
      </c>
      <c r="F62">
        <v>18.548615117711137</v>
      </c>
      <c r="G62">
        <v>-13.862163107307722</v>
      </c>
      <c r="I62" t="s">
        <v>12</v>
      </c>
      <c r="J62">
        <v>-3.5537946693469519E-4</v>
      </c>
    </row>
    <row r="63" spans="3:12" x14ac:dyDescent="0.25">
      <c r="E63">
        <v>1.3681608287238941E-2</v>
      </c>
      <c r="F63">
        <v>-6.1645172258627964E-2</v>
      </c>
      <c r="G63">
        <v>4.7963563971389025E-2</v>
      </c>
      <c r="I63" t="s">
        <v>13</v>
      </c>
      <c r="J63">
        <v>3.7561429357612589E-7</v>
      </c>
      <c r="L63" s="3"/>
    </row>
    <row r="65" spans="3:12" x14ac:dyDescent="0.25">
      <c r="C65" t="s">
        <v>6</v>
      </c>
      <c r="F65" t="s">
        <v>9</v>
      </c>
      <c r="G65" t="s">
        <v>10</v>
      </c>
    </row>
    <row r="66" spans="3:12" x14ac:dyDescent="0.25">
      <c r="E66">
        <v>1</v>
      </c>
      <c r="F66">
        <f>H17</f>
        <v>9.1224703473849242</v>
      </c>
      <c r="G66">
        <f>H22</f>
        <v>759.16710396725284</v>
      </c>
      <c r="I66">
        <f>(J66+273.15)^-1</f>
        <v>3.3835222466587723E-3</v>
      </c>
      <c r="J66">
        <f>$D$7</f>
        <v>22.4</v>
      </c>
    </row>
    <row r="67" spans="3:12" x14ac:dyDescent="0.25">
      <c r="E67">
        <v>1</v>
      </c>
      <c r="F67">
        <f>H18</f>
        <v>10.512777287008447</v>
      </c>
      <c r="G67">
        <f>H23</f>
        <v>1161.8562324245456</v>
      </c>
      <c r="I67">
        <f>(J67+273.15)^-1</f>
        <v>3.0464584920030465E-3</v>
      </c>
      <c r="J67">
        <f>$D$8</f>
        <v>55.1</v>
      </c>
    </row>
    <row r="68" spans="3:12" x14ac:dyDescent="0.25">
      <c r="E68">
        <v>1</v>
      </c>
      <c r="F68">
        <f>H19</f>
        <v>10.87980090336958</v>
      </c>
      <c r="G68">
        <f>H24</f>
        <v>1287.8427694613201</v>
      </c>
      <c r="I68">
        <f>(J68+273.15)^-1</f>
        <v>2.958142286643988E-3</v>
      </c>
      <c r="J68">
        <f>$D$9</f>
        <v>64.900000000000006</v>
      </c>
    </row>
    <row r="70" spans="3:12" x14ac:dyDescent="0.25">
      <c r="E70">
        <f t="array" ref="E70:G72">MINVERSE(E66:G68)</f>
        <v>32.818847352370533</v>
      </c>
      <c r="F70">
        <v>-127.49523538862572</v>
      </c>
      <c r="G70">
        <v>95.67638803625519</v>
      </c>
      <c r="I70" t="s">
        <v>11</v>
      </c>
      <c r="J70">
        <f t="array" ref="J70:J72">MMULT(E70:G72, I66:I68)</f>
        <v>5.6587268702432691E-3</v>
      </c>
    </row>
    <row r="71" spans="3:12" x14ac:dyDescent="0.25">
      <c r="E71">
        <v>-4.6041759560782429</v>
      </c>
      <c r="F71">
        <v>19.32044363534612</v>
      </c>
      <c r="G71">
        <v>-14.716267679267879</v>
      </c>
      <c r="I71" t="s">
        <v>12</v>
      </c>
      <c r="J71">
        <v>-2.5221591637025753E-4</v>
      </c>
    </row>
    <row r="72" spans="3:12" x14ac:dyDescent="0.25">
      <c r="E72">
        <v>1.3412872117197409E-2</v>
      </c>
      <c r="F72">
        <v>-6.42216167143672E-2</v>
      </c>
      <c r="G72">
        <v>5.0808744597169789E-2</v>
      </c>
      <c r="I72" t="s">
        <v>13</v>
      </c>
      <c r="J72">
        <v>3.3757514660026113E-8</v>
      </c>
      <c r="L72" s="3"/>
    </row>
    <row r="74" spans="3:12" x14ac:dyDescent="0.25">
      <c r="C74" t="s">
        <v>7</v>
      </c>
      <c r="F74" t="s">
        <v>9</v>
      </c>
      <c r="G74" t="s">
        <v>10</v>
      </c>
    </row>
    <row r="75" spans="3:12" x14ac:dyDescent="0.25">
      <c r="E75">
        <v>1</v>
      </c>
      <c r="F75">
        <f>I17</f>
        <v>9.1328697609298324</v>
      </c>
      <c r="G75">
        <f>I22</f>
        <v>761.76636571929612</v>
      </c>
      <c r="I75">
        <f>(J75+273.15)^-1</f>
        <v>3.3835222466587723E-3</v>
      </c>
      <c r="J75">
        <f>$D$7</f>
        <v>22.4</v>
      </c>
    </row>
    <row r="76" spans="3:12" x14ac:dyDescent="0.25">
      <c r="E76">
        <v>1</v>
      </c>
      <c r="F76">
        <f>I18</f>
        <v>10.497501475136108</v>
      </c>
      <c r="G76">
        <f>I23</f>
        <v>1156.7988095284049</v>
      </c>
      <c r="I76">
        <f>(J76+273.15)^-1</f>
        <v>3.0464584920030465E-3</v>
      </c>
      <c r="J76">
        <f>$D$8</f>
        <v>55.1</v>
      </c>
    </row>
    <row r="77" spans="3:12" x14ac:dyDescent="0.25">
      <c r="E77">
        <v>1</v>
      </c>
      <c r="F77">
        <f>I19</f>
        <v>10.860244149641742</v>
      </c>
      <c r="G77">
        <f>I24</f>
        <v>1280.910442675339</v>
      </c>
      <c r="I77">
        <f>(J77+273.15)^-1</f>
        <v>2.958142286643988E-3</v>
      </c>
      <c r="J77">
        <f>$D$9</f>
        <v>64.900000000000006</v>
      </c>
    </row>
    <row r="79" spans="3:12" x14ac:dyDescent="0.25">
      <c r="E79">
        <f t="array" ref="E79:G81">MINVERSE(E75:G77)</f>
        <v>33.877614108259998</v>
      </c>
      <c r="F79">
        <v>-131.38536533255768</v>
      </c>
      <c r="G79">
        <v>98.507751224297706</v>
      </c>
      <c r="I79" t="s">
        <v>11</v>
      </c>
      <c r="J79">
        <f t="array" ref="J79:J81">MMULT(E79:G81, I75:I77)</f>
        <v>5.765543515526883E-3</v>
      </c>
    </row>
    <row r="80" spans="3:12" x14ac:dyDescent="0.25">
      <c r="E80">
        <v>-4.760424850812603</v>
      </c>
      <c r="F80">
        <v>19.912286241273801</v>
      </c>
      <c r="G80">
        <v>-15.1518613904612</v>
      </c>
      <c r="I80" t="s">
        <v>12</v>
      </c>
      <c r="J80">
        <v>-2.6641177183936438E-4</v>
      </c>
    </row>
    <row r="81" spans="3:12" x14ac:dyDescent="0.25">
      <c r="E81">
        <v>1.3913355246260462E-2</v>
      </c>
      <c r="F81">
        <v>-6.6255158829037916E-2</v>
      </c>
      <c r="G81">
        <v>5.2341803582777457E-2</v>
      </c>
      <c r="I81" t="s">
        <v>13</v>
      </c>
      <c r="J81">
        <v>6.7058285083408968E-8</v>
      </c>
      <c r="L81" s="3"/>
    </row>
    <row r="83" spans="3:12" x14ac:dyDescent="0.25">
      <c r="C83" t="s">
        <v>8</v>
      </c>
      <c r="F83" t="s">
        <v>9</v>
      </c>
      <c r="G83" t="s">
        <v>10</v>
      </c>
    </row>
    <row r="84" spans="3:12" x14ac:dyDescent="0.25">
      <c r="E84">
        <v>1</v>
      </c>
      <c r="F84">
        <f>J17</f>
        <v>9.1244712865499604</v>
      </c>
      <c r="G84">
        <f>J22</f>
        <v>759.66676480961212</v>
      </c>
      <c r="I84">
        <f>(J84+273.15)^-1</f>
        <v>3.3835222466587723E-3</v>
      </c>
      <c r="J84">
        <f>$D$7</f>
        <v>22.4</v>
      </c>
    </row>
    <row r="85" spans="3:12" x14ac:dyDescent="0.25">
      <c r="E85">
        <v>1</v>
      </c>
      <c r="F85">
        <f>J18</f>
        <v>10.51273278258849</v>
      </c>
      <c r="G85">
        <f>J23</f>
        <v>1161.8414768036314</v>
      </c>
      <c r="I85">
        <f>(J85+273.15)^-1</f>
        <v>3.0464584920030465E-3</v>
      </c>
      <c r="J85">
        <f>$D$8</f>
        <v>55.1</v>
      </c>
    </row>
    <row r="86" spans="3:12" x14ac:dyDescent="0.25">
      <c r="E86">
        <v>1</v>
      </c>
      <c r="F86">
        <f>J19</f>
        <v>10.87979975626433</v>
      </c>
      <c r="G86">
        <f>J24</f>
        <v>1287.8423621125849</v>
      </c>
      <c r="I86">
        <f>(J86+273.15)^-1</f>
        <v>2.958142286643988E-3</v>
      </c>
      <c r="J86">
        <f>$D$9</f>
        <v>64.900000000000006</v>
      </c>
    </row>
    <row r="88" spans="3:12" x14ac:dyDescent="0.25">
      <c r="E88">
        <f t="array" ref="E88:G90">MINVERSE(E84:G86)</f>
        <v>32.902368461084436</v>
      </c>
      <c r="F88">
        <v>-127.70057696856377</v>
      </c>
      <c r="G88">
        <v>95.798208507479274</v>
      </c>
      <c r="I88" t="s">
        <v>11</v>
      </c>
      <c r="J88">
        <f t="array" ref="J88:J90">MMULT(E88:G90, I84:I86)</f>
        <v>5.6761200869857031E-3</v>
      </c>
    </row>
    <row r="89" spans="3:12" x14ac:dyDescent="0.25">
      <c r="E89">
        <v>-4.6159034691063576</v>
      </c>
      <c r="F89">
        <v>19.349130491505157</v>
      </c>
      <c r="G89">
        <v>-14.733227022398795</v>
      </c>
      <c r="I89" t="s">
        <v>12</v>
      </c>
      <c r="J89">
        <v>-2.5467105111356275E-4</v>
      </c>
      <c r="L89" s="3"/>
    </row>
    <row r="90" spans="3:12" x14ac:dyDescent="0.25">
      <c r="E90">
        <v>1.3447093748826888E-2</v>
      </c>
      <c r="F90">
        <v>-6.4304522566715386E-2</v>
      </c>
      <c r="G90">
        <v>5.0857428817888489E-2</v>
      </c>
      <c r="I90" t="s">
        <v>13</v>
      </c>
      <c r="J90">
        <v>4.0992780672781089E-8</v>
      </c>
      <c r="L90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3" sqref="C23:C29"/>
    </sheetView>
  </sheetViews>
  <sheetFormatPr defaultRowHeight="15" x14ac:dyDescent="0.25"/>
  <sheetData>
    <row r="1" spans="1:4" x14ac:dyDescent="0.25">
      <c r="A1" t="s">
        <v>23</v>
      </c>
    </row>
    <row r="2" spans="1:4" x14ac:dyDescent="0.25">
      <c r="A2" t="s">
        <v>19</v>
      </c>
      <c r="B2" t="s">
        <v>20</v>
      </c>
      <c r="C2" t="s">
        <v>21</v>
      </c>
      <c r="D2" t="s">
        <v>22</v>
      </c>
    </row>
    <row r="3" spans="1:4" x14ac:dyDescent="0.25">
      <c r="A3">
        <v>3915.3110576923068</v>
      </c>
      <c r="B3" t="s">
        <v>3</v>
      </c>
      <c r="C3">
        <v>10117</v>
      </c>
      <c r="D3">
        <f>C3/((8191/A3)-1)</f>
        <v>9264.2852427178532</v>
      </c>
    </row>
    <row r="4" spans="1:4" x14ac:dyDescent="0.25">
      <c r="A4">
        <v>3896.6427884615459</v>
      </c>
      <c r="B4" t="s">
        <v>4</v>
      </c>
      <c r="C4">
        <v>10021</v>
      </c>
      <c r="D4">
        <f>C4/((8191/A4)-1)</f>
        <v>9092.922516612005</v>
      </c>
    </row>
    <row r="5" spans="1:4" x14ac:dyDescent="0.25">
      <c r="A5">
        <v>3896</v>
      </c>
      <c r="B5" t="s">
        <v>5</v>
      </c>
      <c r="C5">
        <v>9956</v>
      </c>
      <c r="D5">
        <f>C5/((8191/A5)-1)</f>
        <v>9031.1003492433065</v>
      </c>
    </row>
    <row r="6" spans="1:4" x14ac:dyDescent="0.25">
      <c r="A6">
        <v>3891.9124999999981</v>
      </c>
      <c r="B6" t="s">
        <v>6</v>
      </c>
      <c r="C6">
        <v>10071</v>
      </c>
      <c r="D6">
        <f>C6/((8191/A6)-1)</f>
        <v>9117.1558586560423</v>
      </c>
    </row>
    <row r="7" spans="1:4" x14ac:dyDescent="0.25">
      <c r="A7">
        <v>3913.1605769230755</v>
      </c>
      <c r="B7" t="s">
        <v>7</v>
      </c>
      <c r="C7">
        <v>9985</v>
      </c>
      <c r="D7">
        <f>C7/((8191/A7)-1)</f>
        <v>9133.7950063756507</v>
      </c>
    </row>
    <row r="8" spans="1:4" x14ac:dyDescent="0.25">
      <c r="A8">
        <v>3896</v>
      </c>
      <c r="B8" t="s">
        <v>8</v>
      </c>
      <c r="C8">
        <v>9994</v>
      </c>
      <c r="D8">
        <f>C8/((8191/A8)-1)</f>
        <v>9065.5701979045389</v>
      </c>
    </row>
    <row r="11" spans="1:4" x14ac:dyDescent="0.25">
      <c r="A11" t="s">
        <v>24</v>
      </c>
    </row>
    <row r="12" spans="1:4" x14ac:dyDescent="0.25">
      <c r="A12" t="s">
        <v>19</v>
      </c>
      <c r="B12" t="s">
        <v>20</v>
      </c>
      <c r="C12" t="s">
        <v>21</v>
      </c>
      <c r="D12" t="s">
        <v>22</v>
      </c>
    </row>
    <row r="13" spans="1:4" x14ac:dyDescent="0.25">
      <c r="A13">
        <v>6447.9797356828203</v>
      </c>
      <c r="B13" t="s">
        <v>3</v>
      </c>
      <c r="C13">
        <v>10117</v>
      </c>
      <c r="D13">
        <f>C13/((8191/A13)-1)</f>
        <v>37425.962463757307</v>
      </c>
    </row>
    <row r="14" spans="1:4" x14ac:dyDescent="0.25">
      <c r="A14">
        <v>6409.3744493392051</v>
      </c>
      <c r="B14" t="s">
        <v>4</v>
      </c>
      <c r="C14">
        <v>10021</v>
      </c>
      <c r="D14">
        <f>C14/((8191/A14)-1)</f>
        <v>36050.415494437773</v>
      </c>
    </row>
    <row r="15" spans="1:4" x14ac:dyDescent="0.25">
      <c r="A15">
        <v>6392.4211453744483</v>
      </c>
      <c r="B15" t="s">
        <v>5</v>
      </c>
      <c r="C15">
        <v>9956</v>
      </c>
      <c r="D15">
        <f>C15/((8191/A15)-1)</f>
        <v>35385.129075476594</v>
      </c>
    </row>
    <row r="16" spans="1:4" x14ac:dyDescent="0.25">
      <c r="A16">
        <v>6424.0651982378822</v>
      </c>
      <c r="B16" t="s">
        <v>6</v>
      </c>
      <c r="C16">
        <v>10071</v>
      </c>
      <c r="D16">
        <f>C16/((8191/A16)-1)</f>
        <v>36615.250628904541</v>
      </c>
    </row>
    <row r="17" spans="1:4" x14ac:dyDescent="0.25">
      <c r="A17">
        <v>6402.8044052863406</v>
      </c>
      <c r="B17" t="s">
        <v>7</v>
      </c>
      <c r="C17">
        <v>9985</v>
      </c>
      <c r="D17">
        <f>C17/((8191/A17)-1)</f>
        <v>35752.2421908334</v>
      </c>
    </row>
    <row r="18" spans="1:4" x14ac:dyDescent="0.25">
      <c r="A18">
        <v>6424.0035242290742</v>
      </c>
      <c r="B18" t="s">
        <v>8</v>
      </c>
      <c r="C18">
        <v>9994</v>
      </c>
      <c r="D18">
        <f>C18/((8191/A18)-1)</f>
        <v>36333.68379704027</v>
      </c>
    </row>
    <row r="21" spans="1:4" x14ac:dyDescent="0.25">
      <c r="A21" t="s">
        <v>25</v>
      </c>
    </row>
    <row r="22" spans="1:4" x14ac:dyDescent="0.25">
      <c r="A22" t="s">
        <v>19</v>
      </c>
      <c r="B22" t="s">
        <v>20</v>
      </c>
      <c r="C22" t="s">
        <v>21</v>
      </c>
      <c r="D22" t="s">
        <v>22</v>
      </c>
    </row>
    <row r="23" spans="1:4" x14ac:dyDescent="0.25">
      <c r="A23">
        <v>6880.632842105264</v>
      </c>
      <c r="B23" t="s">
        <v>3</v>
      </c>
      <c r="C23">
        <v>10117</v>
      </c>
      <c r="D23">
        <f>C23/((8191/A23)-1)</f>
        <v>53123.555519674373</v>
      </c>
    </row>
    <row r="24" spans="1:4" x14ac:dyDescent="0.25">
      <c r="A24">
        <v>6879.8762105263158</v>
      </c>
      <c r="B24" t="s">
        <v>4</v>
      </c>
      <c r="C24">
        <v>10021</v>
      </c>
      <c r="D24">
        <f>C24/((8191/A24)-1)</f>
        <v>52583.318264219481</v>
      </c>
    </row>
    <row r="25" spans="1:4" x14ac:dyDescent="0.25">
      <c r="A25">
        <v>6879.813052631579</v>
      </c>
      <c r="B25" t="s">
        <v>5</v>
      </c>
      <c r="C25">
        <v>9956</v>
      </c>
      <c r="D25">
        <f>C25/((8191/A25)-1)</f>
        <v>52239.246958240161</v>
      </c>
    </row>
    <row r="26" spans="1:4" x14ac:dyDescent="0.25">
      <c r="A26">
        <v>6880</v>
      </c>
      <c r="B26" t="s">
        <v>6</v>
      </c>
      <c r="C26">
        <v>10071</v>
      </c>
      <c r="D26">
        <f>C26/((8191/A26)-1)</f>
        <v>52851.624713958779</v>
      </c>
    </row>
    <row r="27" spans="1:4" x14ac:dyDescent="0.25">
      <c r="A27">
        <v>6858.3212631578872</v>
      </c>
      <c r="B27" t="s">
        <v>7</v>
      </c>
      <c r="C27">
        <v>9985</v>
      </c>
      <c r="D27">
        <f>C27/((8191/A27)-1)</f>
        <v>51385.480926109063</v>
      </c>
    </row>
    <row r="28" spans="1:4" x14ac:dyDescent="0.25">
      <c r="A28">
        <v>6879.9987368421052</v>
      </c>
      <c r="B28" t="s">
        <v>8</v>
      </c>
      <c r="C28">
        <v>9994</v>
      </c>
      <c r="D28">
        <f>C28/((8191/A28)-1)</f>
        <v>52447.47606907443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1" sqref="I11"/>
    </sheetView>
  </sheetViews>
  <sheetFormatPr defaultColWidth="8.85546875" defaultRowHeight="15" x14ac:dyDescent="0.25"/>
  <sheetData>
    <row r="1" spans="1:6" x14ac:dyDescent="0.25">
      <c r="A1">
        <v>5.2080815244033296E-3</v>
      </c>
      <c r="B1">
        <v>5.9938763653999416E-3</v>
      </c>
      <c r="C1">
        <v>6.3408302933165572E-3</v>
      </c>
      <c r="D1">
        <v>5.6587268702432691E-3</v>
      </c>
      <c r="E1">
        <v>5.765543515526883E-3</v>
      </c>
      <c r="F1">
        <v>5.6761200869857031E-3</v>
      </c>
    </row>
    <row r="2" spans="1:6" x14ac:dyDescent="0.25">
      <c r="A2">
        <v>-1.8297151979145693E-4</v>
      </c>
      <c r="B2">
        <v>-3.0278234716799024E-4</v>
      </c>
      <c r="C2">
        <v>-3.5537946693469519E-4</v>
      </c>
      <c r="D2">
        <v>-2.5221591637025753E-4</v>
      </c>
      <c r="E2">
        <v>-2.6641177183936438E-4</v>
      </c>
      <c r="F2">
        <v>-2.5467105111356275E-4</v>
      </c>
    </row>
    <row r="3" spans="1:6" x14ac:dyDescent="0.25">
      <c r="A3">
        <v>-2.0118860328375448E-7</v>
      </c>
      <c r="B3">
        <v>2.0068563977556427E-7</v>
      </c>
      <c r="C3">
        <v>3.7561429357612589E-7</v>
      </c>
      <c r="D3">
        <v>3.3757514660026113E-8</v>
      </c>
      <c r="E3">
        <v>6.7058285083408968E-8</v>
      </c>
      <c r="F3">
        <v>4.0992780672781089E-8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Calcs</vt:lpstr>
      <vt:lpstr>ADC to Res</vt:lpstr>
      <vt:lpstr>CSV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Queens Geomech</cp:lastModifiedBy>
  <dcterms:created xsi:type="dcterms:W3CDTF">2015-03-31T15:24:50Z</dcterms:created>
  <dcterms:modified xsi:type="dcterms:W3CDTF">2015-09-16T19:10:51Z</dcterms:modified>
</cp:coreProperties>
</file>