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Queens\Google Drive\queenstmc\excel\Callibration\September 10\"/>
    </mc:Choice>
  </mc:AlternateContent>
  <bookViews>
    <workbookView xWindow="0" yWindow="0" windowWidth="15345" windowHeight="4635" activeTab="1"/>
  </bookViews>
  <sheets>
    <sheet name="Calcs" sheetId="1" r:id="rId1"/>
    <sheet name="ADC to Res" sheetId="4" r:id="rId2"/>
    <sheet name="CSV Export" sheetId="3" r:id="rId3"/>
    <sheet name="Calli Vals" sheetId="2" r:id="rId4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2" i="1" l="1"/>
  <c r="H17" i="1"/>
  <c r="H22" i="1"/>
  <c r="G66" i="1"/>
  <c r="G12" i="1"/>
  <c r="G17" i="1"/>
  <c r="G22" i="1"/>
  <c r="J66" i="1"/>
  <c r="I66" i="1"/>
  <c r="G17" i="2"/>
  <c r="F17" i="2"/>
  <c r="E17" i="2"/>
  <c r="D17" i="2"/>
  <c r="C17" i="2"/>
  <c r="B17" i="2"/>
  <c r="A17" i="2"/>
  <c r="G13" i="2"/>
  <c r="F13" i="2"/>
  <c r="E13" i="2"/>
  <c r="D13" i="2"/>
  <c r="C13" i="2"/>
  <c r="B13" i="2"/>
  <c r="A13" i="2"/>
  <c r="G8" i="2"/>
  <c r="F8" i="2"/>
  <c r="E8" i="2"/>
  <c r="D8" i="2"/>
  <c r="C8" i="2"/>
  <c r="B8" i="2"/>
  <c r="A8" i="2"/>
  <c r="J86" i="1"/>
  <c r="J85" i="1"/>
  <c r="J84" i="1"/>
  <c r="I84" i="1"/>
  <c r="J77" i="1"/>
  <c r="J76" i="1"/>
  <c r="J68" i="1"/>
  <c r="I68" i="1"/>
  <c r="J67" i="1"/>
  <c r="I67" i="1"/>
  <c r="J59" i="1"/>
  <c r="I59" i="1"/>
  <c r="J58" i="1"/>
  <c r="J50" i="1"/>
  <c r="I50" i="1"/>
  <c r="J49" i="1"/>
  <c r="J48" i="1"/>
  <c r="I48" i="1"/>
  <c r="J42" i="1"/>
  <c r="J41" i="1"/>
  <c r="I41" i="1"/>
  <c r="D36" i="1"/>
  <c r="D35" i="1"/>
  <c r="D32" i="1"/>
  <c r="D31" i="1"/>
  <c r="D24" i="1"/>
  <c r="D23" i="1"/>
  <c r="D22" i="1"/>
  <c r="D19" i="1"/>
  <c r="D18" i="1"/>
  <c r="D14" i="1"/>
  <c r="D13" i="1"/>
  <c r="I86" i="1"/>
  <c r="I85" i="1"/>
  <c r="I77" i="1"/>
  <c r="I76" i="1"/>
  <c r="I58" i="1"/>
  <c r="I49" i="1"/>
  <c r="K42" i="1"/>
  <c r="I42" i="1"/>
  <c r="K41" i="1"/>
  <c r="G14" i="1"/>
  <c r="G19" i="1"/>
  <c r="I13" i="1"/>
  <c r="I18" i="1"/>
  <c r="J14" i="1"/>
  <c r="J19" i="1"/>
  <c r="F86" i="1"/>
  <c r="I14" i="1"/>
  <c r="I19" i="1"/>
  <c r="F77" i="1"/>
  <c r="H14" i="1"/>
  <c r="H19" i="1"/>
  <c r="F14" i="1"/>
  <c r="F19" i="1"/>
  <c r="F50" i="1"/>
  <c r="G50" i="1"/>
  <c r="E14" i="1"/>
  <c r="E19" i="1"/>
  <c r="F42" i="1"/>
  <c r="G42" i="1"/>
  <c r="J13" i="1"/>
  <c r="J18" i="1"/>
  <c r="H13" i="1"/>
  <c r="H18" i="1"/>
  <c r="F67" i="1"/>
  <c r="G13" i="1"/>
  <c r="G18" i="1"/>
  <c r="G23" i="1"/>
  <c r="F13" i="1"/>
  <c r="F18" i="1"/>
  <c r="F23" i="1"/>
  <c r="E13" i="1"/>
  <c r="E18" i="1"/>
  <c r="E23" i="1"/>
  <c r="J12" i="1"/>
  <c r="J17" i="1"/>
  <c r="F84" i="1"/>
  <c r="I12" i="1"/>
  <c r="I17" i="1"/>
  <c r="F75" i="1"/>
  <c r="F12" i="1"/>
  <c r="F17" i="1"/>
  <c r="F48" i="1"/>
  <c r="E12" i="1"/>
  <c r="E17" i="1"/>
  <c r="F40" i="1"/>
  <c r="D30" i="1"/>
  <c r="J57" i="1"/>
  <c r="I57" i="1"/>
  <c r="D17" i="1"/>
  <c r="J40" i="1"/>
  <c r="J75" i="1"/>
  <c r="I75" i="1"/>
  <c r="D12" i="1"/>
  <c r="D34" i="1"/>
  <c r="G40" i="1"/>
  <c r="F41" i="1"/>
  <c r="G41" i="1"/>
  <c r="E44" i="1" a="1"/>
  <c r="F59" i="1"/>
  <c r="G59" i="1"/>
  <c r="G24" i="1"/>
  <c r="I22" i="1"/>
  <c r="G75" i="1"/>
  <c r="E24" i="1"/>
  <c r="G48" i="1"/>
  <c r="F49" i="1"/>
  <c r="G49" i="1"/>
  <c r="E52" i="1" a="1"/>
  <c r="H24" i="1"/>
  <c r="G68" i="1"/>
  <c r="F68" i="1"/>
  <c r="J22" i="1"/>
  <c r="G84" i="1"/>
  <c r="F24" i="1"/>
  <c r="F58" i="1"/>
  <c r="G58" i="1"/>
  <c r="I23" i="1"/>
  <c r="G76" i="1"/>
  <c r="F76" i="1"/>
  <c r="E22" i="1"/>
  <c r="I24" i="1"/>
  <c r="G77" i="1"/>
  <c r="J23" i="1"/>
  <c r="G85" i="1"/>
  <c r="F85" i="1"/>
  <c r="F22" i="1"/>
  <c r="H23" i="1"/>
  <c r="G67" i="1"/>
  <c r="J24" i="1"/>
  <c r="G86" i="1"/>
  <c r="F57" i="1"/>
  <c r="F66" i="1"/>
  <c r="E70" i="1" a="1"/>
  <c r="E79" i="1" a="1"/>
  <c r="E88" i="1" a="1"/>
  <c r="K40" i="1"/>
  <c r="I40" i="1"/>
  <c r="F54" i="1"/>
  <c r="E53" i="1"/>
  <c r="E54" i="1"/>
  <c r="G52" i="1"/>
  <c r="G53" i="1"/>
  <c r="F53" i="1"/>
  <c r="F52" i="1"/>
  <c r="G54" i="1"/>
  <c r="E52" i="1"/>
  <c r="F81" i="1"/>
  <c r="E80" i="1"/>
  <c r="E81" i="1"/>
  <c r="G79" i="1"/>
  <c r="G80" i="1"/>
  <c r="F79" i="1"/>
  <c r="G81" i="1"/>
  <c r="F80" i="1"/>
  <c r="E79" i="1"/>
  <c r="G90" i="1"/>
  <c r="F89" i="1"/>
  <c r="E88" i="1"/>
  <c r="F90" i="1"/>
  <c r="E89" i="1"/>
  <c r="E90" i="1"/>
  <c r="G88" i="1"/>
  <c r="G89" i="1"/>
  <c r="F88" i="1"/>
  <c r="E46" i="1"/>
  <c r="G44" i="1"/>
  <c r="G45" i="1"/>
  <c r="F44" i="1"/>
  <c r="G46" i="1"/>
  <c r="E44" i="1"/>
  <c r="F46" i="1"/>
  <c r="F45" i="1"/>
  <c r="E45" i="1"/>
  <c r="G71" i="1"/>
  <c r="F70" i="1"/>
  <c r="G72" i="1"/>
  <c r="F71" i="1"/>
  <c r="E70" i="1"/>
  <c r="F72" i="1"/>
  <c r="E71" i="1"/>
  <c r="E72" i="1"/>
  <c r="G70" i="1"/>
  <c r="G57" i="1"/>
  <c r="E61" i="1" a="1"/>
  <c r="J79" i="1" a="1"/>
  <c r="J81" i="1"/>
  <c r="I28" i="1"/>
  <c r="G63" i="1"/>
  <c r="F62" i="1"/>
  <c r="E61" i="1"/>
  <c r="F63" i="1"/>
  <c r="E62" i="1"/>
  <c r="G61" i="1"/>
  <c r="F61" i="1"/>
  <c r="E63" i="1"/>
  <c r="G62" i="1"/>
  <c r="J44" i="1" a="1"/>
  <c r="J80" i="1"/>
  <c r="I27" i="1"/>
  <c r="J79" i="1"/>
  <c r="I26" i="1"/>
  <c r="J70" i="1" a="1"/>
  <c r="J88" i="1" a="1"/>
  <c r="J52" i="1" a="1"/>
  <c r="J90" i="1"/>
  <c r="J28" i="1"/>
  <c r="J89" i="1"/>
  <c r="J27" i="1"/>
  <c r="J88" i="1"/>
  <c r="J26" i="1"/>
  <c r="J72" i="1"/>
  <c r="H28" i="1"/>
  <c r="J71" i="1"/>
  <c r="H27" i="1"/>
  <c r="J70" i="1"/>
  <c r="H26" i="1"/>
  <c r="J53" i="1"/>
  <c r="F27" i="1"/>
  <c r="J52" i="1"/>
  <c r="F26" i="1"/>
  <c r="J54" i="1"/>
  <c r="F28" i="1"/>
  <c r="I31" i="1"/>
  <c r="I35" i="1"/>
  <c r="I30" i="1"/>
  <c r="I34" i="1"/>
  <c r="I32" i="1"/>
  <c r="I36" i="1"/>
  <c r="J61" i="1" a="1"/>
  <c r="J44" i="1"/>
  <c r="E26" i="1"/>
  <c r="J46" i="1"/>
  <c r="E28" i="1"/>
  <c r="J45" i="1"/>
  <c r="E27" i="1"/>
  <c r="F31" i="1"/>
  <c r="F35" i="1"/>
  <c r="F32" i="1"/>
  <c r="F36" i="1"/>
  <c r="F30" i="1"/>
  <c r="F34" i="1"/>
  <c r="J31" i="1"/>
  <c r="J35" i="1"/>
  <c r="J30" i="1"/>
  <c r="J34" i="1"/>
  <c r="J32" i="1"/>
  <c r="J36" i="1"/>
  <c r="E31" i="1"/>
  <c r="E35" i="1"/>
  <c r="E32" i="1"/>
  <c r="E36" i="1"/>
  <c r="E30" i="1"/>
  <c r="E34" i="1"/>
  <c r="H32" i="1"/>
  <c r="H36" i="1"/>
  <c r="H30" i="1"/>
  <c r="H34" i="1"/>
  <c r="H31" i="1"/>
  <c r="H35" i="1"/>
  <c r="J63" i="1"/>
  <c r="G28" i="1"/>
  <c r="J61" i="1"/>
  <c r="G26" i="1"/>
  <c r="J62" i="1"/>
  <c r="G27" i="1"/>
  <c r="G32" i="1"/>
  <c r="G36" i="1"/>
  <c r="G30" i="1"/>
  <c r="G34" i="1"/>
  <c r="G31" i="1"/>
  <c r="G35" i="1"/>
</calcChain>
</file>

<file path=xl/sharedStrings.xml><?xml version="1.0" encoding="utf-8"?>
<sst xmlns="http://schemas.openxmlformats.org/spreadsheetml/2006/main" count="88" uniqueCount="27">
  <si>
    <t>UPDATED CALLIBRATION</t>
  </si>
  <si>
    <t>ADC</t>
  </si>
  <si>
    <t>R</t>
  </si>
  <si>
    <t>H1</t>
  </si>
  <si>
    <t>H2</t>
  </si>
  <si>
    <t>T1</t>
  </si>
  <si>
    <t>T2</t>
  </si>
  <si>
    <t>T3</t>
  </si>
  <si>
    <t>T4</t>
  </si>
  <si>
    <t>lnR</t>
  </si>
  <si>
    <t>lnR3</t>
  </si>
  <si>
    <t>A</t>
  </si>
  <si>
    <t>B</t>
  </si>
  <si>
    <t>C</t>
  </si>
  <si>
    <t>1/T</t>
  </si>
  <si>
    <t>inverse</t>
  </si>
  <si>
    <t>Temp 1</t>
  </si>
  <si>
    <t>Temp 2</t>
  </si>
  <si>
    <t>Temp 3</t>
  </si>
  <si>
    <t>Temp</t>
  </si>
  <si>
    <t>ADC Val</t>
  </si>
  <si>
    <t>therm #</t>
  </si>
  <si>
    <t>fixed R</t>
  </si>
  <si>
    <t>read R</t>
  </si>
  <si>
    <t>Test 1 Temp 53.8</t>
  </si>
  <si>
    <t>treat therm 1 vals = therm 4, therm 1 noisy</t>
  </si>
  <si>
    <t>Test 3 Temp 63.3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</si>
</sst>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1" fontId="0" fillId="0" borderId="0" xfId="0" applyNumberFormat="1"/>
    <xf numFmtId="17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90"/>
  <sheetViews>
    <sheetView workbookViewId="0">
      <selection activeCell="E26" sqref="E26"/>
    </sheetView>
  </sheetViews>
  <sheetFormatPr defaultColWidth="8.85546875" defaultRowHeight="15" x14ac:dyDescent="0.25"/>
  <cols>
    <col min="10" max="10" width="12.7109375" bestFit="1" customWidth="1"/>
    <col min="12" max="12" width="12" bestFit="1" customWidth="1"/>
    <col min="13" max="13" width="12.7109375" bestFit="1" customWidth="1"/>
  </cols>
  <sheetData>
    <row r="1" spans="3:12" x14ac:dyDescent="0.25">
      <c r="C1" t="s">
        <v>0</v>
      </c>
    </row>
    <row r="2" spans="3:12" x14ac:dyDescent="0.25">
      <c r="E2" t="s">
        <v>1</v>
      </c>
    </row>
    <row r="4" spans="3:12" x14ac:dyDescent="0.25">
      <c r="D4" t="s">
        <v>2</v>
      </c>
      <c r="E4">
        <v>9900</v>
      </c>
      <c r="F4">
        <v>9850</v>
      </c>
      <c r="G4">
        <v>9920</v>
      </c>
      <c r="H4">
        <v>9850</v>
      </c>
      <c r="I4">
        <v>9980</v>
      </c>
      <c r="J4">
        <v>9940</v>
      </c>
    </row>
    <row r="6" spans="3:12" x14ac:dyDescent="0.25"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</row>
    <row r="7" spans="3:12" x14ac:dyDescent="0.25">
      <c r="C7" t="s">
        <v>16</v>
      </c>
      <c r="D7" s="5">
        <v>10.3</v>
      </c>
      <c r="E7" s="5">
        <v>321</v>
      </c>
      <c r="F7" s="5">
        <v>320.25</v>
      </c>
      <c r="G7" s="5">
        <v>316</v>
      </c>
      <c r="H7" s="5">
        <v>317.75</v>
      </c>
      <c r="I7" s="5">
        <v>321.25</v>
      </c>
      <c r="J7" s="5">
        <v>322</v>
      </c>
    </row>
    <row r="8" spans="3:12" x14ac:dyDescent="0.25">
      <c r="C8" t="s">
        <v>17</v>
      </c>
      <c r="D8">
        <v>25</v>
      </c>
      <c r="E8">
        <v>533</v>
      </c>
      <c r="F8">
        <v>533</v>
      </c>
      <c r="G8">
        <v>529</v>
      </c>
      <c r="H8">
        <v>531</v>
      </c>
      <c r="I8">
        <v>534.33333333333337</v>
      </c>
      <c r="J8">
        <v>537</v>
      </c>
    </row>
    <row r="9" spans="3:12" x14ac:dyDescent="0.25">
      <c r="C9" t="s">
        <v>18</v>
      </c>
      <c r="D9">
        <v>75.900000000000006</v>
      </c>
      <c r="E9">
        <v>892</v>
      </c>
      <c r="F9">
        <v>887.5</v>
      </c>
      <c r="G9">
        <v>891</v>
      </c>
      <c r="H9">
        <v>892.5</v>
      </c>
      <c r="I9">
        <v>894</v>
      </c>
      <c r="J9">
        <v>893.5</v>
      </c>
    </row>
    <row r="11" spans="3:12" x14ac:dyDescent="0.25">
      <c r="E11" t="s">
        <v>2</v>
      </c>
    </row>
    <row r="12" spans="3:12" x14ac:dyDescent="0.25">
      <c r="D12">
        <f>$D$7</f>
        <v>10.3</v>
      </c>
      <c r="E12">
        <f>$E$4/((1023/E7)-1)</f>
        <v>4526.9230769230771</v>
      </c>
      <c r="F12">
        <f>$F$4/((1023/F7)-1)</f>
        <v>4488.7406616862327</v>
      </c>
      <c r="G12">
        <f>$G$4/((1023/G7)-1)</f>
        <v>4433.8330975954741</v>
      </c>
      <c r="H12">
        <f>$H$4/((1023/H7)-1)</f>
        <v>4437.9120879120874</v>
      </c>
      <c r="I12">
        <f>$I$4/((1023/I7)-1)</f>
        <v>4568.6854292839334</v>
      </c>
      <c r="J12">
        <f>$J$4/((1023/J7)-1)</f>
        <v>4565.8773181169763</v>
      </c>
    </row>
    <row r="13" spans="3:12" x14ac:dyDescent="0.25">
      <c r="D13">
        <f>$D$8</f>
        <v>25</v>
      </c>
      <c r="E13">
        <f>$E$4/((1023/E8)-1)</f>
        <v>10768.775510204083</v>
      </c>
      <c r="F13">
        <f>$F$4/((1023/F8)-1)</f>
        <v>10714.387755102041</v>
      </c>
      <c r="G13">
        <f>$G$4/((1023/G8)-1)</f>
        <v>10622.834008097165</v>
      </c>
      <c r="H13">
        <f>$H$4/((1023/H8)-1)</f>
        <v>10630.792682926831</v>
      </c>
      <c r="I13">
        <f>$I$4/((1023/I8)-1)</f>
        <v>10912.646657571626</v>
      </c>
      <c r="J13">
        <f>$J$4/((1023/J8)-1)</f>
        <v>10983.086419753086</v>
      </c>
    </row>
    <row r="14" spans="3:12" x14ac:dyDescent="0.25">
      <c r="D14">
        <f>$D$9</f>
        <v>75.900000000000006</v>
      </c>
      <c r="E14">
        <f>$E$4/((1023/E9)-1)</f>
        <v>67410.687022900791</v>
      </c>
      <c r="F14">
        <f>$F$4/((1023/F9)-1)</f>
        <v>64515.682656826524</v>
      </c>
      <c r="G14">
        <f>$G$4/((1023/G9)-1)</f>
        <v>66960</v>
      </c>
      <c r="H14">
        <f>$H$4/((1023/H9)-1)</f>
        <v>67364.942528735672</v>
      </c>
      <c r="I14">
        <f>$I$4/((1023/I9)-1)</f>
        <v>69163.720930232579</v>
      </c>
      <c r="J14">
        <f>$J$4/((1023/J9)-1)</f>
        <v>68582.162162162218</v>
      </c>
      <c r="L14" s="2"/>
    </row>
    <row r="15" spans="3:12" x14ac:dyDescent="0.25">
      <c r="G15" s="2"/>
      <c r="H15" s="2"/>
      <c r="I15" s="2"/>
      <c r="L15" s="2"/>
    </row>
    <row r="16" spans="3:12" x14ac:dyDescent="0.25">
      <c r="E16" t="s">
        <v>9</v>
      </c>
      <c r="G16" s="2"/>
      <c r="H16" s="2"/>
      <c r="I16" s="2"/>
      <c r="L16" s="2"/>
    </row>
    <row r="17" spans="4:17" x14ac:dyDescent="0.25">
      <c r="D17">
        <f>$D$7</f>
        <v>10.3</v>
      </c>
      <c r="E17">
        <f>LN(E12)</f>
        <v>8.4177977552268857</v>
      </c>
      <c r="F17">
        <f t="shared" ref="F17:J17" si="0">LN(F12)</f>
        <v>8.4093274651563377</v>
      </c>
      <c r="G17">
        <f t="shared" si="0"/>
        <v>8.3970197479692583</v>
      </c>
      <c r="H17">
        <f t="shared" si="0"/>
        <v>8.3979392943535913</v>
      </c>
      <c r="I17">
        <f t="shared" si="0"/>
        <v>8.4269807902729479</v>
      </c>
      <c r="J17">
        <f t="shared" si="0"/>
        <v>8.4263659581604387</v>
      </c>
    </row>
    <row r="18" spans="4:17" x14ac:dyDescent="0.25">
      <c r="D18">
        <f>$D$8</f>
        <v>25</v>
      </c>
      <c r="E18">
        <f t="shared" ref="E18:J19" si="1">LN(E13)</f>
        <v>9.2844060691838539</v>
      </c>
      <c r="F18">
        <f t="shared" si="1"/>
        <v>9.2793427672273072</v>
      </c>
      <c r="G18">
        <f t="shared" si="1"/>
        <v>9.2707611149492948</v>
      </c>
      <c r="H18">
        <f t="shared" si="1"/>
        <v>9.2715100389157659</v>
      </c>
      <c r="I18">
        <f t="shared" si="1"/>
        <v>9.2976776394684659</v>
      </c>
      <c r="J18">
        <f t="shared" si="1"/>
        <v>9.3041117702589915</v>
      </c>
    </row>
    <row r="19" spans="4:17" x14ac:dyDescent="0.25">
      <c r="D19">
        <f>$D$9</f>
        <v>75.900000000000006</v>
      </c>
      <c r="E19">
        <f t="shared" si="1"/>
        <v>11.118558845501539</v>
      </c>
      <c r="F19">
        <f t="shared" si="1"/>
        <v>11.074663615195949</v>
      </c>
      <c r="G19">
        <f t="shared" si="1"/>
        <v>11.111850705163357</v>
      </c>
      <c r="H19">
        <f t="shared" si="1"/>
        <v>11.11788002105718</v>
      </c>
      <c r="I19">
        <f t="shared" si="1"/>
        <v>11.144231740117352</v>
      </c>
      <c r="J19">
        <f t="shared" si="1"/>
        <v>11.135787753110511</v>
      </c>
    </row>
    <row r="20" spans="4:17" x14ac:dyDescent="0.25">
      <c r="L20" s="2"/>
    </row>
    <row r="21" spans="4:17" x14ac:dyDescent="0.25">
      <c r="E21" t="s">
        <v>10</v>
      </c>
      <c r="L21" s="2"/>
    </row>
    <row r="22" spans="4:17" x14ac:dyDescent="0.25">
      <c r="D22">
        <f>$D$7</f>
        <v>10.3</v>
      </c>
      <c r="E22">
        <f>E17^3</f>
        <v>596.47941681834186</v>
      </c>
      <c r="F22">
        <f>F17^3</f>
        <v>594.68063107627529</v>
      </c>
      <c r="G22">
        <f t="shared" ref="G22:J22" si="2">G17^3</f>
        <v>592.0733640475969</v>
      </c>
      <c r="H22">
        <f t="shared" si="2"/>
        <v>592.26789683201298</v>
      </c>
      <c r="I22">
        <f t="shared" si="2"/>
        <v>598.43365799469836</v>
      </c>
      <c r="J22">
        <f t="shared" si="2"/>
        <v>598.30268247855281</v>
      </c>
      <c r="L22" s="2"/>
    </row>
    <row r="23" spans="4:17" x14ac:dyDescent="0.25">
      <c r="D23">
        <f>$D$8</f>
        <v>25</v>
      </c>
      <c r="E23">
        <f t="shared" ref="E23:J24" si="3">E18^3</f>
        <v>800.31762344107233</v>
      </c>
      <c r="F23">
        <f t="shared" si="3"/>
        <v>799.00896452090547</v>
      </c>
      <c r="G23">
        <f t="shared" si="3"/>
        <v>796.79421355514046</v>
      </c>
      <c r="H23">
        <f t="shared" si="3"/>
        <v>796.98733248572648</v>
      </c>
      <c r="I23">
        <f t="shared" si="3"/>
        <v>803.75456757505799</v>
      </c>
      <c r="J23">
        <f t="shared" si="3"/>
        <v>805.42435279428184</v>
      </c>
    </row>
    <row r="24" spans="4:17" x14ac:dyDescent="0.25">
      <c r="D24">
        <f>$D$9</f>
        <v>75.900000000000006</v>
      </c>
      <c r="E24">
        <f t="shared" si="3"/>
        <v>1374.5023819988244</v>
      </c>
      <c r="F24">
        <f t="shared" si="3"/>
        <v>1358.2872721693836</v>
      </c>
      <c r="G24">
        <f t="shared" si="3"/>
        <v>1372.016054439624</v>
      </c>
      <c r="H24">
        <f t="shared" si="3"/>
        <v>1374.2506437481168</v>
      </c>
      <c r="I24">
        <f t="shared" si="3"/>
        <v>1384.0456143161905</v>
      </c>
      <c r="J24">
        <f t="shared" si="3"/>
        <v>1380.901922434859</v>
      </c>
    </row>
    <row r="26" spans="4:17" x14ac:dyDescent="0.25">
      <c r="D26" t="s">
        <v>11</v>
      </c>
      <c r="E26" s="3">
        <f>J44</f>
        <v>4.0454421377294214E-3</v>
      </c>
      <c r="F26" s="3">
        <f>J52</f>
        <v>3.903939063264663E-3</v>
      </c>
      <c r="G26" s="3">
        <f>J61</f>
        <v>4.0276176177847338E-3</v>
      </c>
      <c r="H26" s="3">
        <f>J70</f>
        <v>4.0443411064248723E-3</v>
      </c>
      <c r="I26" s="3">
        <f>J79</f>
        <v>4.0590052568310712E-3</v>
      </c>
      <c r="J26" s="3">
        <f>J88</f>
        <v>3.9740803682063661E-3</v>
      </c>
      <c r="L26" s="3"/>
      <c r="M26" s="3"/>
      <c r="N26" s="3"/>
      <c r="O26" s="3"/>
      <c r="P26" s="3"/>
      <c r="Q26" s="3"/>
    </row>
    <row r="27" spans="4:17" x14ac:dyDescent="0.25">
      <c r="D27" t="s">
        <v>12</v>
      </c>
      <c r="E27" s="3">
        <f>J45</f>
        <v>-1.4426017568196572E-6</v>
      </c>
      <c r="F27" s="3">
        <f>J53</f>
        <v>2.2164493729562307E-5</v>
      </c>
      <c r="G27" s="3">
        <f>J62</f>
        <v>5.7940278017434843E-7</v>
      </c>
      <c r="H27" s="3">
        <f>J71</f>
        <v>-2.2405730898782117E-6</v>
      </c>
      <c r="I27" s="3">
        <f>J80</f>
        <v>-4.0868602516168362E-6</v>
      </c>
      <c r="J27" s="3">
        <f>J89</f>
        <v>9.5637401004633124E-6</v>
      </c>
    </row>
    <row r="28" spans="4:17" x14ac:dyDescent="0.25">
      <c r="D28" t="s">
        <v>13</v>
      </c>
      <c r="E28" s="3">
        <f>J46</f>
        <v>-8.4720363850936239E-7</v>
      </c>
      <c r="F28" s="3">
        <f>J54</f>
        <v>-9.4566468802490523E-7</v>
      </c>
      <c r="G28" s="3">
        <f>J63</f>
        <v>-8.5213054552583722E-7</v>
      </c>
      <c r="H28" s="3">
        <f>J72</f>
        <v>-8.4010265729111719E-7</v>
      </c>
      <c r="I28" s="3">
        <f>J81</f>
        <v>-8.2984351178963043E-7</v>
      </c>
      <c r="J28" s="3">
        <f>J90</f>
        <v>-8.8033846742074218E-7</v>
      </c>
    </row>
    <row r="30" spans="4:17" x14ac:dyDescent="0.25">
      <c r="D30">
        <f>$D$7</f>
        <v>10.3</v>
      </c>
      <c r="E30" s="3">
        <f>E$26+E$27*E17+E$28*E22</f>
        <v>3.5279590756747367E-3</v>
      </c>
      <c r="F30">
        <f>F$26+F$27*F17+F$28*F22</f>
        <v>3.527959075674757E-3</v>
      </c>
      <c r="G30">
        <f>G$26+G$27*G17+G$28*G22</f>
        <v>3.5279590756746898E-3</v>
      </c>
      <c r="H30">
        <f>H$26+H$27*H17+H$28*H22</f>
        <v>3.5279590756747171E-3</v>
      </c>
      <c r="I30">
        <f>I$26+I$27*I17+I$28*I22</f>
        <v>3.5279590756747306E-3</v>
      </c>
      <c r="J30">
        <f t="shared" ref="J30" si="4">J$26+J$27*J17+J$28*J22</f>
        <v>3.5279590756747163E-3</v>
      </c>
    </row>
    <row r="31" spans="4:17" x14ac:dyDescent="0.25">
      <c r="D31">
        <f>$D$8</f>
        <v>25</v>
      </c>
      <c r="E31">
        <f t="shared" ref="E31:J32" si="5">E$26+E$27*E18+E$28*E23</f>
        <v>3.3540164346805472E-3</v>
      </c>
      <c r="F31">
        <f t="shared" si="5"/>
        <v>3.3540164346805672E-3</v>
      </c>
      <c r="G31">
        <f t="shared" si="5"/>
        <v>3.3540164346804956E-3</v>
      </c>
      <c r="H31">
        <f t="shared" si="5"/>
        <v>3.3540164346805238E-3</v>
      </c>
      <c r="I31">
        <f t="shared" si="5"/>
        <v>3.354016434680539E-3</v>
      </c>
      <c r="J31">
        <f t="shared" si="5"/>
        <v>3.3540164346805234E-3</v>
      </c>
    </row>
    <row r="32" spans="4:17" x14ac:dyDescent="0.25">
      <c r="D32">
        <f>$D$9</f>
        <v>75.900000000000006</v>
      </c>
      <c r="E32">
        <f t="shared" si="5"/>
        <v>2.8649190660364086E-3</v>
      </c>
      <c r="F32">
        <f t="shared" si="5"/>
        <v>2.8649190660364255E-3</v>
      </c>
      <c r="G32">
        <f t="shared" si="5"/>
        <v>2.8649190660363444E-3</v>
      </c>
      <c r="H32">
        <f>H$26+H$27*H19+H$28*H24</f>
        <v>2.8649190660363756E-3</v>
      </c>
      <c r="I32">
        <f t="shared" si="5"/>
        <v>2.8649190660363947E-3</v>
      </c>
      <c r="J32">
        <f t="shared" si="5"/>
        <v>2.8649190660363765E-3</v>
      </c>
    </row>
    <row r="33" spans="3:12" x14ac:dyDescent="0.25">
      <c r="E33" t="s">
        <v>14</v>
      </c>
    </row>
    <row r="34" spans="3:12" x14ac:dyDescent="0.25">
      <c r="D34">
        <f>$D$7</f>
        <v>10.3</v>
      </c>
      <c r="E34">
        <f t="shared" ref="E34:J36" si="6">(1/E30)-273.15</f>
        <v>10.299999999998875</v>
      </c>
      <c r="F34">
        <f t="shared" si="6"/>
        <v>10.299999999997226</v>
      </c>
      <c r="G34">
        <f t="shared" si="6"/>
        <v>10.300000000002626</v>
      </c>
      <c r="H34">
        <f>(1/H30)-273.15</f>
        <v>10.300000000000409</v>
      </c>
      <c r="I34">
        <f t="shared" si="6"/>
        <v>10.299999999999329</v>
      </c>
      <c r="J34">
        <f t="shared" si="6"/>
        <v>10.300000000000523</v>
      </c>
    </row>
    <row r="35" spans="3:12" x14ac:dyDescent="0.25">
      <c r="D35">
        <f>$D$8</f>
        <v>25</v>
      </c>
      <c r="E35">
        <f t="shared" si="6"/>
        <v>24.999999999998465</v>
      </c>
      <c r="F35">
        <f t="shared" si="6"/>
        <v>24.999999999996703</v>
      </c>
      <c r="G35">
        <f t="shared" si="6"/>
        <v>25.00000000000307</v>
      </c>
      <c r="H35">
        <f t="shared" si="6"/>
        <v>25.000000000000568</v>
      </c>
      <c r="I35">
        <f t="shared" si="6"/>
        <v>24.999999999999204</v>
      </c>
      <c r="J35">
        <f t="shared" si="6"/>
        <v>25.000000000000625</v>
      </c>
    </row>
    <row r="36" spans="3:12" x14ac:dyDescent="0.25">
      <c r="D36">
        <f>$D$9</f>
        <v>75.900000000000006</v>
      </c>
      <c r="E36">
        <f t="shared" si="6"/>
        <v>75.899999999997078</v>
      </c>
      <c r="F36">
        <f t="shared" si="6"/>
        <v>75.899999999995032</v>
      </c>
      <c r="G36">
        <f t="shared" si="6"/>
        <v>75.900000000004923</v>
      </c>
      <c r="H36">
        <f t="shared" si="6"/>
        <v>75.900000000001114</v>
      </c>
      <c r="I36">
        <f t="shared" si="6"/>
        <v>75.899999999998784</v>
      </c>
      <c r="J36">
        <f t="shared" si="6"/>
        <v>75.900000000001</v>
      </c>
    </row>
    <row r="39" spans="3:12" x14ac:dyDescent="0.25">
      <c r="C39" t="s">
        <v>3</v>
      </c>
      <c r="F39" t="s">
        <v>9</v>
      </c>
      <c r="G39" t="s">
        <v>10</v>
      </c>
    </row>
    <row r="40" spans="3:12" x14ac:dyDescent="0.25">
      <c r="E40">
        <v>1</v>
      </c>
      <c r="F40">
        <f>E17</f>
        <v>8.4177977552268857</v>
      </c>
      <c r="G40">
        <f>F40^3</f>
        <v>596.47941681834186</v>
      </c>
      <c r="I40">
        <f>(J40+273.15)^-1</f>
        <v>3.5279590756747223E-3</v>
      </c>
      <c r="J40">
        <f>$D$7</f>
        <v>10.3</v>
      </c>
      <c r="K40">
        <f>(J40+273.15)^-1</f>
        <v>3.5279590756747223E-3</v>
      </c>
    </row>
    <row r="41" spans="3:12" x14ac:dyDescent="0.25">
      <c r="E41">
        <v>1</v>
      </c>
      <c r="F41">
        <f>E18</f>
        <v>9.2844060691838539</v>
      </c>
      <c r="G41">
        <f>F41^3</f>
        <v>800.31762344107233</v>
      </c>
      <c r="I41">
        <f>(J41+273.15)^-1</f>
        <v>3.3540164346805303E-3</v>
      </c>
      <c r="J41">
        <f>$D$8</f>
        <v>25</v>
      </c>
      <c r="K41">
        <f>(J41+273.15)^-1</f>
        <v>3.3540164346805303E-3</v>
      </c>
    </row>
    <row r="42" spans="3:12" x14ac:dyDescent="0.25">
      <c r="E42">
        <v>1</v>
      </c>
      <c r="F42">
        <f>E19</f>
        <v>11.118558845501539</v>
      </c>
      <c r="G42">
        <f>F42^3</f>
        <v>1374.5023819988244</v>
      </c>
      <c r="I42">
        <f>(J42+273.15)^-1</f>
        <v>2.8649190660363848E-3</v>
      </c>
      <c r="J42">
        <f>$D$9</f>
        <v>75.900000000000006</v>
      </c>
      <c r="K42">
        <f>(J42+273.15)^-1</f>
        <v>2.8649190660363848E-3</v>
      </c>
    </row>
    <row r="44" spans="3:12" x14ac:dyDescent="0.25">
      <c r="D44" t="s">
        <v>15</v>
      </c>
      <c r="E44">
        <f t="array" ref="E44:G46">MINVERSE(E40:G42)</f>
        <v>31.223488229319639</v>
      </c>
      <c r="F44">
        <v>-39.914135949934327</v>
      </c>
      <c r="G44">
        <v>9.6906477206146899</v>
      </c>
      <c r="I44" t="s">
        <v>11</v>
      </c>
      <c r="J44">
        <f t="array" ref="J44:J46">MMULT(E44:G46, I40:I42)</f>
        <v>4.0454421377294214E-3</v>
      </c>
    </row>
    <row r="45" spans="3:12" x14ac:dyDescent="0.25">
      <c r="E45">
        <v>-4.640894161451989</v>
      </c>
      <c r="F45">
        <v>6.2884327435843899</v>
      </c>
      <c r="G45">
        <v>-1.6475385821324011</v>
      </c>
      <c r="I45" t="s">
        <v>12</v>
      </c>
      <c r="J45">
        <v>-1.4426017568196572E-6</v>
      </c>
    </row>
    <row r="46" spans="3:12" x14ac:dyDescent="0.25">
      <c r="E46">
        <v>1.4824686277296134E-2</v>
      </c>
      <c r="F46">
        <v>-2.1829117176177484E-2</v>
      </c>
      <c r="G46">
        <v>7.0044308988813503E-3</v>
      </c>
      <c r="I46" t="s">
        <v>13</v>
      </c>
      <c r="J46">
        <v>-8.4720363850936239E-7</v>
      </c>
      <c r="L46" s="3"/>
    </row>
    <row r="47" spans="3:12" x14ac:dyDescent="0.25">
      <c r="F47" t="s">
        <v>9</v>
      </c>
      <c r="G47" t="s">
        <v>10</v>
      </c>
    </row>
    <row r="48" spans="3:12" x14ac:dyDescent="0.25">
      <c r="C48" t="s">
        <v>4</v>
      </c>
      <c r="E48">
        <v>1</v>
      </c>
      <c r="F48">
        <f>F17</f>
        <v>8.4093274651563377</v>
      </c>
      <c r="G48">
        <f>F48^3</f>
        <v>594.68063107627529</v>
      </c>
      <c r="I48">
        <f>(J48+273.15)^-1</f>
        <v>3.5279590756747223E-3</v>
      </c>
      <c r="J48">
        <f>$D$7</f>
        <v>10.3</v>
      </c>
    </row>
    <row r="49" spans="3:12" x14ac:dyDescent="0.25">
      <c r="E49">
        <v>1</v>
      </c>
      <c r="F49">
        <f>F18</f>
        <v>9.2793427672273072</v>
      </c>
      <c r="G49">
        <f>F49^3</f>
        <v>799.00896452090547</v>
      </c>
      <c r="I49">
        <f>(J49+273.15)^-1</f>
        <v>3.3540164346805303E-3</v>
      </c>
      <c r="J49">
        <f>$D$8</f>
        <v>25</v>
      </c>
    </row>
    <row r="50" spans="3:12" x14ac:dyDescent="0.25">
      <c r="E50">
        <v>1</v>
      </c>
      <c r="F50">
        <f>F19</f>
        <v>11.074663615195949</v>
      </c>
      <c r="G50">
        <f>F50^3</f>
        <v>1358.2872721693836</v>
      </c>
      <c r="I50">
        <f>(J50+273.15)^-1</f>
        <v>2.8649190660363848E-3</v>
      </c>
      <c r="J50">
        <f>$D$9</f>
        <v>75.900000000000006</v>
      </c>
    </row>
    <row r="52" spans="3:12" x14ac:dyDescent="0.25">
      <c r="D52" t="s">
        <v>15</v>
      </c>
      <c r="E52">
        <f t="array" ref="E52:G54">MINVERSE(E48:G50)</f>
        <v>31.360253489647484</v>
      </c>
      <c r="F52">
        <v>-40.388855154894237</v>
      </c>
      <c r="G52">
        <v>10.028601665246752</v>
      </c>
      <c r="I52" t="s">
        <v>11</v>
      </c>
      <c r="J52">
        <f t="array" ref="J52:J54">MMULT(E52:G54, I48:I50)</f>
        <v>3.903939063264663E-3</v>
      </c>
    </row>
    <row r="53" spans="3:12" x14ac:dyDescent="0.25">
      <c r="E53">
        <v>-4.6705475504879566</v>
      </c>
      <c r="F53">
        <v>6.3768987252324703</v>
      </c>
      <c r="G53">
        <v>-1.7063511747445133</v>
      </c>
      <c r="I53" t="s">
        <v>12</v>
      </c>
      <c r="J53">
        <v>2.2164493729562307E-5</v>
      </c>
    </row>
    <row r="54" spans="3:12" x14ac:dyDescent="0.25">
      <c r="E54">
        <v>1.4992770636994177E-2</v>
      </c>
      <c r="F54">
        <v>-2.2258290830437111E-2</v>
      </c>
      <c r="G54">
        <v>7.2655201934429319E-3</v>
      </c>
      <c r="I54" t="s">
        <v>13</v>
      </c>
      <c r="J54">
        <v>-9.4566468802490523E-7</v>
      </c>
      <c r="L54" s="3"/>
    </row>
    <row r="56" spans="3:12" x14ac:dyDescent="0.25">
      <c r="C56" t="s">
        <v>5</v>
      </c>
      <c r="F56" t="s">
        <v>9</v>
      </c>
      <c r="G56" t="s">
        <v>10</v>
      </c>
    </row>
    <row r="57" spans="3:12" x14ac:dyDescent="0.25">
      <c r="E57">
        <v>1</v>
      </c>
      <c r="F57">
        <f>G17</f>
        <v>8.3970197479692583</v>
      </c>
      <c r="G57">
        <f>F57^3</f>
        <v>592.0733640475969</v>
      </c>
      <c r="I57">
        <f>(J57+273.15)^-1</f>
        <v>3.5279590756747223E-3</v>
      </c>
      <c r="J57">
        <f>$D$7</f>
        <v>10.3</v>
      </c>
    </row>
    <row r="58" spans="3:12" x14ac:dyDescent="0.25">
      <c r="E58">
        <v>1</v>
      </c>
      <c r="F58">
        <f>G18</f>
        <v>9.2707611149492948</v>
      </c>
      <c r="G58">
        <f>F58^3</f>
        <v>796.79421355514046</v>
      </c>
      <c r="I58">
        <f>(J58+273.15)^-1</f>
        <v>3.3540164346805303E-3</v>
      </c>
      <c r="J58">
        <f>$D$8</f>
        <v>25</v>
      </c>
    </row>
    <row r="59" spans="3:12" x14ac:dyDescent="0.25">
      <c r="E59">
        <v>1</v>
      </c>
      <c r="F59">
        <f>G19</f>
        <v>11.111850705163357</v>
      </c>
      <c r="G59">
        <f>F59^3</f>
        <v>1372.016054439624</v>
      </c>
      <c r="I59">
        <f>(J59+273.15)^-1</f>
        <v>2.8649190660363848E-3</v>
      </c>
      <c r="J59">
        <f>$D$9</f>
        <v>75.900000000000006</v>
      </c>
    </row>
    <row r="61" spans="3:12" x14ac:dyDescent="0.25">
      <c r="D61" t="s">
        <v>15</v>
      </c>
      <c r="E61">
        <f t="array" ref="E61:G63">MINVERSE(E57:G59)</f>
        <v>30.757476539519239</v>
      </c>
      <c r="F61">
        <v>-39.318835516895199</v>
      </c>
      <c r="G61">
        <v>9.5613589773759529</v>
      </c>
      <c r="I61" t="s">
        <v>11</v>
      </c>
      <c r="J61">
        <f t="array" ref="J61:J63">MMULT(E61:G63, I57:I59)</f>
        <v>4.0276176177847338E-3</v>
      </c>
    </row>
    <row r="62" spans="3:12" x14ac:dyDescent="0.25">
      <c r="E62">
        <v>-4.5766692197660399</v>
      </c>
      <c r="F62">
        <v>6.2055009921216504</v>
      </c>
      <c r="G62">
        <v>-1.6288317723556103</v>
      </c>
      <c r="I62" t="s">
        <v>12</v>
      </c>
      <c r="J62">
        <v>5.7940278017434843E-7</v>
      </c>
    </row>
    <row r="63" spans="3:12" x14ac:dyDescent="0.25">
      <c r="E63">
        <v>1.4648362526374411E-2</v>
      </c>
      <c r="F63">
        <v>-2.1600159096103209E-2</v>
      </c>
      <c r="G63">
        <v>6.9517965697287968E-3</v>
      </c>
      <c r="I63" t="s">
        <v>13</v>
      </c>
      <c r="J63">
        <v>-8.5213054552583722E-7</v>
      </c>
      <c r="L63" s="3"/>
    </row>
    <row r="65" spans="3:12" x14ac:dyDescent="0.25">
      <c r="C65" t="s">
        <v>6</v>
      </c>
      <c r="F65" t="s">
        <v>9</v>
      </c>
      <c r="G65" t="s">
        <v>10</v>
      </c>
    </row>
    <row r="66" spans="3:12" x14ac:dyDescent="0.25">
      <c r="E66">
        <v>1</v>
      </c>
      <c r="F66">
        <f>H17</f>
        <v>8.3979392943535913</v>
      </c>
      <c r="G66">
        <f>H22</f>
        <v>592.26789683201298</v>
      </c>
      <c r="I66">
        <f>(J66+273.15)^-1</f>
        <v>3.5279590756747223E-3</v>
      </c>
      <c r="J66">
        <f>$D$7</f>
        <v>10.3</v>
      </c>
    </row>
    <row r="67" spans="3:12" x14ac:dyDescent="0.25">
      <c r="E67">
        <v>1</v>
      </c>
      <c r="F67">
        <f>H18</f>
        <v>9.2715100389157659</v>
      </c>
      <c r="G67">
        <f>H23</f>
        <v>796.98733248572648</v>
      </c>
      <c r="I67">
        <f>(J67+273.15)^-1</f>
        <v>3.3540164346805303E-3</v>
      </c>
      <c r="J67">
        <f>$D$8</f>
        <v>25</v>
      </c>
    </row>
    <row r="68" spans="3:12" x14ac:dyDescent="0.25">
      <c r="E68">
        <v>1</v>
      </c>
      <c r="F68">
        <f>H19</f>
        <v>11.11788002105718</v>
      </c>
      <c r="G68">
        <f>H24</f>
        <v>1374.2506437481168</v>
      </c>
      <c r="I68">
        <f>(J68+273.15)^-1</f>
        <v>2.8649190660363848E-3</v>
      </c>
      <c r="J68">
        <f>$D$9</f>
        <v>75.900000000000006</v>
      </c>
    </row>
    <row r="70" spans="3:12" x14ac:dyDescent="0.25">
      <c r="E70">
        <f t="array" ref="E70:G72">MINVERSE(E66:G68)</f>
        <v>30.726832455553215</v>
      </c>
      <c r="F70">
        <v>-39.243100612675633</v>
      </c>
      <c r="G70">
        <v>9.5162681571224219</v>
      </c>
      <c r="I70" t="s">
        <v>11</v>
      </c>
      <c r="J70">
        <f t="array" ref="J70:J72">MMULT(E70:G72, I66:I68)</f>
        <v>4.0443411064248723E-3</v>
      </c>
    </row>
    <row r="71" spans="3:12" x14ac:dyDescent="0.25">
      <c r="E71">
        <v>-4.5708432441551912</v>
      </c>
      <c r="F71">
        <v>6.1918373921441088</v>
      </c>
      <c r="G71">
        <v>-1.6209941479889176</v>
      </c>
      <c r="I71" t="s">
        <v>12</v>
      </c>
      <c r="J71">
        <v>-2.2405730898782117E-6</v>
      </c>
    </row>
    <row r="72" spans="3:12" x14ac:dyDescent="0.25">
      <c r="E72">
        <v>1.4619788915089972E-2</v>
      </c>
      <c r="F72">
        <v>-2.1536831550870217E-2</v>
      </c>
      <c r="G72">
        <v>6.9170426357802444E-3</v>
      </c>
      <c r="I72" t="s">
        <v>13</v>
      </c>
      <c r="J72">
        <v>-8.4010265729111719E-7</v>
      </c>
      <c r="L72" s="3"/>
    </row>
    <row r="74" spans="3:12" x14ac:dyDescent="0.25">
      <c r="C74" t="s">
        <v>7</v>
      </c>
      <c r="F74" t="s">
        <v>9</v>
      </c>
      <c r="G74" t="s">
        <v>10</v>
      </c>
    </row>
    <row r="75" spans="3:12" x14ac:dyDescent="0.25">
      <c r="E75">
        <v>1</v>
      </c>
      <c r="F75">
        <f>I17</f>
        <v>8.4269807902729479</v>
      </c>
      <c r="G75">
        <f>I22</f>
        <v>598.43365799469836</v>
      </c>
      <c r="I75">
        <f>(J75+273.15)^-1</f>
        <v>3.5279590756747223E-3</v>
      </c>
      <c r="J75">
        <f>$D$7</f>
        <v>10.3</v>
      </c>
    </row>
    <row r="76" spans="3:12" x14ac:dyDescent="0.25">
      <c r="E76">
        <v>1</v>
      </c>
      <c r="F76">
        <f>I18</f>
        <v>9.2976776394684659</v>
      </c>
      <c r="G76">
        <f>I23</f>
        <v>803.75456757505799</v>
      </c>
      <c r="I76">
        <f>(J76+273.15)^-1</f>
        <v>3.3540164346805303E-3</v>
      </c>
      <c r="J76">
        <f>$D$8</f>
        <v>25</v>
      </c>
    </row>
    <row r="77" spans="3:12" x14ac:dyDescent="0.25">
      <c r="E77">
        <v>1</v>
      </c>
      <c r="F77">
        <f>I19</f>
        <v>11.144231740117352</v>
      </c>
      <c r="G77">
        <f>I24</f>
        <v>1384.0456143161905</v>
      </c>
      <c r="I77">
        <f>(J77+273.15)^-1</f>
        <v>2.8649190660363848E-3</v>
      </c>
      <c r="J77">
        <f>$D$9</f>
        <v>75.900000000000006</v>
      </c>
    </row>
    <row r="79" spans="3:12" x14ac:dyDescent="0.25">
      <c r="E79">
        <f t="array" ref="E79:G81">MINVERSE(E75:G77)</f>
        <v>31.011249668427162</v>
      </c>
      <c r="F79">
        <v>-39.598685926170951</v>
      </c>
      <c r="G79">
        <v>9.5874362577437946</v>
      </c>
      <c r="I79" t="s">
        <v>11</v>
      </c>
      <c r="J79">
        <f t="array" ref="J79:J81">MMULT(E79:G81, I75:I77)</f>
        <v>4.0590052568310712E-3</v>
      </c>
    </row>
    <row r="80" spans="3:12" x14ac:dyDescent="0.25">
      <c r="E80">
        <v>-4.601050747271529</v>
      </c>
      <c r="F80">
        <v>6.2290130082102362</v>
      </c>
      <c r="G80">
        <v>-1.6279622609387081</v>
      </c>
      <c r="I80" t="s">
        <v>12</v>
      </c>
      <c r="J80">
        <v>-4.0868602516168362E-6</v>
      </c>
    </row>
    <row r="81" spans="3:12" x14ac:dyDescent="0.25">
      <c r="E81">
        <v>1.4641082560865295E-2</v>
      </c>
      <c r="F81">
        <v>-2.1544722400108119E-2</v>
      </c>
      <c r="G81">
        <v>6.9036398392428259E-3</v>
      </c>
      <c r="I81" t="s">
        <v>13</v>
      </c>
      <c r="J81">
        <v>-8.2984351178963043E-7</v>
      </c>
      <c r="L81" s="3"/>
    </row>
    <row r="83" spans="3:12" x14ac:dyDescent="0.25">
      <c r="C83" t="s">
        <v>8</v>
      </c>
      <c r="F83" t="s">
        <v>9</v>
      </c>
      <c r="G83" t="s">
        <v>10</v>
      </c>
    </row>
    <row r="84" spans="3:12" x14ac:dyDescent="0.25">
      <c r="E84">
        <v>1</v>
      </c>
      <c r="F84">
        <f>J17</f>
        <v>8.4263659581604387</v>
      </c>
      <c r="G84">
        <f>J22</f>
        <v>598.30268247855281</v>
      </c>
      <c r="I84">
        <f>(J84+273.15)^-1</f>
        <v>3.5279590756747223E-3</v>
      </c>
      <c r="J84">
        <f>$D$7</f>
        <v>10.3</v>
      </c>
    </row>
    <row r="85" spans="3:12" x14ac:dyDescent="0.25">
      <c r="E85">
        <v>1</v>
      </c>
      <c r="F85">
        <f>J18</f>
        <v>9.3041117702589915</v>
      </c>
      <c r="G85">
        <f>J23</f>
        <v>805.42435279428184</v>
      </c>
      <c r="I85">
        <f>(J85+273.15)^-1</f>
        <v>3.3540164346805303E-3</v>
      </c>
      <c r="J85">
        <f>$D$8</f>
        <v>25</v>
      </c>
    </row>
    <row r="86" spans="3:12" x14ac:dyDescent="0.25">
      <c r="E86">
        <v>1</v>
      </c>
      <c r="F86">
        <f>J19</f>
        <v>11.135787753110511</v>
      </c>
      <c r="G86">
        <f>J24</f>
        <v>1380.901922434859</v>
      </c>
      <c r="I86">
        <f>(J86+273.15)^-1</f>
        <v>2.8649190660363848E-3</v>
      </c>
      <c r="J86">
        <f>$D$9</f>
        <v>75.900000000000006</v>
      </c>
    </row>
    <row r="88" spans="3:12" x14ac:dyDescent="0.25">
      <c r="E88">
        <f t="array" ref="E88:G90">MINVERSE(E84:G86)</f>
        <v>30.848825418222489</v>
      </c>
      <c r="F88">
        <v>-39.552133052947283</v>
      </c>
      <c r="G88">
        <v>9.7033076347247906</v>
      </c>
      <c r="I88" t="s">
        <v>11</v>
      </c>
      <c r="J88">
        <f t="array" ref="J88:J90">MMULT(E88:G90, I84:I86)</f>
        <v>3.9740803682063661E-3</v>
      </c>
    </row>
    <row r="89" spans="3:12" x14ac:dyDescent="0.25">
      <c r="E89">
        <v>-4.5766084946986307</v>
      </c>
      <c r="F89">
        <v>6.2237878911000735</v>
      </c>
      <c r="G89">
        <v>-1.6471793964014423</v>
      </c>
      <c r="I89" t="s">
        <v>12</v>
      </c>
      <c r="J89">
        <v>9.5637401004633124E-6</v>
      </c>
      <c r="L89" s="3"/>
    </row>
    <row r="90" spans="3:12" x14ac:dyDescent="0.25">
      <c r="E90">
        <v>1.4566795136584331E-2</v>
      </c>
      <c r="F90">
        <v>-2.1547256499040775E-2</v>
      </c>
      <c r="G90">
        <v>6.9804613624564428E-3</v>
      </c>
      <c r="I90" t="s">
        <v>13</v>
      </c>
      <c r="J90">
        <v>-8.8033846742074218E-7</v>
      </c>
      <c r="L90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J11" sqref="J11"/>
    </sheetView>
  </sheetViews>
  <sheetFormatPr defaultRowHeight="15" x14ac:dyDescent="0.25"/>
  <sheetData>
    <row r="1" spans="1:5" x14ac:dyDescent="0.25">
      <c r="A1" t="s">
        <v>24</v>
      </c>
      <c r="E1" t="s">
        <v>25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</row>
    <row r="3" spans="1:5" x14ac:dyDescent="0.25">
      <c r="A3">
        <v>6437.1666666666688</v>
      </c>
      <c r="B3" t="s">
        <v>3</v>
      </c>
    </row>
    <row r="4" spans="1:5" x14ac:dyDescent="0.25">
      <c r="A4">
        <v>6424</v>
      </c>
      <c r="B4" t="s">
        <v>4</v>
      </c>
    </row>
    <row r="5" spans="1:5" x14ac:dyDescent="0.25">
      <c r="A5">
        <v>6384.039583333335</v>
      </c>
      <c r="B5" t="s">
        <v>5</v>
      </c>
    </row>
    <row r="6" spans="1:5" x14ac:dyDescent="0.25">
      <c r="A6">
        <v>6392</v>
      </c>
      <c r="B6" t="s">
        <v>6</v>
      </c>
    </row>
    <row r="7" spans="1:5" x14ac:dyDescent="0.25">
      <c r="A7">
        <v>6370.7687500000056</v>
      </c>
      <c r="B7" t="s">
        <v>7</v>
      </c>
    </row>
    <row r="8" spans="1:5" x14ac:dyDescent="0.25">
      <c r="A8">
        <v>6368.2020833333308</v>
      </c>
      <c r="B8" t="s">
        <v>8</v>
      </c>
    </row>
    <row r="16" spans="1:5" x14ac:dyDescent="0.25">
      <c r="A16" t="s">
        <v>26</v>
      </c>
    </row>
    <row r="17" spans="1:4" x14ac:dyDescent="0.25">
      <c r="A17" t="s">
        <v>20</v>
      </c>
      <c r="B17" t="s">
        <v>21</v>
      </c>
      <c r="C17" t="s">
        <v>22</v>
      </c>
      <c r="D17" t="s">
        <v>23</v>
      </c>
    </row>
    <row r="18" spans="1:4" x14ac:dyDescent="0.25">
      <c r="A18">
        <v>6884.1047619047595</v>
      </c>
      <c r="B18" t="s">
        <v>3</v>
      </c>
    </row>
    <row r="19" spans="1:4" x14ac:dyDescent="0.25">
      <c r="A19">
        <v>6868.3873015873023</v>
      </c>
      <c r="B19" t="s">
        <v>4</v>
      </c>
    </row>
    <row r="20" spans="1:4" x14ac:dyDescent="0.25">
      <c r="A20">
        <v>6861.387301587305</v>
      </c>
      <c r="B20" t="s">
        <v>5</v>
      </c>
    </row>
    <row r="21" spans="1:4" x14ac:dyDescent="0.25">
      <c r="A21">
        <v>6858.7492063492036</v>
      </c>
      <c r="B21" t="s">
        <v>6</v>
      </c>
    </row>
    <row r="22" spans="1:4" x14ac:dyDescent="0.25">
      <c r="A22">
        <v>6858.1999999999989</v>
      </c>
      <c r="B22" t="s">
        <v>7</v>
      </c>
    </row>
    <row r="23" spans="1:4" x14ac:dyDescent="0.25">
      <c r="A23">
        <v>6830.2158730158726</v>
      </c>
      <c r="B2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9" sqref="C9"/>
    </sheetView>
  </sheetViews>
  <sheetFormatPr defaultColWidth="8.85546875" defaultRowHeight="15" x14ac:dyDescent="0.25"/>
  <sheetData>
    <row r="1" spans="1:6" x14ac:dyDescent="0.25">
      <c r="A1">
        <v>4.0454421377294214E-3</v>
      </c>
      <c r="B1">
        <v>3.903939063264663E-3</v>
      </c>
      <c r="C1">
        <v>4.0276176177847338E-3</v>
      </c>
      <c r="D1">
        <v>4.0443411064248723E-3</v>
      </c>
      <c r="E1">
        <v>4.0590052568310712E-3</v>
      </c>
      <c r="F1">
        <v>3.9740803682063661E-3</v>
      </c>
    </row>
    <row r="2" spans="1:6" x14ac:dyDescent="0.25">
      <c r="A2">
        <v>-1.4426017568196572E-6</v>
      </c>
      <c r="B2">
        <v>2.2164493729562307E-5</v>
      </c>
      <c r="C2">
        <v>5.7940278017434843E-7</v>
      </c>
      <c r="D2">
        <v>-2.2405730898782117E-6</v>
      </c>
      <c r="E2">
        <v>-4.0868602516168362E-6</v>
      </c>
      <c r="F2">
        <v>9.5637401004633124E-6</v>
      </c>
    </row>
    <row r="3" spans="1:6" x14ac:dyDescent="0.25">
      <c r="A3">
        <v>-8.4720363850936239E-7</v>
      </c>
      <c r="B3">
        <v>-9.4566468802490523E-7</v>
      </c>
      <c r="C3">
        <v>-8.5213054552583722E-7</v>
      </c>
      <c r="D3">
        <v>-8.4010265729111719E-7</v>
      </c>
      <c r="E3">
        <v>-8.2984351178963043E-7</v>
      </c>
      <c r="F3">
        <v>-8.8033846742074218E-7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7" sqref="A17:G17"/>
    </sheetView>
  </sheetViews>
  <sheetFormatPr defaultColWidth="8.85546875" defaultRowHeight="15" x14ac:dyDescent="0.25"/>
  <sheetData>
    <row r="1" spans="1:7" x14ac:dyDescent="0.25">
      <c r="A1" s="4">
        <v>11383</v>
      </c>
    </row>
    <row r="3" spans="1:7" x14ac:dyDescent="0.25">
      <c r="A3" t="s">
        <v>19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 x14ac:dyDescent="0.25">
      <c r="A4">
        <v>10.5</v>
      </c>
      <c r="B4">
        <v>321</v>
      </c>
      <c r="C4">
        <v>321</v>
      </c>
      <c r="D4">
        <v>316</v>
      </c>
      <c r="E4">
        <v>318</v>
      </c>
      <c r="F4">
        <v>322</v>
      </c>
      <c r="G4">
        <v>322</v>
      </c>
    </row>
    <row r="5" spans="1:7" x14ac:dyDescent="0.25">
      <c r="A5">
        <v>10.5</v>
      </c>
      <c r="B5">
        <v>321</v>
      </c>
      <c r="C5">
        <v>320</v>
      </c>
      <c r="D5">
        <v>316</v>
      </c>
      <c r="E5">
        <v>318</v>
      </c>
      <c r="F5">
        <v>321</v>
      </c>
      <c r="G5">
        <v>322</v>
      </c>
    </row>
    <row r="6" spans="1:7" x14ac:dyDescent="0.25">
      <c r="A6">
        <v>10.199999999999999</v>
      </c>
      <c r="B6">
        <v>321</v>
      </c>
      <c r="C6">
        <v>320</v>
      </c>
      <c r="D6">
        <v>316</v>
      </c>
      <c r="E6">
        <v>318</v>
      </c>
      <c r="F6">
        <v>321</v>
      </c>
      <c r="G6">
        <v>322</v>
      </c>
    </row>
    <row r="7" spans="1:7" x14ac:dyDescent="0.25">
      <c r="A7">
        <v>10</v>
      </c>
      <c r="B7">
        <v>321</v>
      </c>
      <c r="C7">
        <v>320</v>
      </c>
      <c r="D7">
        <v>316</v>
      </c>
      <c r="E7">
        <v>317</v>
      </c>
      <c r="F7">
        <v>321</v>
      </c>
      <c r="G7">
        <v>322</v>
      </c>
    </row>
    <row r="8" spans="1:7" x14ac:dyDescent="0.25">
      <c r="A8" s="1">
        <f t="shared" ref="A8:G8" si="0">AVERAGE(A4:A7)</f>
        <v>10.3</v>
      </c>
      <c r="B8" s="1">
        <f t="shared" si="0"/>
        <v>321</v>
      </c>
      <c r="C8" s="1">
        <f t="shared" si="0"/>
        <v>320.25</v>
      </c>
      <c r="D8" s="1">
        <f t="shared" si="0"/>
        <v>316</v>
      </c>
      <c r="E8" s="1">
        <f t="shared" si="0"/>
        <v>317.75</v>
      </c>
      <c r="F8" s="1">
        <f t="shared" si="0"/>
        <v>321.25</v>
      </c>
      <c r="G8" s="1">
        <f t="shared" si="0"/>
        <v>322</v>
      </c>
    </row>
    <row r="10" spans="1:7" x14ac:dyDescent="0.25">
      <c r="A10">
        <v>25</v>
      </c>
      <c r="B10">
        <v>533</v>
      </c>
      <c r="C10">
        <v>533</v>
      </c>
      <c r="D10">
        <v>529</v>
      </c>
      <c r="E10">
        <v>531</v>
      </c>
      <c r="F10">
        <v>534</v>
      </c>
      <c r="G10">
        <v>537</v>
      </c>
    </row>
    <row r="11" spans="1:7" x14ac:dyDescent="0.25">
      <c r="A11">
        <v>25</v>
      </c>
      <c r="B11">
        <v>533</v>
      </c>
      <c r="C11">
        <v>533</v>
      </c>
      <c r="D11">
        <v>529</v>
      </c>
      <c r="E11">
        <v>531</v>
      </c>
      <c r="F11">
        <v>534</v>
      </c>
      <c r="G11">
        <v>537</v>
      </c>
    </row>
    <row r="12" spans="1:7" x14ac:dyDescent="0.25">
      <c r="A12">
        <v>25</v>
      </c>
      <c r="B12">
        <v>533</v>
      </c>
      <c r="C12">
        <v>533</v>
      </c>
      <c r="D12">
        <v>529</v>
      </c>
      <c r="E12">
        <v>531</v>
      </c>
      <c r="F12">
        <v>535</v>
      </c>
      <c r="G12">
        <v>537</v>
      </c>
    </row>
    <row r="13" spans="1:7" x14ac:dyDescent="0.25">
      <c r="A13" s="1">
        <f t="shared" ref="A13:G13" si="1">AVERAGE(A9:A12)</f>
        <v>25</v>
      </c>
      <c r="B13" s="1">
        <f t="shared" si="1"/>
        <v>533</v>
      </c>
      <c r="C13" s="1">
        <f t="shared" si="1"/>
        <v>533</v>
      </c>
      <c r="D13" s="1">
        <f t="shared" si="1"/>
        <v>529</v>
      </c>
      <c r="E13" s="1">
        <f t="shared" si="1"/>
        <v>531</v>
      </c>
      <c r="F13" s="1">
        <f t="shared" si="1"/>
        <v>534.33333333333337</v>
      </c>
      <c r="G13" s="1">
        <f t="shared" si="1"/>
        <v>537</v>
      </c>
    </row>
    <row r="15" spans="1:7" x14ac:dyDescent="0.25">
      <c r="A15">
        <v>76</v>
      </c>
      <c r="B15">
        <v>892</v>
      </c>
      <c r="C15">
        <v>887</v>
      </c>
      <c r="D15">
        <v>891</v>
      </c>
      <c r="E15">
        <v>893</v>
      </c>
      <c r="F15">
        <v>894</v>
      </c>
      <c r="G15">
        <v>894</v>
      </c>
    </row>
    <row r="16" spans="1:7" x14ac:dyDescent="0.25">
      <c r="A16">
        <v>75.8</v>
      </c>
      <c r="B16">
        <v>892</v>
      </c>
      <c r="C16">
        <v>888</v>
      </c>
      <c r="D16">
        <v>891</v>
      </c>
      <c r="E16">
        <v>892</v>
      </c>
      <c r="F16">
        <v>894</v>
      </c>
      <c r="G16">
        <v>893</v>
      </c>
    </row>
    <row r="17" spans="1:7" x14ac:dyDescent="0.25">
      <c r="A17" s="1">
        <f t="shared" ref="A17:G17" si="2">AVERAGE(A15:A16)</f>
        <v>75.900000000000006</v>
      </c>
      <c r="B17" s="1">
        <f t="shared" si="2"/>
        <v>892</v>
      </c>
      <c r="C17" s="1">
        <f t="shared" si="2"/>
        <v>887.5</v>
      </c>
      <c r="D17" s="1">
        <f t="shared" si="2"/>
        <v>891</v>
      </c>
      <c r="E17" s="1">
        <f t="shared" si="2"/>
        <v>892.5</v>
      </c>
      <c r="F17" s="1">
        <f t="shared" si="2"/>
        <v>894</v>
      </c>
      <c r="G17" s="1">
        <f t="shared" si="2"/>
        <v>893.5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Calcs</vt:lpstr>
      <vt:lpstr>ADC to Res</vt:lpstr>
      <vt:lpstr>CSV Export</vt:lpstr>
      <vt:lpstr>Calli Vals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Queens Geomech</cp:lastModifiedBy>
  <dcterms:created xsi:type="dcterms:W3CDTF">2015-03-31T15:24:50Z</dcterms:created>
  <dcterms:modified xsi:type="dcterms:W3CDTF">2015-09-11T17:42:58Z</dcterms:modified>
</cp:coreProperties>
</file>