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lexe\Desktop\PAS\Zaoch\28\"/>
    </mc:Choice>
  </mc:AlternateContent>
  <bookViews>
    <workbookView minimized="1" xWindow="0" yWindow="0" windowWidth="23040" windowHeight="9060" activeTab="1"/>
  </bookViews>
  <sheets>
    <sheet name="Лаба" sheetId="1" r:id="rId1"/>
    <sheet name="Стоимость_разработ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V30" i="1"/>
  <c r="V29" i="1"/>
  <c r="V51" i="1"/>
  <c r="U51" i="1"/>
  <c r="V47" i="1"/>
  <c r="V48" i="1"/>
  <c r="V49" i="1"/>
  <c r="V50" i="1"/>
  <c r="V46" i="1"/>
  <c r="U47" i="1"/>
  <c r="U48" i="1"/>
  <c r="U49" i="1"/>
  <c r="U50" i="1"/>
  <c r="U46" i="1"/>
  <c r="T47" i="1"/>
  <c r="T48" i="1"/>
  <c r="T49" i="1"/>
  <c r="T50" i="1"/>
  <c r="T51" i="1"/>
  <c r="T46" i="1"/>
  <c r="Q51" i="1"/>
  <c r="Q47" i="1"/>
  <c r="Q48" i="1"/>
  <c r="Q49" i="1"/>
  <c r="Q50" i="1"/>
  <c r="Q46" i="1"/>
  <c r="P51" i="1"/>
  <c r="P47" i="1"/>
  <c r="P48" i="1"/>
  <c r="P49" i="1"/>
  <c r="P50" i="1"/>
  <c r="P46" i="1"/>
  <c r="O47" i="1"/>
  <c r="O48" i="1"/>
  <c r="O49" i="1"/>
  <c r="O50" i="1"/>
  <c r="O51" i="1"/>
  <c r="O46" i="1"/>
  <c r="V37" i="1"/>
  <c r="V38" i="1"/>
  <c r="V36" i="1"/>
  <c r="T38" i="1"/>
  <c r="T37" i="1"/>
  <c r="T36" i="1"/>
  <c r="U38" i="1"/>
  <c r="U37" i="1"/>
  <c r="U36" i="1"/>
  <c r="G63" i="1" l="1"/>
  <c r="G62" i="1"/>
  <c r="E67" i="1"/>
  <c r="E66" i="1"/>
  <c r="E65" i="1"/>
  <c r="E64" i="1"/>
  <c r="E63" i="1"/>
  <c r="E62" i="1"/>
  <c r="F67" i="1"/>
  <c r="F66" i="1"/>
  <c r="F65" i="1"/>
  <c r="F64" i="1"/>
  <c r="F63" i="1"/>
  <c r="C67" i="1"/>
  <c r="C66" i="1"/>
  <c r="C65" i="1"/>
  <c r="C64" i="1"/>
  <c r="C63" i="1"/>
  <c r="C62" i="1"/>
  <c r="B67" i="1"/>
  <c r="B66" i="1"/>
  <c r="B65" i="1"/>
  <c r="B64" i="1"/>
  <c r="B63" i="1"/>
  <c r="B62" i="1"/>
  <c r="A67" i="1"/>
  <c r="A66" i="1"/>
  <c r="A65" i="1"/>
  <c r="A64" i="1"/>
  <c r="A63" i="1"/>
  <c r="A62" i="1"/>
  <c r="J37" i="1"/>
  <c r="J38" i="1"/>
  <c r="J39" i="1"/>
  <c r="J40" i="1"/>
  <c r="J41" i="1"/>
  <c r="J36" i="1"/>
  <c r="C41" i="1"/>
  <c r="K46" i="1" s="1"/>
  <c r="K53" i="1" s="1"/>
  <c r="H65" i="1" s="1"/>
  <c r="B37" i="1"/>
  <c r="B38" i="1"/>
  <c r="C38" i="1" s="1"/>
  <c r="H45" i="1" s="1"/>
  <c r="B39" i="1"/>
  <c r="C39" i="1" s="1"/>
  <c r="B40" i="1"/>
  <c r="C40" i="1" s="1"/>
  <c r="J45" i="1" s="1"/>
  <c r="J52" i="1" s="1"/>
  <c r="H63" i="1" s="1"/>
  <c r="B41" i="1"/>
  <c r="B36" i="1"/>
  <c r="C36" i="1" s="1"/>
  <c r="F46" i="1" s="1"/>
  <c r="F53" i="1" s="1"/>
  <c r="H64" i="1" s="1"/>
  <c r="E53" i="1"/>
  <c r="E54" i="1"/>
  <c r="E52" i="1"/>
  <c r="E46" i="1"/>
  <c r="E47" i="1"/>
  <c r="E45" i="1"/>
  <c r="I46" i="1" l="1"/>
  <c r="I53" i="1" s="1"/>
  <c r="I47" i="1"/>
  <c r="I54" i="1" s="1"/>
  <c r="H67" i="1" s="1"/>
  <c r="I45" i="1"/>
  <c r="I52" i="1" s="1"/>
  <c r="K45" i="1"/>
  <c r="K52" i="1" s="1"/>
  <c r="H52" i="1"/>
  <c r="H47" i="1"/>
  <c r="H54" i="1" s="1"/>
  <c r="H66" i="1" s="1"/>
  <c r="H46" i="1"/>
  <c r="H53" i="1" s="1"/>
  <c r="J47" i="1"/>
  <c r="J54" i="1" s="1"/>
  <c r="J46" i="1"/>
  <c r="J53" i="1" s="1"/>
  <c r="F45" i="1"/>
  <c r="K47" i="1"/>
  <c r="K54" i="1" s="1"/>
  <c r="F47" i="1"/>
  <c r="F54" i="1" s="1"/>
  <c r="I27" i="1"/>
  <c r="P25" i="1"/>
  <c r="Q25" i="1"/>
  <c r="R25" i="1"/>
  <c r="S25" i="1"/>
  <c r="T25" i="1"/>
  <c r="O25" i="1"/>
  <c r="H41" i="1" l="1"/>
  <c r="G65" i="1" s="1"/>
  <c r="H36" i="1"/>
  <c r="G67" i="1" s="1"/>
  <c r="H37" i="1"/>
  <c r="G66" i="1" s="1"/>
  <c r="H40" i="1"/>
  <c r="G64" i="1" s="1"/>
  <c r="F52" i="1"/>
  <c r="T24" i="1"/>
  <c r="R24" i="1"/>
  <c r="S24" i="1"/>
  <c r="Q24" i="1"/>
  <c r="P24" i="1"/>
  <c r="C32" i="1" l="1"/>
  <c r="D32" i="1"/>
  <c r="E32" i="1"/>
  <c r="F32" i="1"/>
  <c r="G32" i="1"/>
  <c r="B32" i="1"/>
  <c r="C27" i="1"/>
  <c r="P27" i="1" s="1"/>
  <c r="D27" i="1"/>
  <c r="E27" i="1"/>
  <c r="F27" i="1"/>
  <c r="G27" i="1"/>
  <c r="B27" i="1"/>
  <c r="C26" i="1"/>
  <c r="P26" i="1" s="1"/>
  <c r="D26" i="1"/>
  <c r="E26" i="1"/>
  <c r="F26" i="1"/>
  <c r="G26" i="1"/>
  <c r="B26" i="1"/>
  <c r="H24" i="1" l="1"/>
  <c r="C15" i="1" l="1"/>
  <c r="C18" i="1" s="1"/>
  <c r="Y31" i="1" s="1"/>
  <c r="C8" i="1"/>
  <c r="C11" i="1" s="1"/>
  <c r="Y30" i="1" s="1"/>
  <c r="C4" i="1"/>
  <c r="Y29" i="1" s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E10" i="2" s="1"/>
  <c r="C10" i="2"/>
  <c r="D9" i="2"/>
  <c r="C9" i="2"/>
  <c r="D8" i="2"/>
  <c r="C8" i="2"/>
  <c r="D7" i="2"/>
  <c r="C7" i="2"/>
  <c r="D6" i="2"/>
  <c r="C6" i="2"/>
  <c r="D5" i="2"/>
  <c r="C5" i="2"/>
  <c r="D4" i="2"/>
  <c r="E4" i="2" s="1"/>
  <c r="C4" i="2"/>
  <c r="D3" i="2"/>
  <c r="C3" i="2"/>
  <c r="D2" i="2"/>
  <c r="C2" i="2"/>
  <c r="E8" i="2" l="1"/>
  <c r="E3" i="2"/>
  <c r="E9" i="2"/>
  <c r="E11" i="2"/>
  <c r="E6" i="2"/>
  <c r="E2" i="2"/>
  <c r="E5" i="2"/>
  <c r="E7" i="2"/>
  <c r="E17" i="2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F16" i="2" l="1"/>
  <c r="Q28" i="1" s="1"/>
  <c r="F31" i="2"/>
  <c r="T28" i="1" s="1"/>
  <c r="F26" i="2"/>
  <c r="S28" i="1" s="1"/>
  <c r="F6" i="2"/>
  <c r="O28" i="1" s="1"/>
  <c r="F21" i="2"/>
  <c r="R28" i="1" s="1"/>
  <c r="F11" i="2"/>
  <c r="C28" i="1" s="1"/>
  <c r="V32" i="1"/>
  <c r="Q27" i="1"/>
  <c r="R27" i="1"/>
  <c r="S27" i="1"/>
  <c r="T27" i="1"/>
  <c r="O27" i="1"/>
  <c r="Q26" i="1"/>
  <c r="R26" i="1"/>
  <c r="S26" i="1"/>
  <c r="T26" i="1"/>
  <c r="O26" i="1"/>
  <c r="O24" i="1"/>
  <c r="P28" i="1" l="1"/>
  <c r="C37" i="1"/>
  <c r="F62" i="1"/>
  <c r="Y28" i="1"/>
  <c r="P31" i="1"/>
  <c r="P30" i="1" s="1"/>
  <c r="O31" i="1"/>
  <c r="O30" i="1" s="1"/>
  <c r="Y27" i="1"/>
  <c r="Y26" i="1"/>
  <c r="T31" i="1"/>
  <c r="T30" i="1" s="1"/>
  <c r="S31" i="1"/>
  <c r="S30" i="1" s="1"/>
  <c r="R31" i="1"/>
  <c r="R30" i="1" s="1"/>
  <c r="Y25" i="1"/>
  <c r="Y24" i="1"/>
  <c r="Q31" i="1"/>
  <c r="Q30" i="1" s="1"/>
  <c r="G46" i="1" l="1"/>
  <c r="G53" i="1" s="1"/>
  <c r="G45" i="1"/>
  <c r="G52" i="1" s="1"/>
  <c r="H62" i="1" s="1"/>
  <c r="G47" i="1"/>
  <c r="G54" i="1" s="1"/>
  <c r="W33" i="1"/>
  <c r="Y33" i="1"/>
</calcChain>
</file>

<file path=xl/sharedStrings.xml><?xml version="1.0" encoding="utf-8"?>
<sst xmlns="http://schemas.openxmlformats.org/spreadsheetml/2006/main" count="175" uniqueCount="91">
  <si>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</si>
  <si>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</si>
  <si>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</si>
  <si>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</si>
  <si>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</si>
  <si>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</si>
  <si>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</si>
  <si>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</si>
  <si>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</si>
  <si>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</si>
  <si>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</si>
  <si>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</si>
  <si>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</si>
  <si>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</si>
  <si>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</si>
  <si>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</si>
  <si>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</si>
  <si>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</si>
  <si>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</si>
  <si>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</si>
  <si>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</si>
  <si>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</si>
  <si>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</si>
  <si>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</si>
  <si>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</si>
  <si>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</si>
  <si>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</si>
  <si>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</si>
  <si>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</si>
  <si>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</si>
  <si>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</si>
  <si>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</si>
  <si>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</si>
  <si>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</si>
  <si>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</si>
  <si>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</si>
  <si>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</si>
  <si>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</si>
  <si>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</si>
  <si>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</si>
  <si>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</si>
  <si>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</si>
  <si>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</si>
  <si>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</si>
  <si>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</si>
  <si>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</si>
  <si>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</si>
  <si>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</si>
  <si>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</si>
  <si>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</si>
  <si>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</si>
  <si>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</si>
  <si>
    <t>п6</t>
  </si>
  <si>
    <t>ср зп разр</t>
  </si>
  <si>
    <t>трудоём</t>
  </si>
  <si>
    <t>сортировка по трудоёмкости</t>
  </si>
  <si>
    <t>Времяреал</t>
  </si>
  <si>
    <t>макс</t>
  </si>
  <si>
    <t>ср</t>
  </si>
  <si>
    <t>мин</t>
  </si>
  <si>
    <t>Разраб</t>
  </si>
  <si>
    <t>Произв</t>
  </si>
  <si>
    <t>Дн.Стоим</t>
  </si>
  <si>
    <t>Вр Реал.</t>
  </si>
  <si>
    <t>Стоим. Реал</t>
  </si>
  <si>
    <t>Лаб 3</t>
  </si>
  <si>
    <t>Номер</t>
  </si>
  <si>
    <t>разработчика</t>
  </si>
  <si>
    <t>Модель разработчика</t>
  </si>
  <si>
    <t>элемента</t>
  </si>
  <si>
    <t>Экспертные данные</t>
  </si>
  <si>
    <t>Расчетные</t>
  </si>
  <si>
    <t>характеристики</t>
  </si>
  <si>
    <t>Производи-тельность</t>
  </si>
  <si>
    <t>Дневная</t>
  </si>
  <si>
    <t>стоимость</t>
  </si>
  <si>
    <t>Трудоемкость</t>
  </si>
  <si>
    <t>Стоимость</t>
  </si>
  <si>
    <t>Время реализации</t>
  </si>
  <si>
    <t>реализации</t>
  </si>
  <si>
    <t>П6</t>
  </si>
  <si>
    <t>Лаб 4</t>
  </si>
  <si>
    <t xml:space="preserve">Произв </t>
  </si>
  <si>
    <t>Дн. Стоим</t>
  </si>
  <si>
    <t>ФТД ФАД</t>
  </si>
  <si>
    <t>Вр. Реал</t>
  </si>
  <si>
    <t>Стоим реал</t>
  </si>
  <si>
    <t>Дн зп раз</t>
  </si>
  <si>
    <t>Трудоём</t>
  </si>
  <si>
    <t xml:space="preserve">ФТД </t>
  </si>
  <si>
    <t>Производительность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</si>
</sst>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rgb="FF000000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9" xfId="0" applyFont="1" applyFill="1" applyBorder="1"/>
    <xf numFmtId="0" fontId="0" fillId="0" borderId="20" xfId="0" applyBorder="1"/>
    <xf numFmtId="0" fontId="0" fillId="0" borderId="8" xfId="0" applyBorder="1"/>
    <xf numFmtId="1" fontId="1" fillId="4" borderId="20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8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0" fontId="0" fillId="3" borderId="0" xfId="0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3" borderId="3" xfId="0" applyFill="1" applyBorder="1"/>
    <xf numFmtId="0" fontId="0" fillId="3" borderId="21" xfId="0" applyFill="1" applyBorder="1"/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2" xfId="0" applyBorder="1"/>
    <xf numFmtId="0" fontId="0" fillId="0" borderId="7" xfId="0" applyBorder="1"/>
    <xf numFmtId="1" fontId="0" fillId="6" borderId="0" xfId="0" applyNumberFormat="1" applyFill="1" applyBorder="1"/>
    <xf numFmtId="0" fontId="0" fillId="7" borderId="10" xfId="0" applyFill="1" applyBorder="1"/>
    <xf numFmtId="1" fontId="0" fillId="6" borderId="3" xfId="0" applyNumberFormat="1" applyFill="1" applyBorder="1"/>
    <xf numFmtId="1" fontId="0" fillId="6" borderId="5" xfId="0" applyNumberFormat="1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Fill="1" applyBorder="1"/>
    <xf numFmtId="1" fontId="0" fillId="0" borderId="1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14" xfId="0" applyNumberFormat="1" applyFill="1" applyBorder="1"/>
    <xf numFmtId="1" fontId="0" fillId="0" borderId="11" xfId="0" applyNumberFormat="1" applyFill="1" applyBorder="1"/>
    <xf numFmtId="1" fontId="0" fillId="6" borderId="2" xfId="0" applyNumberFormat="1" applyFill="1" applyBorder="1"/>
    <xf numFmtId="1" fontId="0" fillId="6" borderId="12" xfId="0" applyNumberFormat="1" applyFill="1" applyBorder="1"/>
    <xf numFmtId="1" fontId="0" fillId="6" borderId="10" xfId="0" applyNumberFormat="1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0" xfId="0" applyBorder="1" applyAlignment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7" borderId="9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6" xfId="0" applyFill="1" applyBorder="1"/>
    <xf numFmtId="2" fontId="0" fillId="0" borderId="0" xfId="0" applyNumberFormat="1" applyFill="1" applyBorder="1"/>
    <xf numFmtId="1" fontId="0" fillId="6" borderId="13" xfId="0" applyNumberFormat="1" applyFill="1" applyBorder="1"/>
    <xf numFmtId="164" fontId="0" fillId="0" borderId="3" xfId="0" applyNumberFormat="1" applyFill="1" applyBorder="1"/>
    <xf numFmtId="1" fontId="0" fillId="0" borderId="23" xfId="0" applyNumberFormat="1" applyFill="1" applyBorder="1"/>
    <xf numFmtId="1" fontId="0" fillId="0" borderId="9" xfId="0" applyNumberFormat="1" applyFill="1" applyBorder="1"/>
    <xf numFmtId="0" fontId="0" fillId="6" borderId="2" xfId="0" applyFill="1" applyBorder="1"/>
    <xf numFmtId="2" fontId="0" fillId="6" borderId="0" xfId="0" applyNumberFormat="1" applyFill="1" applyBorder="1"/>
    <xf numFmtId="0" fontId="0" fillId="6" borderId="0" xfId="0" applyFill="1" applyBorder="1"/>
    <xf numFmtId="1" fontId="0" fillId="6" borderId="14" xfId="0" applyNumberFormat="1" applyFill="1" applyBorder="1"/>
    <xf numFmtId="1" fontId="0" fillId="6" borderId="23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Y108"/>
  <sheetViews>
    <sheetView topLeftCell="M17" zoomScale="75" zoomScaleNormal="40" workbookViewId="0">
      <selection activeCell="X41" sqref="X41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8"/>
      <c r="C1" s="19" t="s">
        <v>33</v>
      </c>
      <c r="D1" s="19" t="s">
        <v>31</v>
      </c>
      <c r="E1" s="20" t="s">
        <v>32</v>
      </c>
    </row>
    <row r="2" spans="2:5" ht="15.6" customHeight="1" x14ac:dyDescent="0.3">
      <c r="B2" s="36" t="s">
        <v>19</v>
      </c>
      <c r="C2" s="3">
        <v>450</v>
      </c>
      <c r="D2" s="3">
        <v>120</v>
      </c>
      <c r="E2" s="21">
        <v>120</v>
      </c>
    </row>
    <row r="3" spans="2:5" x14ac:dyDescent="0.3">
      <c r="B3" s="31" t="s">
        <v>39</v>
      </c>
      <c r="C3" s="3"/>
      <c r="D3" s="3"/>
      <c r="E3" s="21">
        <v>50</v>
      </c>
    </row>
    <row r="4" spans="2:5" ht="15" thickBot="1" x14ac:dyDescent="0.35">
      <c r="B4" s="37" t="s">
        <v>37</v>
      </c>
      <c r="C4" s="43">
        <f>(2.94+(0.032*C2) + (2.9*D2) + (2.62*E2))*E3</f>
        <v>33987</v>
      </c>
      <c r="D4" s="22"/>
      <c r="E4" s="23"/>
    </row>
    <row r="5" spans="2:5" ht="15" thickBot="1" x14ac:dyDescent="0.35"/>
    <row r="6" spans="2:5" x14ac:dyDescent="0.3">
      <c r="B6" s="28"/>
      <c r="C6" s="19" t="s">
        <v>34</v>
      </c>
      <c r="D6" s="19" t="s">
        <v>35</v>
      </c>
      <c r="E6" s="20" t="s">
        <v>36</v>
      </c>
    </row>
    <row r="7" spans="2:5" x14ac:dyDescent="0.3">
      <c r="B7" s="36" t="s">
        <v>20</v>
      </c>
      <c r="C7" s="3">
        <v>30</v>
      </c>
      <c r="D7" s="3">
        <v>3.3</v>
      </c>
      <c r="E7" s="21">
        <v>130</v>
      </c>
    </row>
    <row r="8" spans="2:5" x14ac:dyDescent="0.3">
      <c r="B8" s="31" t="s">
        <v>38</v>
      </c>
      <c r="C8" s="4">
        <f>C7*D7*E7</f>
        <v>12870</v>
      </c>
      <c r="D8" s="3"/>
      <c r="E8" s="21"/>
    </row>
    <row r="9" spans="2:5" x14ac:dyDescent="0.3">
      <c r="B9" s="38" t="s">
        <v>40</v>
      </c>
      <c r="C9" s="3"/>
      <c r="D9" s="3"/>
      <c r="E9" s="21">
        <v>30</v>
      </c>
    </row>
    <row r="10" spans="2:5" x14ac:dyDescent="0.3">
      <c r="B10" s="38" t="s">
        <v>41</v>
      </c>
      <c r="C10" s="3"/>
      <c r="D10" s="3"/>
      <c r="E10" s="21">
        <v>5</v>
      </c>
    </row>
    <row r="11" spans="2:5" ht="15" thickBot="1" x14ac:dyDescent="0.35">
      <c r="B11" s="39" t="s">
        <v>37</v>
      </c>
      <c r="C11" s="42">
        <f>C8*E9/E10</f>
        <v>77220</v>
      </c>
      <c r="D11" s="40"/>
      <c r="E11" s="41"/>
    </row>
    <row r="12" spans="2:5" ht="15" thickBot="1" x14ac:dyDescent="0.35"/>
    <row r="13" spans="2:5" x14ac:dyDescent="0.3">
      <c r="B13" s="28"/>
      <c r="C13" s="19" t="s">
        <v>34</v>
      </c>
      <c r="D13" s="19" t="s">
        <v>35</v>
      </c>
      <c r="E13" s="20" t="s">
        <v>36</v>
      </c>
    </row>
    <row r="14" spans="2:5" x14ac:dyDescent="0.3">
      <c r="B14" s="36" t="s">
        <v>21</v>
      </c>
      <c r="C14" s="3">
        <v>50</v>
      </c>
      <c r="D14" s="3">
        <v>4.2</v>
      </c>
      <c r="E14" s="21">
        <v>41</v>
      </c>
    </row>
    <row r="15" spans="2:5" x14ac:dyDescent="0.3">
      <c r="B15" s="44" t="s">
        <v>38</v>
      </c>
      <c r="C15" s="4">
        <f>PRODUCT(C14:E14)</f>
        <v>8610</v>
      </c>
      <c r="D15" s="3"/>
      <c r="E15" s="21"/>
    </row>
    <row r="16" spans="2:5" x14ac:dyDescent="0.3">
      <c r="B16" s="38" t="s">
        <v>40</v>
      </c>
      <c r="C16" s="3"/>
      <c r="D16" s="3"/>
      <c r="E16" s="21">
        <v>30</v>
      </c>
    </row>
    <row r="17" spans="1:25" x14ac:dyDescent="0.3">
      <c r="B17" s="38" t="s">
        <v>41</v>
      </c>
      <c r="C17" s="3"/>
      <c r="D17" s="3"/>
      <c r="E17" s="21">
        <v>5</v>
      </c>
    </row>
    <row r="18" spans="1:25" ht="14.4" customHeight="1" thickBot="1" x14ac:dyDescent="0.35">
      <c r="B18" s="37" t="s">
        <v>37</v>
      </c>
      <c r="C18" s="43">
        <f>C15*E16/E17</f>
        <v>51660</v>
      </c>
      <c r="D18" s="22"/>
      <c r="E18" s="23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7"/>
      <c r="F21" s="49" t="s">
        <v>42</v>
      </c>
    </row>
    <row r="22" spans="1:25" ht="15" thickBot="1" x14ac:dyDescent="0.35">
      <c r="I22" s="65" t="s">
        <v>8</v>
      </c>
      <c r="J22" s="66"/>
      <c r="K22" s="66"/>
      <c r="L22" s="66"/>
      <c r="M22" s="66"/>
      <c r="N22" s="67"/>
      <c r="X22" s="17"/>
    </row>
    <row r="23" spans="1:25" x14ac:dyDescent="0.3">
      <c r="A23" s="28"/>
      <c r="B23" s="29" t="s">
        <v>2</v>
      </c>
      <c r="C23" s="29" t="s">
        <v>3</v>
      </c>
      <c r="D23" s="29" t="s">
        <v>4</v>
      </c>
      <c r="E23" s="29" t="s">
        <v>5</v>
      </c>
      <c r="F23" s="29" t="s">
        <v>6</v>
      </c>
      <c r="G23" s="30" t="s">
        <v>7</v>
      </c>
      <c r="H23" s="63" t="s">
        <v>45</v>
      </c>
      <c r="I23" s="36" t="s">
        <v>49</v>
      </c>
      <c r="J23" s="68" t="s">
        <v>46</v>
      </c>
      <c r="K23" s="68" t="s">
        <v>48</v>
      </c>
      <c r="L23" s="68" t="s">
        <v>9</v>
      </c>
      <c r="M23" s="59" t="s">
        <v>47</v>
      </c>
      <c r="N23" s="69" t="s">
        <v>50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1" t="s">
        <v>0</v>
      </c>
      <c r="B24" s="47">
        <v>10</v>
      </c>
      <c r="C24" s="47">
        <v>3</v>
      </c>
      <c r="D24" s="47">
        <v>2</v>
      </c>
      <c r="E24" s="47">
        <v>3</v>
      </c>
      <c r="F24" s="47">
        <v>3</v>
      </c>
      <c r="G24" s="48">
        <v>1</v>
      </c>
      <c r="H24" s="64">
        <f>SUM(B24:G24)+1</f>
        <v>23</v>
      </c>
      <c r="I24" s="70">
        <v>1418</v>
      </c>
      <c r="J24" s="70">
        <v>752</v>
      </c>
      <c r="K24" s="60">
        <v>1418</v>
      </c>
      <c r="L24" s="70">
        <v>1048</v>
      </c>
      <c r="M24" s="70">
        <v>1418</v>
      </c>
      <c r="N24" s="76">
        <v>1418</v>
      </c>
      <c r="O24">
        <f>B24*$I$24</f>
        <v>14180</v>
      </c>
      <c r="P24">
        <f>J24*C24</f>
        <v>2256</v>
      </c>
      <c r="Q24">
        <f>D24*K$24</f>
        <v>2836</v>
      </c>
      <c r="R24">
        <f t="shared" ref="R24:S24" si="0">E24*L$24</f>
        <v>3144</v>
      </c>
      <c r="S24">
        <f t="shared" si="0"/>
        <v>4254</v>
      </c>
      <c r="T24">
        <f>G24*N$24</f>
        <v>1418</v>
      </c>
      <c r="V24" s="2">
        <v>1418</v>
      </c>
      <c r="W24" t="s">
        <v>15</v>
      </c>
      <c r="Y24" s="7">
        <f>SUM(O24:V24)</f>
        <v>29506</v>
      </c>
    </row>
    <row r="25" spans="1:25" x14ac:dyDescent="0.3">
      <c r="A25" s="31" t="s">
        <v>1</v>
      </c>
      <c r="B25" s="47">
        <v>6</v>
      </c>
      <c r="C25" s="47">
        <v>2</v>
      </c>
      <c r="D25" s="47">
        <v>1</v>
      </c>
      <c r="E25" s="47">
        <v>2</v>
      </c>
      <c r="F25" s="47">
        <v>2</v>
      </c>
      <c r="G25" s="48">
        <v>1</v>
      </c>
      <c r="I25" s="70">
        <v>210</v>
      </c>
      <c r="J25" s="60">
        <v>210</v>
      </c>
      <c r="K25" s="60">
        <v>190</v>
      </c>
      <c r="L25" s="60">
        <v>210</v>
      </c>
      <c r="M25" s="60">
        <v>190</v>
      </c>
      <c r="N25" s="75">
        <v>210</v>
      </c>
      <c r="O25">
        <f>B25*I25</f>
        <v>1260</v>
      </c>
      <c r="P25">
        <f t="shared" ref="P25:T25" si="1">C25*J25</f>
        <v>420</v>
      </c>
      <c r="Q25">
        <f t="shared" si="1"/>
        <v>190</v>
      </c>
      <c r="R25">
        <f t="shared" si="1"/>
        <v>420</v>
      </c>
      <c r="S25">
        <f t="shared" si="1"/>
        <v>380</v>
      </c>
      <c r="T25">
        <f t="shared" si="1"/>
        <v>210</v>
      </c>
      <c r="V25" s="2">
        <v>0</v>
      </c>
      <c r="Y25" s="7">
        <f>SUM(O25:V25)</f>
        <v>2880</v>
      </c>
    </row>
    <row r="26" spans="1:25" x14ac:dyDescent="0.3">
      <c r="A26" s="31" t="s">
        <v>10</v>
      </c>
      <c r="B26" s="47">
        <f>B24</f>
        <v>10</v>
      </c>
      <c r="C26" s="47">
        <f t="shared" ref="C26:G26" si="2">C24</f>
        <v>3</v>
      </c>
      <c r="D26" s="47">
        <f t="shared" si="2"/>
        <v>2</v>
      </c>
      <c r="E26" s="47">
        <f t="shared" si="2"/>
        <v>3</v>
      </c>
      <c r="F26" s="47">
        <f t="shared" si="2"/>
        <v>3</v>
      </c>
      <c r="G26" s="47">
        <f t="shared" si="2"/>
        <v>1</v>
      </c>
      <c r="I26" s="70">
        <v>100</v>
      </c>
      <c r="J26" s="3"/>
      <c r="K26" s="3"/>
      <c r="L26" s="3"/>
      <c r="M26" s="3"/>
      <c r="N26" s="21"/>
      <c r="O26">
        <f t="shared" ref="O26:T26" si="3">B26*$I$26</f>
        <v>1000</v>
      </c>
      <c r="P26">
        <f t="shared" si="3"/>
        <v>300</v>
      </c>
      <c r="Q26">
        <f t="shared" si="3"/>
        <v>200</v>
      </c>
      <c r="R26">
        <f t="shared" si="3"/>
        <v>300</v>
      </c>
      <c r="S26">
        <f t="shared" si="3"/>
        <v>300</v>
      </c>
      <c r="T26">
        <f t="shared" si="3"/>
        <v>100</v>
      </c>
      <c r="V26" s="2">
        <v>100</v>
      </c>
      <c r="W26" s="49" t="s">
        <v>51</v>
      </c>
      <c r="Y26" s="7">
        <f>SUM(O26:V26)</f>
        <v>2300</v>
      </c>
    </row>
    <row r="27" spans="1:25" ht="15" thickBot="1" x14ac:dyDescent="0.35">
      <c r="A27" s="31" t="s">
        <v>11</v>
      </c>
      <c r="B27" s="47">
        <f>B24</f>
        <v>10</v>
      </c>
      <c r="C27" s="47">
        <f t="shared" ref="C27:G27" si="4">C24</f>
        <v>3</v>
      </c>
      <c r="D27" s="47">
        <f t="shared" si="4"/>
        <v>2</v>
      </c>
      <c r="E27" s="47">
        <f t="shared" si="4"/>
        <v>3</v>
      </c>
      <c r="F27" s="47">
        <f t="shared" si="4"/>
        <v>3</v>
      </c>
      <c r="G27" s="47">
        <f t="shared" si="4"/>
        <v>1</v>
      </c>
      <c r="I27" s="71">
        <f>800+1200</f>
        <v>2000</v>
      </c>
      <c r="J27" s="72" t="s">
        <v>43</v>
      </c>
      <c r="K27" s="22"/>
      <c r="L27" s="22"/>
      <c r="M27" s="22"/>
      <c r="N27" s="23"/>
      <c r="O27">
        <f t="shared" ref="O27:T27" si="5">B27*$I$27</f>
        <v>20000</v>
      </c>
      <c r="P27">
        <f t="shared" si="5"/>
        <v>6000</v>
      </c>
      <c r="Q27">
        <f t="shared" si="5"/>
        <v>4000</v>
      </c>
      <c r="R27">
        <f t="shared" si="5"/>
        <v>6000</v>
      </c>
      <c r="S27">
        <f t="shared" si="5"/>
        <v>6000</v>
      </c>
      <c r="T27">
        <f t="shared" si="5"/>
        <v>2000</v>
      </c>
      <c r="V27" s="2">
        <v>1200</v>
      </c>
      <c r="W27" s="49" t="s">
        <v>44</v>
      </c>
      <c r="Y27" s="7">
        <f>SUM(O27:V27)</f>
        <v>45200</v>
      </c>
    </row>
    <row r="28" spans="1:25" ht="15" thickBot="1" x14ac:dyDescent="0.35">
      <c r="A28" s="32" t="s">
        <v>12</v>
      </c>
      <c r="B28" s="33">
        <v>12953</v>
      </c>
      <c r="C28" s="33">
        <f>Стоимость_разработки!F11</f>
        <v>16600</v>
      </c>
      <c r="D28" s="33">
        <v>12667</v>
      </c>
      <c r="E28" s="33">
        <v>10160</v>
      </c>
      <c r="F28" s="33">
        <v>18857</v>
      </c>
      <c r="G28" s="34">
        <v>12953</v>
      </c>
      <c r="O28" s="7">
        <f>B28</f>
        <v>12953</v>
      </c>
      <c r="P28" s="7">
        <f t="shared" ref="P28:T28" si="6">C28</f>
        <v>16600</v>
      </c>
      <c r="Q28" s="7">
        <f t="shared" si="6"/>
        <v>12667</v>
      </c>
      <c r="R28" s="7">
        <f t="shared" si="6"/>
        <v>10160</v>
      </c>
      <c r="S28" s="7">
        <f t="shared" si="6"/>
        <v>18857</v>
      </c>
      <c r="T28" s="7">
        <f t="shared" si="6"/>
        <v>12953</v>
      </c>
      <c r="V28" s="2">
        <v>0</v>
      </c>
      <c r="Y28" s="7">
        <f>SUM(O28:T28)</f>
        <v>84190</v>
      </c>
    </row>
    <row r="29" spans="1:25" ht="17.399999999999999" x14ac:dyDescent="0.35">
      <c r="U29" s="27" t="s">
        <v>19</v>
      </c>
      <c r="V29" s="46">
        <f>T46</f>
        <v>15105.333333333334</v>
      </c>
      <c r="W29" s="35"/>
      <c r="Y29" s="46">
        <f>V29</f>
        <v>15105.333333333334</v>
      </c>
    </row>
    <row r="30" spans="1:25" ht="17.399999999999999" x14ac:dyDescent="0.35">
      <c r="M30" t="s">
        <v>18</v>
      </c>
      <c r="O30" s="61">
        <f t="shared" ref="O30:T30" si="7">O31/B32</f>
        <v>4939.3</v>
      </c>
      <c r="P30" s="61">
        <f t="shared" si="7"/>
        <v>8525.3333333333339</v>
      </c>
      <c r="Q30" s="61">
        <f t="shared" si="7"/>
        <v>9946.5</v>
      </c>
      <c r="R30" s="61">
        <f t="shared" si="7"/>
        <v>6674.666666666667</v>
      </c>
      <c r="S30" s="61">
        <f t="shared" si="7"/>
        <v>9930.3333333333339</v>
      </c>
      <c r="T30" s="61">
        <f t="shared" si="7"/>
        <v>16681</v>
      </c>
      <c r="U30" s="27" t="s">
        <v>20</v>
      </c>
      <c r="V30" s="46">
        <f>U51</f>
        <v>24131.25</v>
      </c>
      <c r="W30" s="35"/>
      <c r="Y30" s="46">
        <f>V30</f>
        <v>24131.25</v>
      </c>
    </row>
    <row r="31" spans="1:25" ht="17.399999999999999" x14ac:dyDescent="0.35">
      <c r="M31" t="s">
        <v>13</v>
      </c>
      <c r="O31" s="7">
        <f t="shared" ref="O31:T31" si="8">SUM(O24:O28)</f>
        <v>49393</v>
      </c>
      <c r="P31" s="7">
        <f t="shared" si="8"/>
        <v>25576</v>
      </c>
      <c r="Q31" s="7">
        <f t="shared" si="8"/>
        <v>19893</v>
      </c>
      <c r="R31" s="7">
        <f t="shared" si="8"/>
        <v>20024</v>
      </c>
      <c r="S31" s="7">
        <f t="shared" si="8"/>
        <v>29791</v>
      </c>
      <c r="T31" s="7">
        <f t="shared" si="8"/>
        <v>16681</v>
      </c>
      <c r="U31" s="27" t="s">
        <v>21</v>
      </c>
      <c r="V31" s="46">
        <f>V50</f>
        <v>12523.636363636362</v>
      </c>
      <c r="W31" s="35"/>
      <c r="Y31" s="46">
        <f>V31</f>
        <v>12523.636363636362</v>
      </c>
    </row>
    <row r="32" spans="1:25" x14ac:dyDescent="0.3">
      <c r="A32" t="s">
        <v>0</v>
      </c>
      <c r="B32">
        <f>B24</f>
        <v>10</v>
      </c>
      <c r="C32">
        <f t="shared" ref="C32:G32" si="9">C24</f>
        <v>3</v>
      </c>
      <c r="D32">
        <f t="shared" si="9"/>
        <v>2</v>
      </c>
      <c r="E32">
        <f t="shared" si="9"/>
        <v>3</v>
      </c>
      <c r="F32">
        <f t="shared" si="9"/>
        <v>3</v>
      </c>
      <c r="G32">
        <f t="shared" si="9"/>
        <v>1</v>
      </c>
      <c r="U32" s="1" t="s">
        <v>16</v>
      </c>
      <c r="V32" s="45">
        <f>SUM(V24:V31)</f>
        <v>54478.219696969696</v>
      </c>
    </row>
    <row r="33" spans="1:25" ht="15" thickBot="1" x14ac:dyDescent="0.35">
      <c r="W33" s="8">
        <f>SUM(O31:T31,V32)</f>
        <v>215836.2196969697</v>
      </c>
      <c r="Y33" s="8">
        <f>SUM(Y24:Y31)</f>
        <v>215836.2196969697</v>
      </c>
    </row>
    <row r="34" spans="1:25" x14ac:dyDescent="0.3">
      <c r="A34" s="140" t="s">
        <v>65</v>
      </c>
      <c r="B34" s="141"/>
      <c r="C34" s="141"/>
      <c r="D34" s="141"/>
      <c r="E34" s="149"/>
      <c r="F34" s="149"/>
      <c r="G34" s="149"/>
      <c r="H34" s="149"/>
      <c r="I34" s="147"/>
      <c r="J34" s="147"/>
      <c r="K34" s="147"/>
      <c r="L34" s="162"/>
      <c r="N34" s="146" t="s">
        <v>81</v>
      </c>
      <c r="O34" s="147"/>
      <c r="P34" s="19"/>
      <c r="Q34" s="19"/>
      <c r="R34" s="19"/>
      <c r="S34" s="19"/>
      <c r="T34" s="19"/>
      <c r="U34" s="99"/>
      <c r="V34" s="118"/>
      <c r="W34" s="17"/>
      <c r="X34" s="17"/>
      <c r="Y34" s="17"/>
    </row>
    <row r="35" spans="1:25" ht="15" thickBot="1" x14ac:dyDescent="0.35">
      <c r="A35" s="44"/>
      <c r="B35" s="17" t="s">
        <v>53</v>
      </c>
      <c r="C35" s="17" t="s">
        <v>54</v>
      </c>
      <c r="D35" s="151"/>
      <c r="E35" s="100" t="s">
        <v>55</v>
      </c>
      <c r="F35" s="3"/>
      <c r="G35" s="3"/>
      <c r="H35" s="3" t="s">
        <v>56</v>
      </c>
      <c r="I35" s="148"/>
      <c r="J35" s="148"/>
      <c r="K35" s="148"/>
      <c r="L35" s="156"/>
      <c r="N35" s="31"/>
      <c r="O35" s="3"/>
      <c r="P35" s="3"/>
      <c r="Q35" s="3"/>
      <c r="R35" s="17"/>
      <c r="S35" s="17"/>
      <c r="T35" s="5" t="s">
        <v>86</v>
      </c>
      <c r="U35" s="5" t="s">
        <v>87</v>
      </c>
      <c r="V35" s="89" t="s">
        <v>88</v>
      </c>
      <c r="W35" s="17"/>
      <c r="X35" s="17"/>
    </row>
    <row r="36" spans="1:25" ht="15" thickBot="1" x14ac:dyDescent="0.35">
      <c r="A36" s="44" t="s">
        <v>2</v>
      </c>
      <c r="B36" s="77">
        <f>Стоимость_разработки!M3</f>
        <v>35</v>
      </c>
      <c r="C36" s="77">
        <f>B$28/B36</f>
        <v>370.08571428571429</v>
      </c>
      <c r="D36" s="151"/>
      <c r="E36" s="85">
        <v>254</v>
      </c>
      <c r="F36" s="3" t="s">
        <v>5</v>
      </c>
      <c r="G36" s="3" t="s">
        <v>57</v>
      </c>
      <c r="H36" s="81">
        <f>MAX(I45:I47)</f>
        <v>116.11428571428571</v>
      </c>
      <c r="I36" s="105">
        <v>40</v>
      </c>
      <c r="J36" s="3" t="str">
        <f>F36</f>
        <v>п4</v>
      </c>
      <c r="K36" s="148"/>
      <c r="L36" s="156"/>
      <c r="M36" s="17"/>
      <c r="N36" s="44" t="s">
        <v>60</v>
      </c>
      <c r="O36" s="5" t="s">
        <v>82</v>
      </c>
      <c r="P36" s="5" t="s">
        <v>83</v>
      </c>
      <c r="Q36" s="5"/>
      <c r="R36" s="17"/>
      <c r="S36" s="5" t="s">
        <v>19</v>
      </c>
      <c r="T36" s="7">
        <f>C4</f>
        <v>33987</v>
      </c>
      <c r="U36" s="5">
        <f>E3</f>
        <v>50</v>
      </c>
      <c r="V36" s="122">
        <f>T36/U36</f>
        <v>679.74</v>
      </c>
      <c r="W36" s="17"/>
      <c r="X36" s="17"/>
    </row>
    <row r="37" spans="1:25" ht="15" thickBot="1" x14ac:dyDescent="0.35">
      <c r="A37" s="44" t="s">
        <v>3</v>
      </c>
      <c r="B37" s="77">
        <f>Стоимость_разработки!M4</f>
        <v>40</v>
      </c>
      <c r="C37" s="77">
        <f>C$28/B37</f>
        <v>415</v>
      </c>
      <c r="D37" s="151"/>
      <c r="E37" s="85">
        <v>316.66666666666669</v>
      </c>
      <c r="F37" s="3" t="s">
        <v>4</v>
      </c>
      <c r="G37" s="3" t="s">
        <v>57</v>
      </c>
      <c r="H37" s="81">
        <f>MAX(H45:H47)</f>
        <v>168.89333333333335</v>
      </c>
      <c r="I37" s="105">
        <v>40</v>
      </c>
      <c r="J37" s="3" t="str">
        <f t="shared" ref="J37:J41" si="10">F37</f>
        <v>п3</v>
      </c>
      <c r="K37" s="148"/>
      <c r="L37" s="156"/>
      <c r="M37" s="17"/>
      <c r="N37" s="44">
        <v>1</v>
      </c>
      <c r="O37" s="120">
        <v>2.25</v>
      </c>
      <c r="P37" s="5">
        <v>50</v>
      </c>
      <c r="Q37" s="5" t="s">
        <v>19</v>
      </c>
      <c r="R37" s="17"/>
      <c r="S37" s="17" t="s">
        <v>20</v>
      </c>
      <c r="T37" s="7">
        <f>C11</f>
        <v>77220</v>
      </c>
      <c r="U37" s="5">
        <f>E9</f>
        <v>30</v>
      </c>
      <c r="V37" s="122">
        <f t="shared" ref="V37:V38" si="11">T37/U37</f>
        <v>2574</v>
      </c>
      <c r="W37" s="17"/>
      <c r="X37" s="17"/>
    </row>
    <row r="38" spans="1:25" ht="15" thickBot="1" x14ac:dyDescent="0.35">
      <c r="A38" s="44" t="s">
        <v>4</v>
      </c>
      <c r="B38" s="77">
        <f>Стоимость_разработки!M5</f>
        <v>60</v>
      </c>
      <c r="C38" s="77">
        <f>D$28/B38</f>
        <v>211.11666666666667</v>
      </c>
      <c r="D38" s="151"/>
      <c r="E38" s="85">
        <v>415</v>
      </c>
      <c r="F38" s="3" t="s">
        <v>3</v>
      </c>
      <c r="G38" s="3" t="s">
        <v>58</v>
      </c>
      <c r="H38" s="81">
        <v>277</v>
      </c>
      <c r="I38" s="105">
        <v>24</v>
      </c>
      <c r="J38" s="3" t="str">
        <f t="shared" si="10"/>
        <v>п2</v>
      </c>
      <c r="K38" s="148"/>
      <c r="L38" s="156"/>
      <c r="M38" s="17"/>
      <c r="N38" s="125">
        <v>8</v>
      </c>
      <c r="O38" s="126">
        <v>2.25</v>
      </c>
      <c r="P38" s="81">
        <v>35</v>
      </c>
      <c r="Q38" s="81" t="s">
        <v>19</v>
      </c>
      <c r="R38" s="17"/>
      <c r="S38" s="17" t="s">
        <v>21</v>
      </c>
      <c r="T38" s="7">
        <f>C18</f>
        <v>51660</v>
      </c>
      <c r="U38" s="5">
        <f>E16</f>
        <v>30</v>
      </c>
      <c r="V38" s="122">
        <f t="shared" si="11"/>
        <v>1722</v>
      </c>
      <c r="W38" s="17"/>
      <c r="X38" s="17"/>
    </row>
    <row r="39" spans="1:25" ht="15" thickBot="1" x14ac:dyDescent="0.35">
      <c r="A39" s="44" t="s">
        <v>5</v>
      </c>
      <c r="B39" s="77">
        <f>Стоимость_разработки!M6</f>
        <v>70</v>
      </c>
      <c r="C39" s="77">
        <f>E$28/B39</f>
        <v>145.14285714285714</v>
      </c>
      <c r="D39" s="151"/>
      <c r="E39" s="85">
        <v>471.42857142857144</v>
      </c>
      <c r="F39" s="3" t="s">
        <v>6</v>
      </c>
      <c r="G39" s="3" t="s">
        <v>58</v>
      </c>
      <c r="H39" s="81">
        <v>314</v>
      </c>
      <c r="I39" s="105">
        <v>24</v>
      </c>
      <c r="J39" s="3" t="str">
        <f t="shared" si="10"/>
        <v>п5</v>
      </c>
      <c r="K39" s="148"/>
      <c r="L39" s="156"/>
      <c r="M39" s="17"/>
      <c r="N39" s="44">
        <v>15</v>
      </c>
      <c r="O39" s="120">
        <v>2.25</v>
      </c>
      <c r="P39" s="5">
        <v>32</v>
      </c>
      <c r="Q39" s="5" t="s">
        <v>84</v>
      </c>
      <c r="R39" s="17"/>
      <c r="S39" s="17"/>
      <c r="T39" s="5"/>
      <c r="U39" s="5"/>
      <c r="V39" s="89"/>
      <c r="W39" s="17"/>
      <c r="X39" s="17"/>
    </row>
    <row r="40" spans="1:25" ht="15" thickBot="1" x14ac:dyDescent="0.35">
      <c r="A40" s="44" t="s">
        <v>6</v>
      </c>
      <c r="B40" s="77">
        <f>Стоимость_разработки!M7</f>
        <v>50</v>
      </c>
      <c r="C40" s="77">
        <f>F$28/B40</f>
        <v>377.14</v>
      </c>
      <c r="D40" s="151"/>
      <c r="E40" s="85">
        <v>548</v>
      </c>
      <c r="F40" s="3" t="s">
        <v>2</v>
      </c>
      <c r="G40" s="3" t="s">
        <v>59</v>
      </c>
      <c r="H40" s="81">
        <f>MIN(F45:F47)</f>
        <v>134.57662337662339</v>
      </c>
      <c r="I40" s="105">
        <v>29</v>
      </c>
      <c r="J40" s="3" t="str">
        <f t="shared" si="10"/>
        <v>п1</v>
      </c>
      <c r="K40" s="148"/>
      <c r="L40" s="156"/>
      <c r="M40" s="17"/>
      <c r="N40" s="44">
        <v>17</v>
      </c>
      <c r="O40" s="120">
        <v>1.25</v>
      </c>
      <c r="P40" s="5">
        <v>18</v>
      </c>
      <c r="Q40" s="5" t="s">
        <v>84</v>
      </c>
      <c r="R40" s="17"/>
      <c r="S40" s="17"/>
      <c r="T40" s="17"/>
      <c r="U40" s="17"/>
      <c r="V40" s="101"/>
      <c r="W40" s="17"/>
      <c r="X40" s="17"/>
    </row>
    <row r="41" spans="1:25" ht="15" thickBot="1" x14ac:dyDescent="0.35">
      <c r="A41" s="44" t="s">
        <v>52</v>
      </c>
      <c r="B41" s="77">
        <f>Стоимость_разработки!M8</f>
        <v>35</v>
      </c>
      <c r="C41" s="77">
        <f t="shared" ref="C41" si="12">B$28/B41</f>
        <v>370.08571428571429</v>
      </c>
      <c r="D41" s="151"/>
      <c r="E41" s="85">
        <v>548</v>
      </c>
      <c r="F41" s="3" t="s">
        <v>52</v>
      </c>
      <c r="G41" s="3" t="s">
        <v>59</v>
      </c>
      <c r="H41" s="81">
        <f>MIN(K45:K47)</f>
        <v>134.57662337662339</v>
      </c>
      <c r="I41" s="105">
        <v>29</v>
      </c>
      <c r="J41" s="3" t="str">
        <f t="shared" si="10"/>
        <v>п6</v>
      </c>
      <c r="K41" s="148"/>
      <c r="L41" s="156"/>
      <c r="M41" s="17"/>
      <c r="N41" s="125">
        <v>19</v>
      </c>
      <c r="O41" s="126">
        <v>2.75</v>
      </c>
      <c r="P41" s="81">
        <v>20</v>
      </c>
      <c r="Q41" s="81" t="s">
        <v>21</v>
      </c>
      <c r="R41" s="17"/>
      <c r="S41" s="17"/>
      <c r="T41" s="17"/>
      <c r="U41" s="17"/>
      <c r="V41" s="101"/>
      <c r="W41" s="17"/>
      <c r="X41" s="17"/>
    </row>
    <row r="42" spans="1:25" x14ac:dyDescent="0.3">
      <c r="A42" s="150"/>
      <c r="B42" s="151"/>
      <c r="C42" s="151"/>
      <c r="D42" s="151"/>
      <c r="E42" s="159"/>
      <c r="F42" s="159"/>
      <c r="G42" s="159"/>
      <c r="H42" s="159"/>
      <c r="I42" s="159"/>
      <c r="J42" s="159"/>
      <c r="K42" s="159"/>
      <c r="L42" s="160"/>
      <c r="M42" s="17"/>
      <c r="N42" s="44">
        <v>40</v>
      </c>
      <c r="O42" s="120">
        <v>1</v>
      </c>
      <c r="P42" s="5">
        <v>25</v>
      </c>
      <c r="Q42" s="17" t="s">
        <v>19</v>
      </c>
      <c r="R42" s="17"/>
      <c r="S42" s="17"/>
      <c r="T42" s="17"/>
      <c r="U42" s="17"/>
      <c r="V42" s="101"/>
      <c r="W42" s="17"/>
      <c r="X42" s="17"/>
    </row>
    <row r="43" spans="1:25" ht="15" thickBot="1" x14ac:dyDescent="0.35">
      <c r="A43" s="31" t="s">
        <v>60</v>
      </c>
      <c r="B43" s="3" t="s">
        <v>61</v>
      </c>
      <c r="C43" s="3" t="s">
        <v>62</v>
      </c>
      <c r="D43" s="151"/>
      <c r="E43" s="159"/>
      <c r="F43" s="159"/>
      <c r="G43" s="159"/>
      <c r="H43" s="159"/>
      <c r="I43" s="159"/>
      <c r="J43" s="159"/>
      <c r="K43" s="159"/>
      <c r="L43" s="160"/>
      <c r="M43" s="17"/>
      <c r="N43" s="125">
        <v>40</v>
      </c>
      <c r="O43" s="126">
        <v>1.6</v>
      </c>
      <c r="P43" s="81">
        <v>15</v>
      </c>
      <c r="Q43" s="127" t="s">
        <v>89</v>
      </c>
      <c r="R43" s="17"/>
      <c r="S43" s="17"/>
      <c r="T43" s="17"/>
      <c r="U43" s="17"/>
      <c r="V43" s="101"/>
      <c r="W43" s="17"/>
      <c r="X43" s="17"/>
    </row>
    <row r="44" spans="1:25" ht="15" thickBot="1" x14ac:dyDescent="0.35">
      <c r="A44" s="106">
        <v>24</v>
      </c>
      <c r="B44" s="107">
        <v>1.5</v>
      </c>
      <c r="C44" s="107">
        <v>60</v>
      </c>
      <c r="D44" s="151"/>
      <c r="E44" s="78" t="s">
        <v>63</v>
      </c>
      <c r="F44" s="79" t="s">
        <v>2</v>
      </c>
      <c r="G44" s="79" t="s">
        <v>3</v>
      </c>
      <c r="H44" s="79" t="s">
        <v>4</v>
      </c>
      <c r="I44" s="79" t="s">
        <v>5</v>
      </c>
      <c r="J44" s="79" t="s">
        <v>6</v>
      </c>
      <c r="K44" s="80" t="s">
        <v>7</v>
      </c>
      <c r="L44" s="161"/>
      <c r="M44" s="17"/>
      <c r="N44" s="31"/>
      <c r="O44" s="17"/>
      <c r="P44" s="17"/>
      <c r="Q44" s="17"/>
      <c r="R44" s="17"/>
      <c r="S44" s="17"/>
      <c r="T44" s="17"/>
      <c r="U44" s="17"/>
      <c r="V44" s="101"/>
      <c r="W44" s="17"/>
      <c r="X44" s="17"/>
    </row>
    <row r="45" spans="1:25" ht="15" thickBot="1" x14ac:dyDescent="0.35">
      <c r="A45" s="106">
        <v>29</v>
      </c>
      <c r="B45" s="107">
        <v>2.75</v>
      </c>
      <c r="C45" s="107">
        <v>65</v>
      </c>
      <c r="D45" s="151"/>
      <c r="E45" s="104">
        <f>A44</f>
        <v>24</v>
      </c>
      <c r="F45" s="86">
        <f>$C$36/$B44</f>
        <v>246.72380952380954</v>
      </c>
      <c r="G45" s="96">
        <f>$C$37/$B44</f>
        <v>276.66666666666669</v>
      </c>
      <c r="H45" s="87">
        <f>$C$38/$B44</f>
        <v>140.74444444444444</v>
      </c>
      <c r="I45" s="87">
        <f>$C$39/$B44</f>
        <v>96.761904761904759</v>
      </c>
      <c r="J45" s="96">
        <f>$C$40/$B44</f>
        <v>251.42666666666665</v>
      </c>
      <c r="K45" s="88">
        <f>$C$41/$B44</f>
        <v>246.72380952380954</v>
      </c>
      <c r="L45" s="161"/>
      <c r="M45" s="17"/>
      <c r="N45" s="78" t="s">
        <v>85</v>
      </c>
      <c r="O45" s="19" t="s">
        <v>19</v>
      </c>
      <c r="P45" s="19" t="s">
        <v>20</v>
      </c>
      <c r="Q45" s="20" t="s">
        <v>21</v>
      </c>
      <c r="R45" s="17"/>
      <c r="S45" s="78" t="s">
        <v>86</v>
      </c>
      <c r="T45" s="19" t="s">
        <v>19</v>
      </c>
      <c r="U45" s="19" t="s">
        <v>20</v>
      </c>
      <c r="V45" s="20" t="s">
        <v>21</v>
      </c>
      <c r="W45" s="17"/>
      <c r="X45" s="17"/>
    </row>
    <row r="46" spans="1:25" ht="15" thickBot="1" x14ac:dyDescent="0.35">
      <c r="A46" s="106">
        <v>40</v>
      </c>
      <c r="B46" s="107">
        <v>1.25</v>
      </c>
      <c r="C46" s="107">
        <v>50</v>
      </c>
      <c r="D46" s="151"/>
      <c r="E46" s="82">
        <f t="shared" ref="E46:E47" si="13">A45</f>
        <v>29</v>
      </c>
      <c r="F46" s="95">
        <f t="shared" ref="F46:F47" si="14">$C$36/$B45</f>
        <v>134.57662337662339</v>
      </c>
      <c r="G46" s="5">
        <f t="shared" ref="G46:G47" si="15">$C$37/$B45</f>
        <v>150.90909090909091</v>
      </c>
      <c r="H46" s="5">
        <f t="shared" ref="H46:H47" si="16">$C$38/$B45</f>
        <v>76.769696969696966</v>
      </c>
      <c r="I46" s="5">
        <f t="shared" ref="I46:I47" si="17">$C$39/$B45</f>
        <v>52.779220779220779</v>
      </c>
      <c r="J46" s="5">
        <f t="shared" ref="J46:J47" si="18">$C$40/$B45</f>
        <v>137.14181818181817</v>
      </c>
      <c r="K46" s="83">
        <f t="shared" ref="K46:K47" si="19">$C$41/$B45</f>
        <v>134.57662337662339</v>
      </c>
      <c r="L46" s="161"/>
      <c r="M46" s="17"/>
      <c r="N46" s="98">
        <v>1</v>
      </c>
      <c r="O46" s="121">
        <f>$V$36/O37</f>
        <v>302.10666666666668</v>
      </c>
      <c r="P46" s="86">
        <f>$V$37/O37</f>
        <v>1144</v>
      </c>
      <c r="Q46" s="93">
        <f>$V$38/O37</f>
        <v>765.33333333333337</v>
      </c>
      <c r="R46" s="17"/>
      <c r="S46" s="98">
        <v>1</v>
      </c>
      <c r="T46" s="121">
        <f>O46*P37</f>
        <v>15105.333333333334</v>
      </c>
      <c r="U46" s="86">
        <f>P46*P37</f>
        <v>57200</v>
      </c>
      <c r="V46" s="93">
        <f>Q46*P37</f>
        <v>38266.666666666672</v>
      </c>
      <c r="W46" s="17"/>
      <c r="X46" s="17"/>
    </row>
    <row r="47" spans="1:25" ht="15" thickBot="1" x14ac:dyDescent="0.35">
      <c r="A47" s="150"/>
      <c r="B47" s="151"/>
      <c r="C47" s="151"/>
      <c r="D47" s="151"/>
      <c r="E47" s="104">
        <f t="shared" si="13"/>
        <v>40</v>
      </c>
      <c r="F47" s="90">
        <f t="shared" si="14"/>
        <v>296.06857142857143</v>
      </c>
      <c r="G47" s="91">
        <f t="shared" si="15"/>
        <v>332</v>
      </c>
      <c r="H47" s="84">
        <f t="shared" si="16"/>
        <v>168.89333333333335</v>
      </c>
      <c r="I47" s="84">
        <f t="shared" si="17"/>
        <v>116.11428571428571</v>
      </c>
      <c r="J47" s="91">
        <f t="shared" si="18"/>
        <v>301.71199999999999</v>
      </c>
      <c r="K47" s="92">
        <f t="shared" si="19"/>
        <v>296.06857142857143</v>
      </c>
      <c r="L47" s="161"/>
      <c r="M47" s="17"/>
      <c r="N47" s="44">
        <v>8</v>
      </c>
      <c r="O47" s="86">
        <f t="shared" ref="O47:O51" si="20">$V$36/O38</f>
        <v>302.10666666666668</v>
      </c>
      <c r="P47" s="86">
        <f t="shared" ref="P47:P50" si="21">$V$37/O38</f>
        <v>1144</v>
      </c>
      <c r="Q47" s="93">
        <f t="shared" ref="Q47:Q50" si="22">$V$38/O38</f>
        <v>765.33333333333337</v>
      </c>
      <c r="R47" s="17"/>
      <c r="S47" s="44">
        <v>8</v>
      </c>
      <c r="T47" s="86">
        <f t="shared" ref="T47:T51" si="23">O47*P38</f>
        <v>10573.733333333334</v>
      </c>
      <c r="U47" s="86">
        <f t="shared" ref="U47:U50" si="24">P47*P38</f>
        <v>40040</v>
      </c>
      <c r="V47" s="93">
        <f t="shared" ref="V47:V50" si="25">Q47*P38</f>
        <v>26786.666666666668</v>
      </c>
      <c r="W47" s="17"/>
      <c r="X47" s="17"/>
    </row>
    <row r="48" spans="1:25" ht="15" thickBot="1" x14ac:dyDescent="0.35">
      <c r="A48" s="150"/>
      <c r="B48" s="151"/>
      <c r="C48" s="151"/>
      <c r="D48" s="151"/>
      <c r="E48" s="148"/>
      <c r="F48" s="148"/>
      <c r="G48" s="148"/>
      <c r="H48" s="148"/>
      <c r="I48" s="148"/>
      <c r="J48" s="148"/>
      <c r="K48" s="148"/>
      <c r="L48" s="156"/>
      <c r="M48" s="17"/>
      <c r="N48" s="44">
        <v>15</v>
      </c>
      <c r="O48" s="86">
        <f t="shared" si="20"/>
        <v>302.10666666666668</v>
      </c>
      <c r="P48" s="86">
        <f t="shared" si="21"/>
        <v>1144</v>
      </c>
      <c r="Q48" s="93">
        <f t="shared" si="22"/>
        <v>765.33333333333337</v>
      </c>
      <c r="R48" s="17"/>
      <c r="S48" s="44">
        <v>15</v>
      </c>
      <c r="T48" s="86">
        <f t="shared" si="23"/>
        <v>9667.4133333333339</v>
      </c>
      <c r="U48" s="86">
        <f t="shared" si="24"/>
        <v>36608</v>
      </c>
      <c r="V48" s="93">
        <f t="shared" si="25"/>
        <v>24490.666666666668</v>
      </c>
      <c r="W48" s="17"/>
      <c r="X48" s="17"/>
    </row>
    <row r="49" spans="1:24" ht="15" thickBot="1" x14ac:dyDescent="0.35">
      <c r="A49" s="150"/>
      <c r="B49" s="151"/>
      <c r="C49" s="151"/>
      <c r="D49" s="151"/>
      <c r="E49" s="148"/>
      <c r="F49" s="148"/>
      <c r="G49" s="148"/>
      <c r="H49" s="148"/>
      <c r="I49" s="148"/>
      <c r="J49" s="148"/>
      <c r="K49" s="148"/>
      <c r="L49" s="156"/>
      <c r="M49" s="17"/>
      <c r="N49" s="44">
        <v>17</v>
      </c>
      <c r="O49" s="86">
        <f t="shared" si="20"/>
        <v>543.79200000000003</v>
      </c>
      <c r="P49" s="86">
        <f t="shared" si="21"/>
        <v>2059.1999999999998</v>
      </c>
      <c r="Q49" s="93">
        <f t="shared" si="22"/>
        <v>1377.6</v>
      </c>
      <c r="R49" s="17"/>
      <c r="S49" s="44">
        <v>17</v>
      </c>
      <c r="T49" s="86">
        <f t="shared" si="23"/>
        <v>9788.2560000000012</v>
      </c>
      <c r="U49" s="86">
        <f t="shared" si="24"/>
        <v>37065.599999999999</v>
      </c>
      <c r="V49" s="93">
        <f t="shared" si="25"/>
        <v>24796.799999999999</v>
      </c>
      <c r="W49" s="17"/>
      <c r="X49" s="17"/>
    </row>
    <row r="50" spans="1:24" ht="15" thickBot="1" x14ac:dyDescent="0.35">
      <c r="A50" s="150"/>
      <c r="B50" s="151"/>
      <c r="C50" s="151"/>
      <c r="D50" s="151"/>
      <c r="E50" s="148"/>
      <c r="F50" s="148"/>
      <c r="G50" s="148"/>
      <c r="H50" s="148"/>
      <c r="I50" s="148"/>
      <c r="J50" s="148"/>
      <c r="K50" s="148"/>
      <c r="L50" s="156"/>
      <c r="M50" s="17"/>
      <c r="N50" s="44">
        <v>19</v>
      </c>
      <c r="O50" s="86">
        <f t="shared" si="20"/>
        <v>247.17818181818183</v>
      </c>
      <c r="P50" s="86">
        <f t="shared" si="21"/>
        <v>936</v>
      </c>
      <c r="Q50" s="128">
        <f t="shared" si="22"/>
        <v>626.18181818181813</v>
      </c>
      <c r="R50" s="17"/>
      <c r="S50" s="44">
        <v>19</v>
      </c>
      <c r="T50" s="86">
        <f t="shared" si="23"/>
        <v>4943.5636363636368</v>
      </c>
      <c r="U50" s="86">
        <f t="shared" si="24"/>
        <v>18720</v>
      </c>
      <c r="V50" s="128">
        <f t="shared" si="25"/>
        <v>12523.636363636362</v>
      </c>
      <c r="W50" s="17"/>
      <c r="X50" s="17"/>
    </row>
    <row r="51" spans="1:24" ht="15" thickBot="1" x14ac:dyDescent="0.35">
      <c r="A51" s="150"/>
      <c r="B51" s="151"/>
      <c r="C51" s="151"/>
      <c r="D51" s="151"/>
      <c r="E51" s="78" t="s">
        <v>64</v>
      </c>
      <c r="F51" s="79" t="s">
        <v>2</v>
      </c>
      <c r="G51" s="79" t="s">
        <v>3</v>
      </c>
      <c r="H51" s="79" t="s">
        <v>4</v>
      </c>
      <c r="I51" s="79" t="s">
        <v>5</v>
      </c>
      <c r="J51" s="79" t="s">
        <v>6</v>
      </c>
      <c r="K51" s="80" t="s">
        <v>7</v>
      </c>
      <c r="L51" s="156"/>
      <c r="M51" s="17"/>
      <c r="N51" s="102">
        <v>40</v>
      </c>
      <c r="O51" s="123">
        <f t="shared" si="20"/>
        <v>679.74</v>
      </c>
      <c r="P51" s="129">
        <f>$V$37/O43</f>
        <v>1608.75</v>
      </c>
      <c r="Q51" s="124">
        <f>$V$38/O43</f>
        <v>1076.25</v>
      </c>
      <c r="R51" s="17"/>
      <c r="S51" s="102">
        <v>40</v>
      </c>
      <c r="T51" s="123">
        <f t="shared" si="23"/>
        <v>16993.5</v>
      </c>
      <c r="U51" s="129">
        <f>P51*P43</f>
        <v>24131.25</v>
      </c>
      <c r="V51" s="124">
        <f>Q51*P43</f>
        <v>16143.75</v>
      </c>
      <c r="W51" s="17"/>
      <c r="X51" s="17"/>
    </row>
    <row r="52" spans="1:24" ht="15" thickBot="1" x14ac:dyDescent="0.35">
      <c r="A52" s="150"/>
      <c r="B52" s="151"/>
      <c r="C52" s="151"/>
      <c r="D52" s="151"/>
      <c r="E52" s="104">
        <f>A44</f>
        <v>24</v>
      </c>
      <c r="F52" s="5">
        <f>F45*$C$44</f>
        <v>14803.428571428572</v>
      </c>
      <c r="G52" s="81">
        <f t="shared" ref="G52:K52" si="26">G45*$C$44</f>
        <v>16600</v>
      </c>
      <c r="H52" s="5">
        <f t="shared" si="26"/>
        <v>8444.6666666666661</v>
      </c>
      <c r="I52" s="5">
        <f t="shared" si="26"/>
        <v>5805.7142857142853</v>
      </c>
      <c r="J52" s="81">
        <f t="shared" si="26"/>
        <v>15085.599999999999</v>
      </c>
      <c r="K52" s="93">
        <f t="shared" si="26"/>
        <v>14803.428571428572</v>
      </c>
      <c r="L52" s="156"/>
      <c r="M52" s="17"/>
      <c r="N52" s="31"/>
      <c r="O52" s="17"/>
      <c r="P52" s="17"/>
      <c r="Q52" s="17"/>
      <c r="R52" s="17"/>
      <c r="S52" s="17"/>
      <c r="T52" s="17"/>
      <c r="U52" s="17"/>
      <c r="V52" s="101"/>
      <c r="W52" s="17"/>
      <c r="X52" s="17"/>
    </row>
    <row r="53" spans="1:24" ht="15" thickBot="1" x14ac:dyDescent="0.35">
      <c r="A53" s="150"/>
      <c r="B53" s="151"/>
      <c r="C53" s="151"/>
      <c r="D53" s="151"/>
      <c r="E53" s="104">
        <f t="shared" ref="E53:E54" si="27">A45</f>
        <v>29</v>
      </c>
      <c r="F53" s="81">
        <f>$C$45*F46</f>
        <v>8747.4805194805194</v>
      </c>
      <c r="G53" s="5">
        <f t="shared" ref="G53:K53" si="28">$C$45*G46</f>
        <v>9809.0909090909081</v>
      </c>
      <c r="H53" s="5">
        <f t="shared" si="28"/>
        <v>4990.030303030303</v>
      </c>
      <c r="I53" s="5">
        <f t="shared" si="28"/>
        <v>3430.6493506493507</v>
      </c>
      <c r="J53" s="5">
        <f t="shared" si="28"/>
        <v>8914.2181818181816</v>
      </c>
      <c r="K53" s="97">
        <f t="shared" si="28"/>
        <v>8747.4805194805194</v>
      </c>
      <c r="L53" s="156"/>
      <c r="M53" s="17"/>
      <c r="N53" s="44"/>
      <c r="O53" s="17"/>
      <c r="P53" s="17"/>
      <c r="Q53" s="17"/>
      <c r="R53" s="17"/>
      <c r="S53" s="17"/>
      <c r="T53" s="17"/>
      <c r="U53" s="17"/>
      <c r="V53" s="101"/>
      <c r="W53" s="17"/>
      <c r="X53" s="17"/>
    </row>
    <row r="54" spans="1:24" ht="15" thickBot="1" x14ac:dyDescent="0.35">
      <c r="A54" s="150"/>
      <c r="B54" s="151"/>
      <c r="C54" s="151"/>
      <c r="D54" s="151"/>
      <c r="E54" s="104">
        <f t="shared" si="27"/>
        <v>40</v>
      </c>
      <c r="F54" s="91">
        <f>F47*$C$46</f>
        <v>14803.428571428572</v>
      </c>
      <c r="G54" s="91">
        <f t="shared" ref="G54:K54" si="29">G47*$C$46</f>
        <v>16600</v>
      </c>
      <c r="H54" s="84">
        <f t="shared" si="29"/>
        <v>8444.6666666666679</v>
      </c>
      <c r="I54" s="84">
        <f t="shared" si="29"/>
        <v>5805.7142857142853</v>
      </c>
      <c r="J54" s="91">
        <f t="shared" si="29"/>
        <v>15085.599999999999</v>
      </c>
      <c r="K54" s="94">
        <f t="shared" si="29"/>
        <v>14803.428571428572</v>
      </c>
      <c r="L54" s="156"/>
      <c r="M54" s="17"/>
      <c r="N54" s="44"/>
      <c r="O54" s="17"/>
      <c r="P54" s="17"/>
      <c r="Q54" s="17"/>
      <c r="R54" s="17"/>
      <c r="S54" s="17"/>
      <c r="T54" s="17"/>
      <c r="U54" s="17"/>
      <c r="V54" s="101"/>
      <c r="W54" s="17"/>
      <c r="X54" s="17"/>
    </row>
    <row r="55" spans="1:24" ht="15" thickBot="1" x14ac:dyDescent="0.35">
      <c r="A55" s="143"/>
      <c r="B55" s="144"/>
      <c r="C55" s="144"/>
      <c r="D55" s="144"/>
      <c r="E55" s="158"/>
      <c r="F55" s="158"/>
      <c r="G55" s="158"/>
      <c r="H55" s="158"/>
      <c r="I55" s="158"/>
      <c r="J55" s="158"/>
      <c r="K55" s="158"/>
      <c r="L55" s="157"/>
      <c r="M55" s="17"/>
      <c r="N55" s="102"/>
      <c r="O55" s="103"/>
      <c r="P55" s="103"/>
      <c r="Q55" s="103"/>
      <c r="R55" s="103"/>
      <c r="S55" s="103"/>
      <c r="T55" s="103"/>
      <c r="U55" s="103"/>
      <c r="V55" s="119"/>
      <c r="W55" s="17"/>
      <c r="X55" s="17"/>
    </row>
    <row r="56" spans="1:24" x14ac:dyDescent="0.3">
      <c r="A56" s="140"/>
      <c r="B56" s="141"/>
      <c r="C56" s="141"/>
      <c r="D56" s="141"/>
      <c r="E56" s="141"/>
      <c r="F56" s="141"/>
      <c r="G56" s="141"/>
      <c r="H56" s="142"/>
      <c r="I56" s="17"/>
      <c r="J56" s="17"/>
      <c r="K56" s="17"/>
      <c r="L56" s="17"/>
      <c r="M56" s="17"/>
      <c r="N56" s="130" t="s">
        <v>66</v>
      </c>
      <c r="O56" s="134" t="s">
        <v>68</v>
      </c>
      <c r="P56" s="135"/>
      <c r="Q56" s="112" t="s">
        <v>66</v>
      </c>
      <c r="R56" s="132" t="s">
        <v>70</v>
      </c>
      <c r="S56" s="134" t="s">
        <v>71</v>
      </c>
      <c r="T56" s="135"/>
      <c r="U56" s="17"/>
      <c r="V56" s="17"/>
      <c r="W56" s="17"/>
      <c r="X56" s="17"/>
    </row>
    <row r="57" spans="1:24" ht="15" thickBot="1" x14ac:dyDescent="0.35">
      <c r="A57" s="143"/>
      <c r="B57" s="144"/>
      <c r="C57" s="144"/>
      <c r="D57" s="144"/>
      <c r="E57" s="144"/>
      <c r="F57" s="144"/>
      <c r="G57" s="144"/>
      <c r="H57" s="145"/>
      <c r="I57" s="17"/>
      <c r="J57" s="17"/>
      <c r="K57" s="17"/>
      <c r="L57" s="17"/>
      <c r="M57" s="17"/>
      <c r="N57" s="131" t="s">
        <v>67</v>
      </c>
      <c r="O57" s="136"/>
      <c r="P57" s="137"/>
      <c r="Q57" s="113" t="s">
        <v>69</v>
      </c>
      <c r="R57" s="133"/>
      <c r="S57" s="136" t="s">
        <v>72</v>
      </c>
      <c r="T57" s="137"/>
      <c r="U57" s="17"/>
      <c r="V57" s="17"/>
      <c r="W57" s="17"/>
      <c r="X57" s="17"/>
    </row>
    <row r="58" spans="1:24" ht="14.4" customHeight="1" x14ac:dyDescent="0.3">
      <c r="A58" s="108" t="s">
        <v>66</v>
      </c>
      <c r="B58" s="152" t="s">
        <v>68</v>
      </c>
      <c r="C58" s="153"/>
      <c r="D58" s="112" t="s">
        <v>66</v>
      </c>
      <c r="E58" s="152" t="s">
        <v>70</v>
      </c>
      <c r="F58" s="153"/>
      <c r="G58" s="152" t="s">
        <v>71</v>
      </c>
      <c r="H58" s="153"/>
      <c r="I58" s="17"/>
      <c r="J58" s="17"/>
      <c r="K58" s="17"/>
      <c r="L58" s="17"/>
      <c r="M58" s="17"/>
      <c r="N58" s="110"/>
      <c r="O58" s="138" t="s">
        <v>90</v>
      </c>
      <c r="P58" s="113" t="s">
        <v>74</v>
      </c>
      <c r="Q58" s="114"/>
      <c r="R58" s="138" t="s">
        <v>76</v>
      </c>
      <c r="S58" s="138" t="s">
        <v>78</v>
      </c>
      <c r="T58" s="113" t="s">
        <v>77</v>
      </c>
      <c r="U58" s="17"/>
      <c r="V58" s="17"/>
      <c r="W58" s="17"/>
      <c r="X58" s="17"/>
    </row>
    <row r="59" spans="1:24" ht="15" customHeight="1" thickBot="1" x14ac:dyDescent="0.35">
      <c r="A59" s="109" t="s">
        <v>67</v>
      </c>
      <c r="B59" s="154"/>
      <c r="C59" s="155"/>
      <c r="D59" s="113" t="s">
        <v>69</v>
      </c>
      <c r="E59" s="154"/>
      <c r="F59" s="155"/>
      <c r="G59" s="154" t="s">
        <v>72</v>
      </c>
      <c r="H59" s="155"/>
      <c r="I59" s="17"/>
      <c r="J59" s="17"/>
      <c r="K59" s="17"/>
      <c r="L59" s="17"/>
      <c r="M59" s="17"/>
      <c r="N59" s="111"/>
      <c r="O59" s="139"/>
      <c r="P59" s="62" t="s">
        <v>75</v>
      </c>
      <c r="Q59" s="115"/>
      <c r="R59" s="139"/>
      <c r="S59" s="139"/>
      <c r="T59" s="62" t="s">
        <v>79</v>
      </c>
      <c r="U59" s="17"/>
      <c r="V59" s="17"/>
      <c r="W59" s="17"/>
      <c r="X59" s="17"/>
    </row>
    <row r="60" spans="1:24" ht="14.4" customHeight="1" thickBot="1" x14ac:dyDescent="0.35">
      <c r="A60" s="110"/>
      <c r="B60" s="138" t="s">
        <v>73</v>
      </c>
      <c r="C60" s="113" t="s">
        <v>74</v>
      </c>
      <c r="D60" s="114"/>
      <c r="E60" s="138" t="s">
        <v>76</v>
      </c>
      <c r="F60" s="138" t="s">
        <v>77</v>
      </c>
      <c r="G60" s="138" t="s">
        <v>78</v>
      </c>
      <c r="H60" s="113" t="s">
        <v>77</v>
      </c>
      <c r="I60" s="17"/>
      <c r="J60" s="17"/>
      <c r="K60" s="17"/>
      <c r="L60" s="17"/>
      <c r="M60" s="17"/>
      <c r="N60" s="52">
        <v>8</v>
      </c>
      <c r="O60" s="62">
        <v>2.25</v>
      </c>
      <c r="P60" s="53">
        <v>35</v>
      </c>
      <c r="Q60" s="53" t="s">
        <v>19</v>
      </c>
      <c r="R60" s="53">
        <v>679.7</v>
      </c>
      <c r="S60" s="53">
        <v>302</v>
      </c>
      <c r="T60" s="62">
        <v>15105</v>
      </c>
      <c r="U60" s="17"/>
      <c r="V60" s="17"/>
      <c r="W60" s="17"/>
      <c r="X60" s="17"/>
    </row>
    <row r="61" spans="1:24" ht="15" thickBot="1" x14ac:dyDescent="0.35">
      <c r="A61" s="111"/>
      <c r="B61" s="139"/>
      <c r="C61" s="62" t="s">
        <v>75</v>
      </c>
      <c r="D61" s="115"/>
      <c r="E61" s="139"/>
      <c r="F61" s="139"/>
      <c r="G61" s="139"/>
      <c r="H61" s="62" t="s">
        <v>79</v>
      </c>
      <c r="I61" s="17"/>
      <c r="J61" s="17"/>
      <c r="K61" s="17"/>
      <c r="L61" s="17"/>
      <c r="M61" s="17"/>
      <c r="N61" s="52">
        <v>40</v>
      </c>
      <c r="O61" s="53">
        <v>1.6</v>
      </c>
      <c r="P61" s="62">
        <v>15</v>
      </c>
      <c r="Q61" s="53" t="s">
        <v>20</v>
      </c>
      <c r="R61" s="53">
        <v>2574</v>
      </c>
      <c r="S61" s="53">
        <v>1609</v>
      </c>
      <c r="T61" s="53">
        <v>24131</v>
      </c>
      <c r="U61" s="17"/>
      <c r="V61" s="17"/>
      <c r="W61" s="17"/>
      <c r="X61" s="17"/>
    </row>
    <row r="62" spans="1:24" ht="15" thickBot="1" x14ac:dyDescent="0.35">
      <c r="A62" s="14">
        <f>A44</f>
        <v>24</v>
      </c>
      <c r="B62" s="53">
        <f>B44</f>
        <v>1.5</v>
      </c>
      <c r="C62" s="53">
        <f>C44</f>
        <v>60</v>
      </c>
      <c r="D62" s="53" t="s">
        <v>26</v>
      </c>
      <c r="E62" s="116">
        <f>E38</f>
        <v>415</v>
      </c>
      <c r="F62" s="116">
        <f>C28</f>
        <v>16600</v>
      </c>
      <c r="G62" s="116">
        <f>H38</f>
        <v>277</v>
      </c>
      <c r="H62" s="116">
        <f>G52</f>
        <v>16600</v>
      </c>
      <c r="I62" s="17"/>
      <c r="J62" s="17"/>
      <c r="K62" s="17"/>
      <c r="L62" s="17"/>
      <c r="M62" s="17"/>
      <c r="N62" s="52">
        <v>19</v>
      </c>
      <c r="O62" s="53">
        <v>2.75</v>
      </c>
      <c r="P62" s="53">
        <v>20</v>
      </c>
      <c r="Q62" s="53" t="s">
        <v>21</v>
      </c>
      <c r="R62" s="53">
        <v>1722</v>
      </c>
      <c r="S62" s="53">
        <v>626</v>
      </c>
      <c r="T62" s="53">
        <v>12524</v>
      </c>
      <c r="U62" s="17"/>
      <c r="V62" s="17"/>
      <c r="W62" s="17"/>
      <c r="X62" s="17"/>
    </row>
    <row r="63" spans="1:24" ht="15" thickBot="1" x14ac:dyDescent="0.35">
      <c r="A63" s="14">
        <f t="shared" ref="A63:C64" si="30">A44</f>
        <v>24</v>
      </c>
      <c r="B63" s="53">
        <f t="shared" si="30"/>
        <v>1.5</v>
      </c>
      <c r="C63" s="53">
        <f t="shared" si="30"/>
        <v>60</v>
      </c>
      <c r="D63" s="53" t="s">
        <v>29</v>
      </c>
      <c r="E63" s="116">
        <f>E39</f>
        <v>471.42857142857144</v>
      </c>
      <c r="F63" s="116">
        <f>F28</f>
        <v>18857</v>
      </c>
      <c r="G63" s="116">
        <f>H39</f>
        <v>314</v>
      </c>
      <c r="H63" s="116">
        <f>J52</f>
        <v>15085.599999999999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5" thickBot="1" x14ac:dyDescent="0.35">
      <c r="A64" s="14">
        <f t="shared" si="30"/>
        <v>29</v>
      </c>
      <c r="B64" s="53">
        <f t="shared" si="30"/>
        <v>2.75</v>
      </c>
      <c r="C64" s="53">
        <f t="shared" si="30"/>
        <v>65</v>
      </c>
      <c r="D64" s="53" t="s">
        <v>25</v>
      </c>
      <c r="E64" s="116">
        <f>E40</f>
        <v>548</v>
      </c>
      <c r="F64" s="116">
        <f>B28</f>
        <v>12953</v>
      </c>
      <c r="G64" s="116">
        <f>H40</f>
        <v>134.57662337662339</v>
      </c>
      <c r="H64" s="116">
        <f>F53</f>
        <v>8747.4805194805194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5" thickBot="1" x14ac:dyDescent="0.35">
      <c r="A65" s="14">
        <f t="shared" ref="A65:C66" si="31">A45</f>
        <v>29</v>
      </c>
      <c r="B65" s="53">
        <f t="shared" si="31"/>
        <v>2.75</v>
      </c>
      <c r="C65" s="53">
        <f t="shared" si="31"/>
        <v>65</v>
      </c>
      <c r="D65" s="53" t="s">
        <v>80</v>
      </c>
      <c r="E65" s="116">
        <f>E41</f>
        <v>548</v>
      </c>
      <c r="F65" s="116">
        <f>G28</f>
        <v>12953</v>
      </c>
      <c r="G65" s="116">
        <f>H41</f>
        <v>134.57662337662339</v>
      </c>
      <c r="H65" s="116">
        <f>K53</f>
        <v>8747.4805194805194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ht="15" thickBot="1" x14ac:dyDescent="0.35">
      <c r="A66" s="52">
        <f t="shared" si="31"/>
        <v>40</v>
      </c>
      <c r="B66" s="53">
        <f t="shared" si="31"/>
        <v>1.25</v>
      </c>
      <c r="C66" s="53">
        <f t="shared" si="31"/>
        <v>50</v>
      </c>
      <c r="D66" s="53" t="s">
        <v>27</v>
      </c>
      <c r="E66" s="116">
        <f>E37</f>
        <v>316.66666666666669</v>
      </c>
      <c r="F66" s="116">
        <f>D28</f>
        <v>12667</v>
      </c>
      <c r="G66" s="116">
        <f>H37</f>
        <v>168.89333333333335</v>
      </c>
      <c r="H66" s="116">
        <f>H54</f>
        <v>8444.6666666666679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ht="15" thickBot="1" x14ac:dyDescent="0.35">
      <c r="A67" s="14">
        <f>A46</f>
        <v>40</v>
      </c>
      <c r="B67" s="62">
        <f>B46</f>
        <v>1.25</v>
      </c>
      <c r="C67" s="62">
        <f>C46</f>
        <v>50</v>
      </c>
      <c r="D67" s="62" t="s">
        <v>28</v>
      </c>
      <c r="E67" s="117">
        <f>E36</f>
        <v>254</v>
      </c>
      <c r="F67" s="117">
        <f>E28</f>
        <v>10160</v>
      </c>
      <c r="G67" s="117">
        <f>H36</f>
        <v>116.11428571428571</v>
      </c>
      <c r="H67" s="117">
        <f>I54</f>
        <v>5805.7142857142853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x14ac:dyDescent="0.3">
      <c r="A79" s="17"/>
      <c r="B79" s="18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x14ac:dyDescent="0.3">
      <c r="A80" s="17"/>
      <c r="B80" s="18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ref="E36:E41">
    <sortCondition ref="E36:E41"/>
  </sortState>
  <mergeCells count="29">
    <mergeCell ref="N34:O34"/>
    <mergeCell ref="O56:P57"/>
    <mergeCell ref="I34:J35"/>
    <mergeCell ref="E34:H34"/>
    <mergeCell ref="A34:C34"/>
    <mergeCell ref="A42:C42"/>
    <mergeCell ref="A47:D55"/>
    <mergeCell ref="E48:L50"/>
    <mergeCell ref="L51:L55"/>
    <mergeCell ref="E55:K55"/>
    <mergeCell ref="D34:D46"/>
    <mergeCell ref="E42:L43"/>
    <mergeCell ref="L44:L47"/>
    <mergeCell ref="K34:L41"/>
    <mergeCell ref="B60:B61"/>
    <mergeCell ref="E60:E61"/>
    <mergeCell ref="F60:F61"/>
    <mergeCell ref="G60:G61"/>
    <mergeCell ref="A56:H57"/>
    <mergeCell ref="B58:C59"/>
    <mergeCell ref="E58:F59"/>
    <mergeCell ref="G58:H58"/>
    <mergeCell ref="G59:H59"/>
    <mergeCell ref="R56:R57"/>
    <mergeCell ref="S56:T56"/>
    <mergeCell ref="S57:T57"/>
    <mergeCell ref="O58:O59"/>
    <mergeCell ref="S58:S59"/>
    <mergeCell ref="R58:R5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abSelected="1" zoomScale="83" zoomScaleNormal="70" workbookViewId="0">
      <selection activeCell="K15" sqref="K15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6"/>
    </row>
    <row r="2" spans="2:13" ht="16.8" customHeight="1" thickBot="1" x14ac:dyDescent="0.35">
      <c r="B2" s="73">
        <v>700</v>
      </c>
      <c r="C2" s="11">
        <f>$L$3</f>
        <v>5</v>
      </c>
      <c r="D2" s="19">
        <f>$M$3</f>
        <v>35</v>
      </c>
      <c r="E2" s="26">
        <f t="shared" ref="E2:E31" si="0">(B2*D2)/C2</f>
        <v>4900</v>
      </c>
      <c r="F2" s="54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74">
        <v>800</v>
      </c>
      <c r="C3" s="11">
        <f>$L$3</f>
        <v>5</v>
      </c>
      <c r="D3" s="3">
        <f>$M$3</f>
        <v>35</v>
      </c>
      <c r="E3" s="4">
        <f t="shared" si="0"/>
        <v>5600</v>
      </c>
      <c r="F3" s="55"/>
      <c r="G3" s="4"/>
      <c r="H3" s="4"/>
      <c r="J3" s="15"/>
      <c r="K3" s="14" t="s">
        <v>25</v>
      </c>
      <c r="L3" s="50">
        <v>5</v>
      </c>
      <c r="M3" s="51">
        <v>35</v>
      </c>
    </row>
    <row r="4" spans="2:13" ht="15" thickBot="1" x14ac:dyDescent="0.35">
      <c r="B4" s="74">
        <v>700</v>
      </c>
      <c r="C4" s="11">
        <f>$L$3</f>
        <v>5</v>
      </c>
      <c r="D4" s="3">
        <f>$M$3</f>
        <v>35</v>
      </c>
      <c r="E4" s="4">
        <f t="shared" si="0"/>
        <v>4900</v>
      </c>
      <c r="F4" s="55"/>
      <c r="G4" s="4"/>
      <c r="H4" s="4"/>
      <c r="J4" s="15"/>
      <c r="K4" s="14" t="s">
        <v>26</v>
      </c>
      <c r="L4" s="52">
        <v>6</v>
      </c>
      <c r="M4" s="53">
        <v>40</v>
      </c>
    </row>
    <row r="5" spans="2:13" ht="15" thickBot="1" x14ac:dyDescent="0.35">
      <c r="B5" s="74">
        <v>170</v>
      </c>
      <c r="C5" s="11">
        <f>$L$3</f>
        <v>5</v>
      </c>
      <c r="D5" s="3">
        <f>$M$3</f>
        <v>35</v>
      </c>
      <c r="E5" s="4">
        <f t="shared" si="0"/>
        <v>1190</v>
      </c>
      <c r="F5" s="55"/>
      <c r="G5" s="4"/>
      <c r="H5" s="4"/>
      <c r="J5" s="15"/>
      <c r="K5" s="14" t="s">
        <v>27</v>
      </c>
      <c r="L5" s="52">
        <v>9</v>
      </c>
      <c r="M5" s="53">
        <v>60</v>
      </c>
    </row>
    <row r="6" spans="2:13" ht="15" thickBot="1" x14ac:dyDescent="0.35">
      <c r="B6" s="74">
        <v>370</v>
      </c>
      <c r="C6" s="11">
        <f>$L$3</f>
        <v>5</v>
      </c>
      <c r="D6" s="22">
        <f>$M$3</f>
        <v>35</v>
      </c>
      <c r="E6" s="6">
        <f t="shared" si="0"/>
        <v>2590</v>
      </c>
      <c r="F6" s="56">
        <f>SUM(E2:E6)</f>
        <v>19180</v>
      </c>
      <c r="G6" s="4"/>
      <c r="H6" s="3"/>
      <c r="J6" s="15"/>
      <c r="K6" s="14" t="s">
        <v>28</v>
      </c>
      <c r="L6" s="52">
        <v>10</v>
      </c>
      <c r="M6" s="53">
        <v>70</v>
      </c>
    </row>
    <row r="7" spans="2:13" ht="15.6" customHeight="1" thickBot="1" x14ac:dyDescent="0.35">
      <c r="B7" s="73">
        <v>500</v>
      </c>
      <c r="C7" s="24">
        <f>$L$4</f>
        <v>6</v>
      </c>
      <c r="D7" s="19">
        <f>$M$4</f>
        <v>40</v>
      </c>
      <c r="E7" s="26">
        <f t="shared" si="0"/>
        <v>3333.3333333333335</v>
      </c>
      <c r="F7" s="57"/>
      <c r="G7" s="4"/>
      <c r="H7" s="3"/>
      <c r="J7" s="15"/>
      <c r="K7" s="14" t="s">
        <v>29</v>
      </c>
      <c r="L7" s="14">
        <v>7</v>
      </c>
      <c r="M7" s="62">
        <v>50</v>
      </c>
    </row>
    <row r="8" spans="2:13" ht="15" thickBot="1" x14ac:dyDescent="0.35">
      <c r="B8" s="74">
        <v>240</v>
      </c>
      <c r="C8" s="12">
        <f>$L$4</f>
        <v>6</v>
      </c>
      <c r="D8" s="3">
        <f>$M$4</f>
        <v>40</v>
      </c>
      <c r="E8" s="4">
        <f t="shared" si="0"/>
        <v>1600</v>
      </c>
      <c r="F8" s="58"/>
      <c r="G8" s="4"/>
      <c r="H8" s="3"/>
      <c r="J8" s="15"/>
      <c r="K8" s="14" t="s">
        <v>30</v>
      </c>
      <c r="L8" s="52">
        <v>4</v>
      </c>
      <c r="M8" s="53">
        <v>35</v>
      </c>
    </row>
    <row r="9" spans="2:13" ht="15" thickBot="1" x14ac:dyDescent="0.35">
      <c r="B9" s="74">
        <v>450</v>
      </c>
      <c r="C9" s="12">
        <f>$L$4</f>
        <v>6</v>
      </c>
      <c r="D9" s="3">
        <f>$M$4</f>
        <v>40</v>
      </c>
      <c r="E9" s="4">
        <f t="shared" si="0"/>
        <v>3000</v>
      </c>
      <c r="F9" s="58"/>
      <c r="G9" s="4"/>
      <c r="H9" s="3"/>
      <c r="J9" s="15"/>
      <c r="K9" s="16"/>
    </row>
    <row r="10" spans="2:13" ht="15" thickBot="1" x14ac:dyDescent="0.35">
      <c r="B10" s="74">
        <v>480</v>
      </c>
      <c r="C10" s="12">
        <f>$L$4</f>
        <v>6</v>
      </c>
      <c r="D10" s="3">
        <f>$M$4</f>
        <v>40</v>
      </c>
      <c r="E10" s="4">
        <f t="shared" si="0"/>
        <v>3200</v>
      </c>
      <c r="F10" s="58"/>
      <c r="G10" s="4"/>
      <c r="H10" s="3"/>
      <c r="J10" s="15"/>
      <c r="K10" s="16"/>
    </row>
    <row r="11" spans="2:13" ht="15" thickBot="1" x14ac:dyDescent="0.35">
      <c r="B11" s="74">
        <v>820</v>
      </c>
      <c r="C11" s="25">
        <f>$L$4</f>
        <v>6</v>
      </c>
      <c r="D11" s="22">
        <f>$M$4</f>
        <v>40</v>
      </c>
      <c r="E11" s="6">
        <f t="shared" si="0"/>
        <v>5466.666666666667</v>
      </c>
      <c r="F11" s="56">
        <f>SUM(E7:E11)</f>
        <v>16600</v>
      </c>
      <c r="G11" s="4"/>
      <c r="H11" s="3"/>
      <c r="J11" s="15"/>
      <c r="K11" s="16"/>
    </row>
    <row r="12" spans="2:13" ht="15" thickBot="1" x14ac:dyDescent="0.35">
      <c r="B12" s="73">
        <v>800</v>
      </c>
      <c r="C12" s="24">
        <f>$L$5</f>
        <v>9</v>
      </c>
      <c r="D12" s="19">
        <f>$M$5</f>
        <v>60</v>
      </c>
      <c r="E12" s="26">
        <f t="shared" si="0"/>
        <v>5333.333333333333</v>
      </c>
      <c r="F12" s="57"/>
      <c r="G12" s="4"/>
      <c r="H12" s="3"/>
    </row>
    <row r="13" spans="2:13" ht="15" thickBot="1" x14ac:dyDescent="0.35">
      <c r="B13" s="74">
        <v>270</v>
      </c>
      <c r="C13" s="12">
        <f>$L$5</f>
        <v>9</v>
      </c>
      <c r="D13" s="3">
        <f>$M$5</f>
        <v>60</v>
      </c>
      <c r="E13" s="4">
        <f t="shared" si="0"/>
        <v>1800</v>
      </c>
      <c r="F13" s="58"/>
      <c r="G13" s="4"/>
      <c r="H13" s="3"/>
    </row>
    <row r="14" spans="2:13" ht="15" thickBot="1" x14ac:dyDescent="0.35">
      <c r="B14" s="74">
        <v>480</v>
      </c>
      <c r="C14" s="12">
        <f>$L$5</f>
        <v>9</v>
      </c>
      <c r="D14" s="3">
        <f>$M$5</f>
        <v>60</v>
      </c>
      <c r="E14" s="4">
        <f t="shared" si="0"/>
        <v>3200</v>
      </c>
      <c r="F14" s="58"/>
      <c r="G14" s="4"/>
      <c r="H14" s="3"/>
    </row>
    <row r="15" spans="2:13" ht="15" thickBot="1" x14ac:dyDescent="0.35">
      <c r="B15" s="74">
        <v>450</v>
      </c>
      <c r="C15" s="12">
        <f>$L$5</f>
        <v>9</v>
      </c>
      <c r="D15" s="3">
        <f>$M$5</f>
        <v>60</v>
      </c>
      <c r="E15" s="4">
        <f t="shared" si="0"/>
        <v>3000</v>
      </c>
      <c r="F15" s="58"/>
      <c r="G15" s="4"/>
      <c r="H15" s="3"/>
    </row>
    <row r="16" spans="2:13" ht="15" thickBot="1" x14ac:dyDescent="0.35">
      <c r="B16" s="74">
        <v>850</v>
      </c>
      <c r="C16" s="25">
        <f>$L$5</f>
        <v>9</v>
      </c>
      <c r="D16" s="22">
        <f>$M$5</f>
        <v>60</v>
      </c>
      <c r="E16" s="6">
        <f t="shared" si="0"/>
        <v>5666.666666666667</v>
      </c>
      <c r="F16" s="56">
        <f>SUM(E12:E16)</f>
        <v>19000</v>
      </c>
      <c r="G16" s="4"/>
      <c r="H16" s="3"/>
    </row>
    <row r="17" spans="2:8" ht="15" thickBot="1" x14ac:dyDescent="0.35">
      <c r="B17" s="73">
        <v>600</v>
      </c>
      <c r="C17" s="24">
        <f>$L$6</f>
        <v>10</v>
      </c>
      <c r="D17" s="19">
        <f>$M$6</f>
        <v>70</v>
      </c>
      <c r="E17" s="26">
        <f t="shared" si="0"/>
        <v>4200</v>
      </c>
      <c r="F17" s="57"/>
      <c r="G17" s="4"/>
      <c r="H17" s="3"/>
    </row>
    <row r="18" spans="2:8" ht="15" thickBot="1" x14ac:dyDescent="0.35">
      <c r="B18" s="74">
        <v>700</v>
      </c>
      <c r="C18" s="12">
        <f>$L$6</f>
        <v>10</v>
      </c>
      <c r="D18" s="3">
        <f>$M$6</f>
        <v>70</v>
      </c>
      <c r="E18" s="4">
        <f t="shared" si="0"/>
        <v>4900</v>
      </c>
      <c r="F18" s="58"/>
      <c r="G18" s="4"/>
      <c r="H18" s="3"/>
    </row>
    <row r="19" spans="2:8" ht="15" thickBot="1" x14ac:dyDescent="0.35">
      <c r="B19" s="74">
        <v>700</v>
      </c>
      <c r="C19" s="12">
        <f>$L$6</f>
        <v>10</v>
      </c>
      <c r="D19" s="3">
        <f>$M$6</f>
        <v>70</v>
      </c>
      <c r="E19" s="4">
        <f t="shared" si="0"/>
        <v>4900</v>
      </c>
      <c r="F19" s="58"/>
      <c r="G19" s="4"/>
      <c r="H19" s="3"/>
    </row>
    <row r="20" spans="2:8" ht="15" thickBot="1" x14ac:dyDescent="0.35">
      <c r="B20" s="74">
        <v>170</v>
      </c>
      <c r="C20" s="12">
        <f>$L$6</f>
        <v>10</v>
      </c>
      <c r="D20" s="3">
        <f>$M$6</f>
        <v>70</v>
      </c>
      <c r="E20" s="4">
        <f t="shared" si="0"/>
        <v>1190</v>
      </c>
      <c r="F20" s="58"/>
      <c r="G20" s="4"/>
      <c r="H20" s="3"/>
    </row>
    <row r="21" spans="2:8" ht="15" thickBot="1" x14ac:dyDescent="0.35">
      <c r="B21" s="74">
        <v>370</v>
      </c>
      <c r="C21" s="25">
        <f>$L$6</f>
        <v>10</v>
      </c>
      <c r="D21" s="22">
        <f>$M$6</f>
        <v>70</v>
      </c>
      <c r="E21" s="6">
        <f t="shared" si="0"/>
        <v>2590</v>
      </c>
      <c r="F21" s="56">
        <f>SUM(E17:E21)</f>
        <v>17780</v>
      </c>
      <c r="G21" s="4"/>
      <c r="H21" s="3"/>
    </row>
    <row r="22" spans="2:8" ht="15" thickBot="1" x14ac:dyDescent="0.35">
      <c r="B22" s="73">
        <v>550</v>
      </c>
      <c r="C22" s="24">
        <f>$L$7</f>
        <v>7</v>
      </c>
      <c r="D22" s="19">
        <f>$M$7</f>
        <v>50</v>
      </c>
      <c r="E22" s="26">
        <f t="shared" si="0"/>
        <v>3928.5714285714284</v>
      </c>
      <c r="F22" s="57"/>
      <c r="G22" s="4"/>
      <c r="H22" s="3"/>
    </row>
    <row r="23" spans="2:8" ht="15" thickBot="1" x14ac:dyDescent="0.35">
      <c r="B23" s="74">
        <v>750</v>
      </c>
      <c r="C23" s="12">
        <f>$L$7</f>
        <v>7</v>
      </c>
      <c r="D23" s="3">
        <f>$M$7</f>
        <v>50</v>
      </c>
      <c r="E23" s="4">
        <f t="shared" si="0"/>
        <v>5357.1428571428569</v>
      </c>
      <c r="F23" s="58"/>
      <c r="G23" s="4"/>
      <c r="H23" s="3"/>
    </row>
    <row r="24" spans="2:8" ht="15" thickBot="1" x14ac:dyDescent="0.35">
      <c r="B24" s="74">
        <v>600</v>
      </c>
      <c r="C24" s="12">
        <f>$L$7</f>
        <v>7</v>
      </c>
      <c r="D24" s="3">
        <f>$M$7</f>
        <v>50</v>
      </c>
      <c r="E24" s="4">
        <f t="shared" si="0"/>
        <v>4285.7142857142853</v>
      </c>
      <c r="F24" s="58"/>
      <c r="G24" s="4"/>
      <c r="H24" s="3"/>
    </row>
    <row r="25" spans="2:8" ht="15" thickBot="1" x14ac:dyDescent="0.35">
      <c r="B25" s="74">
        <v>700</v>
      </c>
      <c r="C25" s="12">
        <f>$L$7</f>
        <v>7</v>
      </c>
      <c r="D25" s="3">
        <f>$M$7</f>
        <v>50</v>
      </c>
      <c r="E25" s="4">
        <f t="shared" si="0"/>
        <v>5000</v>
      </c>
      <c r="F25" s="58"/>
      <c r="G25" s="4"/>
      <c r="H25" s="3"/>
    </row>
    <row r="26" spans="2:8" ht="15" thickBot="1" x14ac:dyDescent="0.35">
      <c r="B26" s="74">
        <v>700</v>
      </c>
      <c r="C26" s="25">
        <f>$L$7</f>
        <v>7</v>
      </c>
      <c r="D26" s="22">
        <f>$M$7</f>
        <v>50</v>
      </c>
      <c r="E26" s="6">
        <f t="shared" si="0"/>
        <v>5000</v>
      </c>
      <c r="F26" s="56">
        <f>SUM(E22:E26)</f>
        <v>23571.428571428572</v>
      </c>
      <c r="G26" s="4"/>
      <c r="H26" s="3"/>
    </row>
    <row r="27" spans="2:8" ht="15" thickBot="1" x14ac:dyDescent="0.35">
      <c r="B27" s="73">
        <v>200</v>
      </c>
      <c r="C27" s="24">
        <f>$L$8</f>
        <v>4</v>
      </c>
      <c r="D27" s="19">
        <f>$M$8</f>
        <v>35</v>
      </c>
      <c r="E27" s="26">
        <f t="shared" si="0"/>
        <v>1750</v>
      </c>
      <c r="F27" s="57"/>
      <c r="G27" s="4"/>
      <c r="H27" s="3"/>
    </row>
    <row r="28" spans="2:8" ht="15" thickBot="1" x14ac:dyDescent="0.35">
      <c r="B28" s="74">
        <v>700</v>
      </c>
      <c r="C28" s="12">
        <f>$L$8</f>
        <v>4</v>
      </c>
      <c r="D28" s="3">
        <f>$M$8</f>
        <v>35</v>
      </c>
      <c r="E28" s="4">
        <f t="shared" si="0"/>
        <v>6125</v>
      </c>
      <c r="F28" s="58"/>
      <c r="G28" s="4"/>
      <c r="H28" s="3"/>
    </row>
    <row r="29" spans="2:8" ht="15" thickBot="1" x14ac:dyDescent="0.35">
      <c r="B29" s="74">
        <v>600</v>
      </c>
      <c r="C29" s="12">
        <f>$L$8</f>
        <v>4</v>
      </c>
      <c r="D29" s="3">
        <f>$M$8</f>
        <v>35</v>
      </c>
      <c r="E29" s="4">
        <f t="shared" si="0"/>
        <v>5250</v>
      </c>
      <c r="F29" s="58"/>
      <c r="G29" s="4"/>
      <c r="H29" s="3"/>
    </row>
    <row r="30" spans="2:8" ht="15" thickBot="1" x14ac:dyDescent="0.35">
      <c r="B30" s="74">
        <v>330</v>
      </c>
      <c r="C30" s="12">
        <f>$L$8</f>
        <v>4</v>
      </c>
      <c r="D30" s="3">
        <f>$M$8</f>
        <v>35</v>
      </c>
      <c r="E30" s="4">
        <f t="shared" si="0"/>
        <v>2887.5</v>
      </c>
      <c r="F30" s="58"/>
      <c r="G30" s="4"/>
      <c r="H30" s="3"/>
    </row>
    <row r="31" spans="2:8" ht="15" thickBot="1" x14ac:dyDescent="0.35">
      <c r="B31" s="74">
        <v>510</v>
      </c>
      <c r="C31" s="25">
        <f>$L$8</f>
        <v>4</v>
      </c>
      <c r="D31" s="22">
        <f>$M$8</f>
        <v>35</v>
      </c>
      <c r="E31" s="6">
        <f t="shared" si="0"/>
        <v>4462.5</v>
      </c>
      <c r="F31" s="56">
        <f>SUM(E27:E31)</f>
        <v>20475</v>
      </c>
      <c r="G31" s="4"/>
      <c r="H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алекс кивака</cp:lastModifiedBy>
  <dcterms:created xsi:type="dcterms:W3CDTF">2023-10-20T06:18:06Z</dcterms:created>
  <dcterms:modified xsi:type="dcterms:W3CDTF">2024-05-14T15:04:05Z</dcterms:modified>
</cp:coreProperties>
</file>