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E5D6C748-0AD8-42A4-9490-32BC415A7F5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2" i="5" l="1"/>
  <c r="K62" i="5"/>
  <c r="D42" i="5"/>
  <c r="B40" i="5"/>
  <c r="D38" i="5"/>
  <c r="A20" i="5"/>
  <c r="B18" i="5"/>
  <c r="D33" i="5"/>
  <c r="D32" i="5"/>
  <c r="B36" i="5" s="1"/>
  <c r="C52" i="4" l="1"/>
  <c r="C43" i="4"/>
  <c r="C31" i="4"/>
  <c r="C23" i="4"/>
  <c r="C14" i="4"/>
  <c r="C104" i="3"/>
  <c r="C95" i="3"/>
  <c r="C89" i="3"/>
  <c r="C78" i="3"/>
  <c r="C69" i="3"/>
  <c r="C57" i="3"/>
  <c r="C47" i="3"/>
  <c r="C35" i="3"/>
  <c r="C24" i="3"/>
  <c r="D11" i="3"/>
  <c r="B13" i="3" s="1"/>
  <c r="C433" i="1" l="1"/>
  <c r="C432" i="1"/>
  <c r="C431" i="1"/>
  <c r="C427" i="1"/>
  <c r="C426" i="1"/>
  <c r="C425" i="1"/>
  <c r="B96" i="2"/>
  <c r="C53" i="2"/>
  <c r="B24" i="2"/>
  <c r="C654" i="1" l="1"/>
  <c r="C653" i="1"/>
  <c r="C652" i="1"/>
  <c r="C649" i="1"/>
  <c r="C650" i="1"/>
  <c r="C648" i="1"/>
  <c r="C629" i="1" l="1"/>
  <c r="C628" i="1"/>
  <c r="C627" i="1"/>
  <c r="C625" i="1"/>
  <c r="C624" i="1"/>
  <c r="C623" i="1"/>
  <c r="C604" i="1"/>
  <c r="C603" i="1"/>
  <c r="C602" i="1"/>
  <c r="C600" i="1"/>
  <c r="C599" i="1"/>
  <c r="C598" i="1"/>
  <c r="C580" i="1"/>
  <c r="C579" i="1"/>
  <c r="C578" i="1"/>
  <c r="C575" i="1"/>
  <c r="C576" i="1"/>
  <c r="C574" i="1"/>
  <c r="C550" i="1"/>
  <c r="C549" i="1"/>
  <c r="C556" i="1"/>
  <c r="C555" i="1"/>
  <c r="C554" i="1"/>
  <c r="C553" i="1"/>
  <c r="C551" i="1"/>
  <c r="B209" i="1"/>
  <c r="B208" i="1"/>
  <c r="C529" i="1"/>
  <c r="C528" i="1"/>
  <c r="C509" i="1"/>
  <c r="C508" i="1"/>
  <c r="C489" i="1"/>
  <c r="C488" i="1"/>
  <c r="C470" i="1"/>
  <c r="C469" i="1"/>
  <c r="C451" i="1"/>
  <c r="C450" i="1"/>
  <c r="B381" i="1"/>
  <c r="B373" i="1"/>
  <c r="B372" i="1"/>
  <c r="B329" i="1"/>
  <c r="B328" i="1"/>
  <c r="B340" i="1" l="1"/>
  <c r="B301" i="1"/>
  <c r="B206" i="1"/>
  <c r="B205" i="1"/>
  <c r="B195" i="1"/>
  <c r="B194" i="1"/>
  <c r="B174" i="1"/>
  <c r="B173" i="1"/>
  <c r="B210" i="1" l="1"/>
  <c r="B171" i="1"/>
  <c r="B170" i="1"/>
  <c r="B169" i="1"/>
  <c r="B150" i="1"/>
  <c r="B149" i="1"/>
  <c r="B148" i="1"/>
  <c r="B135" i="1"/>
  <c r="B134" i="1"/>
  <c r="B133" i="1"/>
  <c r="B116" i="1" l="1"/>
  <c r="B115" i="1"/>
  <c r="B102" i="1"/>
  <c r="B101" i="1"/>
  <c r="B91" i="1"/>
  <c r="B93" i="1"/>
  <c r="B92" i="1"/>
  <c r="B78" i="1"/>
  <c r="B77" i="1"/>
  <c r="B76" i="1"/>
  <c r="B66" i="1"/>
  <c r="B65" i="1"/>
  <c r="B64" i="1"/>
  <c r="B43" i="1"/>
  <c r="B42" i="1"/>
  <c r="B41" i="1"/>
  <c r="B31" i="1"/>
  <c r="B30" i="1"/>
  <c r="B29" i="1"/>
  <c r="B16" i="1"/>
  <c r="B15" i="1"/>
</calcChain>
</file>

<file path=xl/sharedStrings.xml><?xml version="1.0" encoding="utf-8"?>
<sst xmlns="http://schemas.openxmlformats.org/spreadsheetml/2006/main" count="399" uniqueCount="257">
  <si>
    <t>Week 1</t>
  </si>
  <si>
    <t>Week 3</t>
  </si>
  <si>
    <t>Week 2</t>
  </si>
  <si>
    <t>Week 4</t>
  </si>
  <si>
    <t>ANSWER:</t>
  </si>
  <si>
    <t>MEAN</t>
  </si>
  <si>
    <t>MEDIAN</t>
  </si>
  <si>
    <t>MODE</t>
  </si>
  <si>
    <t>QUESTIONS OF MEASURES OF CENTRAL TENDANCY</t>
  </si>
  <si>
    <t>QUESTIONS OF MEASURES OF DISPERSION</t>
  </si>
  <si>
    <t>DAY 1</t>
  </si>
  <si>
    <t>DAY 2</t>
  </si>
  <si>
    <t>DAY 3</t>
  </si>
  <si>
    <t>DAY 4</t>
  </si>
  <si>
    <t>DAY 5</t>
  </si>
  <si>
    <t>DAY 6</t>
  </si>
  <si>
    <t>DAY 7</t>
  </si>
  <si>
    <t>DAY 8</t>
  </si>
  <si>
    <t>DAY 9</t>
  </si>
  <si>
    <t>DAY 10</t>
  </si>
  <si>
    <t>RANGE</t>
  </si>
  <si>
    <t>VARIANCE</t>
  </si>
  <si>
    <t>STANDARD DEVIATION</t>
  </si>
  <si>
    <t>MODEL A</t>
  </si>
  <si>
    <t>MODEL B</t>
  </si>
  <si>
    <t>MODEL C</t>
  </si>
  <si>
    <t>MODEL D</t>
  </si>
  <si>
    <t>MODEL E</t>
  </si>
  <si>
    <t>MAX</t>
  </si>
  <si>
    <t>MIN</t>
  </si>
  <si>
    <t>AGE</t>
  </si>
  <si>
    <t>21-25</t>
  </si>
  <si>
    <t>26-30</t>
  </si>
  <si>
    <t>31-35</t>
  </si>
  <si>
    <t>36-40</t>
  </si>
  <si>
    <t>41-45</t>
  </si>
  <si>
    <t>BIN</t>
  </si>
  <si>
    <t>Bin</t>
  </si>
  <si>
    <t>More</t>
  </si>
  <si>
    <t>Frequency</t>
  </si>
  <si>
    <t>FREQUENCY DISTRUBITION TABLE</t>
  </si>
  <si>
    <t>FREQUENCY DISTRIBUTION</t>
  </si>
  <si>
    <t>AMOUNT</t>
  </si>
  <si>
    <t>28-33</t>
  </si>
  <si>
    <t>34-39</t>
  </si>
  <si>
    <t>40-45</t>
  </si>
  <si>
    <t>46-51</t>
  </si>
  <si>
    <t>52-57</t>
  </si>
  <si>
    <t>58-63</t>
  </si>
  <si>
    <t>64-69</t>
  </si>
  <si>
    <t>70-73</t>
  </si>
  <si>
    <t>Q1</t>
  </si>
  <si>
    <t>Q3</t>
  </si>
  <si>
    <t>IQR</t>
  </si>
  <si>
    <t>DEFECT TYPE</t>
  </si>
  <si>
    <t>FREQUENCY</t>
  </si>
  <si>
    <t>A</t>
  </si>
  <si>
    <t>B</t>
  </si>
  <si>
    <t>C</t>
  </si>
  <si>
    <t>E</t>
  </si>
  <si>
    <t>D</t>
  </si>
  <si>
    <t>F</t>
  </si>
  <si>
    <t>G</t>
  </si>
  <si>
    <t>2&gt;&gt; WHICH DEFFECT TYPE HAS HIGHEST FREQUENCY</t>
  </si>
  <si>
    <t>D.TYPE</t>
  </si>
  <si>
    <t>3&gt;&gt;CREATE A HISTOGRAM TO REPRESENT THE DEFECT FREQUENCY</t>
  </si>
  <si>
    <t>1&gt;&gt;CREATE A BAR CHART TO VISUALIZE THE FREQUENCY OF DEFFECT TYPES</t>
  </si>
  <si>
    <t>RATINGS</t>
  </si>
  <si>
    <t>1&gt;&gt;CREATE A HISTOGRAM TO VISUALIZE THE DISTRIBUTION OF SATISFICATION RATING</t>
  </si>
  <si>
    <t>2&gt;&gt;</t>
  </si>
  <si>
    <t>2&gt;&gt;WHICH SATISFICATION RATING HAS THE HIGHEST FREQUENCY</t>
  </si>
  <si>
    <t>3&gt;&gt; CREATE A BAR CHART TO DISPLAY THE FREQUENCY OF EACH SATISFICATION RATING</t>
  </si>
  <si>
    <t>SALES</t>
  </si>
  <si>
    <t>1&gt;&gt; CREATE A HISTOGRAM TO VISUALIZE THE SALES DISTRIBUTION ACROSS DIFFERENT PRICE RANGES</t>
  </si>
  <si>
    <t>3&gt;&gt; CREATE A BAR CHART TO DISPLAY THE FREQUENCY OF SALES IN DIFFERENT PRICE RANGES</t>
  </si>
  <si>
    <t>KURTOSIS</t>
  </si>
  <si>
    <t>PRICE RANGE</t>
  </si>
  <si>
    <t>28-31</t>
  </si>
  <si>
    <t>32-35</t>
  </si>
  <si>
    <t>36-38</t>
  </si>
  <si>
    <t>39-42</t>
  </si>
  <si>
    <t>43-47</t>
  </si>
  <si>
    <t>RESPONSE TIME</t>
  </si>
  <si>
    <t>1&gt;&gt;CREATE A HISTOGRAM TO VISUALIZE TO DISTRIBUTION OF RESPONSE TIME</t>
  </si>
  <si>
    <t>2&gt;&gt;MEASURE OF CENTRAL TENDENCY</t>
  </si>
  <si>
    <t>3&gt;&gt;CREATE A BAR CHART TO DISPLAY THE FREQUENCY OF RESONSE TIME WITHIN DIFFERENT RANGES</t>
  </si>
  <si>
    <t>SKEWNESS</t>
  </si>
  <si>
    <t>MEASURE OF SKEWNWSS AND KURTOSIS</t>
  </si>
  <si>
    <t>INTERPRETATION=THE DATA WILL BE A NORMALLY DISTRIBUTED,BUT KURTOSIS IS NEGATIVE AND TYPE WAS MESOKURTOSIS.</t>
  </si>
  <si>
    <t>INTERPRETATION= THE DATA WILL BE A NORMALLY DISTRIBUTED,BUT KURTOSIS IS NEGATIVE AND TYPE WAS PLATYKURTOSIS</t>
  </si>
  <si>
    <t>INTERPRETATION=THE DATA WILL BE NEGATIVELY SKEWED AND KURTOSIS IS ALSO NEGATIVE BUT TYPE WAS PLATYKURTOSIS</t>
  </si>
  <si>
    <t>INTERPRETATION= THE DATA WILL BE POSITIVELY SKEWED AND KURTOSIS IS NEGATIVE AND TYPE WAS PLATYKURTOSIS</t>
  </si>
  <si>
    <t>INTERPRETATION=THE DATA WILL BE NEGATIVELY SKEWED AND KURTOSIS IS ALSO NEGATIVE BUT TYPE OF KURTOSIS IS PLATYKURTOSIS</t>
  </si>
  <si>
    <t>QUESTIONS OF PERCENTILE AND QUARTILES</t>
  </si>
  <si>
    <t>QUARTILE</t>
  </si>
  <si>
    <t>Q2</t>
  </si>
  <si>
    <t>PERCENTILES</t>
  </si>
  <si>
    <t>10TH</t>
  </si>
  <si>
    <t>25TH</t>
  </si>
  <si>
    <t>90TH</t>
  </si>
  <si>
    <t>75TH</t>
  </si>
  <si>
    <t>PERCENTILE</t>
  </si>
  <si>
    <t>15TH</t>
  </si>
  <si>
    <t>50TH</t>
  </si>
  <si>
    <t>85TH</t>
  </si>
  <si>
    <t>QUARTILES</t>
  </si>
  <si>
    <t>20TH</t>
  </si>
  <si>
    <t>40TH</t>
  </si>
  <si>
    <t>80TH</t>
  </si>
  <si>
    <t>30TH</t>
  </si>
  <si>
    <t>70TH</t>
  </si>
  <si>
    <t>QUESTIONS ON CORRELATION AND COVARIANCE</t>
  </si>
  <si>
    <t>ADVENTURE EXPENDITURE</t>
  </si>
  <si>
    <t>SALES REVENUE</t>
  </si>
  <si>
    <t>1&gt;&gt; CORRELATION COEFFICIENT</t>
  </si>
  <si>
    <t xml:space="preserve">&gt;&gt; INDICATING A VERY STRONG POSITIVE RELATIONSHIP BETWEEN THE TWO VARIABLES,THIS MEANS THAT AS ADVERTISING EXPENDITURE INCREASES SALES REVENUE INCREASES AS WELL </t>
  </si>
  <si>
    <t>COMPANYA</t>
  </si>
  <si>
    <t>COMPANY B</t>
  </si>
  <si>
    <t>COVARIANCE</t>
  </si>
  <si>
    <t>&gt;&gt;THE PAIRED VALUES OF BOTH VARIABLES TEND TO INCREASE TOGETHER IT MEANS COVARIANCE BETWEEN TWO VARIABLE IS POSIYIVE</t>
  </si>
  <si>
    <t>HOURS SPENT STUDYING</t>
  </si>
  <si>
    <t>EXAM SCORES</t>
  </si>
  <si>
    <t>CORRELETION COEFFICIENT</t>
  </si>
  <si>
    <t xml:space="preserve">&gt; INDICATING A VERY STRONG POSITIVE RELATIONSHIP BETWEEN THE TWO VARIABLES,THIS MEANS THAT AS ADVERTISING EXPENDITURE INCREASES SALES REVENUE INCREASES AS WELL </t>
  </si>
  <si>
    <t>QUESTION ON DISCRETE AND CONTINIOUS RANDOM VARIABLE</t>
  </si>
  <si>
    <t>REGION 2</t>
  </si>
  <si>
    <t>REGION 3</t>
  </si>
  <si>
    <t>REGION 1</t>
  </si>
  <si>
    <t>1&gt;&gt; CREATE A BAR CHART TO COMPARE THE SALES FIGUERS ACROSS THE THREE REGION</t>
  </si>
  <si>
    <t>2&gt;&gt;MEASURE OF CENTRAL TENDANCY</t>
  </si>
  <si>
    <t xml:space="preserve">AVG REGION 1 </t>
  </si>
  <si>
    <t>AVG REGION 2</t>
  </si>
  <si>
    <t>AVG REGION 3</t>
  </si>
  <si>
    <t xml:space="preserve">3&gt;&gt; RANGE OF SALES IN EACH REGION </t>
  </si>
  <si>
    <t xml:space="preserve">NUMBER OF ROLL  </t>
  </si>
  <si>
    <t>NUMBER OF SUCCESS</t>
  </si>
  <si>
    <t>PROBABILITY</t>
  </si>
  <si>
    <t>ANSWER</t>
  </si>
  <si>
    <t>DECK</t>
  </si>
  <si>
    <t>DECK(N)</t>
  </si>
  <si>
    <t>CARDS(N)</t>
  </si>
  <si>
    <t>(3)A multiple-choice test consists of 10 questions, each with four possible answers. If a student randomly guesses on each question, what is the probability of getting at least 8 questions correct? Data: Number of questions (n) = 10, Number of possible answers per question (k) = 4</t>
  </si>
  <si>
    <t>(2) In a deck of 52 playing cards, five cards are randomly drawn without replacement. What is the probability of getting two hearts? Data: Number of hearts in the deck (N) = 13, Number of cards drawn (n) = 5</t>
  </si>
  <si>
    <t>NUMBER OF QUESTIONS(N)</t>
  </si>
  <si>
    <t>POSSIBLE ANSWER PER QUESTION(K)</t>
  </si>
  <si>
    <t>SUCCESS OF EACH TRIAL</t>
  </si>
  <si>
    <t>(4) A bag contains 30 red balls, 20 blue balls, and 10 green balls. Three balls are drawn without replacement. What is the probability that all three balls are blue? Data: Number of blue balls in the bag (N) = 20, Number of balls drawn (n) = 3</t>
  </si>
  <si>
    <t>(1) A fair six-sided die is rolled 100 times. What is the probability of rolling exactly five 3's?</t>
  </si>
  <si>
    <t>RED BALLS</t>
  </si>
  <si>
    <t>BLUE BALLS</t>
  </si>
  <si>
    <t>GREEN BALLS</t>
  </si>
  <si>
    <t>NO. OF BLUE BALLS IN THE BAG(N)</t>
  </si>
  <si>
    <t>NO.OF BALLS DRAWN(N)</t>
  </si>
  <si>
    <t>(5) In a football match, a player scores a goal with a 0.3 probability per shot. If the player takes 10 shots, what is the probability of scoring exactly three goals? Data: Number of shots (n) = 10, Probability of scoring per shot (p) = 0.3</t>
  </si>
  <si>
    <t>NO. OF SHOTS</t>
  </si>
  <si>
    <t>SUCCESS PER TRIAL</t>
  </si>
  <si>
    <t>DESCRETE RANDOM VARIABLE:</t>
  </si>
  <si>
    <t>CONTINOUS RANDOM VARIABLE:</t>
  </si>
  <si>
    <t xml:space="preserve">(1) The heights of students in a class are normally distributed with a mean of 165 cm and a standard deviation of 10 cm. What is the probability that a randomly selected student is taller than 180 cm? </t>
  </si>
  <si>
    <t>Data: Mean height (μ) = 165 cm, Standard deviation (σ) = 10 cm, Height threshold (x) = 180 cm</t>
  </si>
  <si>
    <t>MEAN HEIGHT</t>
  </si>
  <si>
    <t>HEIGHT THRESHOLD</t>
  </si>
  <si>
    <t xml:space="preserve">(2) The waiting times at a coffee shop are exponentially distributed with a mean of 5 minutes. What is the probability that a customer waits less than 3 minutes? </t>
  </si>
  <si>
    <t>Data: Mean waiting time (μ) = 5 minutes, Waiting time threshold (x) = 3 minutes</t>
  </si>
  <si>
    <t>MEAN WAITING TIME</t>
  </si>
  <si>
    <t>WAITING TIME THRESHOLD</t>
  </si>
  <si>
    <t>(3) The lifetimes of a certain brand of light bulbs are normally distributed with a mean of 1000 hours and a standard deviation of 100 hours. What is the probability that a randomly selected light bulb lasts between 900 and 1100 hours?</t>
  </si>
  <si>
    <t>PROBABILITY OF VALUE BETWEEN</t>
  </si>
  <si>
    <t>Data: Mean lifetime (μ) = 1000 hours, Standard deviation (σ) = 100 hours, Lifetime range (lower limit x1, upper limit x2)</t>
  </si>
  <si>
    <t>AND</t>
  </si>
  <si>
    <t>(4) The weights of apples in a basket follow a uniform distribution between 100 grams and 200 grams. What is the probability that a randomly selected apple weighs between 150 and 170 grams?</t>
  </si>
  <si>
    <t>Data: Weight range (lower limit x1, upper limit x2)</t>
  </si>
  <si>
    <t>Data: Mean time (μ) = 20 minutes, Time threshold (x) = 15 minutes</t>
  </si>
  <si>
    <t>MEAN TIME</t>
  </si>
  <si>
    <t>TIME THRESHOLD</t>
  </si>
  <si>
    <t>QUESTIONS OF DISCRETE DISTRIBUTION AND CONTINUOUS DISTRIBUTION</t>
  </si>
  <si>
    <t>DISCRETE DISTRIBUTION</t>
  </si>
  <si>
    <t>(1) A company sells smartphones, and the number of defects per batch follows a Poisson distribution with a mean of 2 defects. What is the probability of having exactly 3 defects in a randomly selected batch?</t>
  </si>
  <si>
    <t>Data: Mean number of defects (λ) = 2, Number of defects (x) = 3</t>
  </si>
  <si>
    <t>MEAN NUMBER OF DEFECTS</t>
  </si>
  <si>
    <t>NUMBER OF DEFECTS(X)</t>
  </si>
  <si>
    <t>Data: Probability of winning (p) = 0.3, Number of rounds (n) = 10, Number of wins (x) = 3</t>
  </si>
  <si>
    <t>(2) In a game, a player has a 0.3 probability of winning each round. If the player plays 10 rounds, what is the probability of winning exactly 3 rounds?</t>
  </si>
  <si>
    <t>NO. OF ROUNDS(n)</t>
  </si>
  <si>
    <t>NO. OF WINS(x)</t>
  </si>
  <si>
    <t>PROBABILITY OF WINNING EACH ROUND</t>
  </si>
  <si>
    <t>Data: Number of rolls (n) = 3</t>
  </si>
  <si>
    <t>(3)  A six-sided fair die is rolled three times. What is the probability of obtaining at least one 6?</t>
  </si>
  <si>
    <t>IN THIS CASE,n IS THE NO. OF ROLLS(3) AND THE PROBABILITY OF GETTING A 6 ON EACH ROLL IS 1/6</t>
  </si>
  <si>
    <t>CONTINUOUS DISTRIBUTION:</t>
  </si>
  <si>
    <t>Data: Mean weight (μ) = 150 grams, Standard deviation (σ) = 10 grams, Weight range (lower limit x1, upper limit x2)</t>
  </si>
  <si>
    <t>MEAN WEIGHT</t>
  </si>
  <si>
    <t>WEIGHT RANGE(LOWER LIMIT X1,UPPER LIMIT X2)</t>
  </si>
  <si>
    <t>(2) The lifetimes of a certain brand of light bulbs are exponentially distributed with a mean of 1000 hours. What is the probability that a randomly selected light bulb lasts more than 900 hours?</t>
  </si>
  <si>
    <t>Data: Mean lifetime (μ) = 1000 hours, Lifetime threshold (x) = 900 hours</t>
  </si>
  <si>
    <t xml:space="preserve">MEAN TIME </t>
  </si>
  <si>
    <t>LIFETIME THRESHOLD</t>
  </si>
  <si>
    <t>QUESTIONS ON CONFIDANCE INTERVAL AND HYPOTHESIS TESTINGS</t>
  </si>
  <si>
    <t>CONFIDANCE INTERVAL PROBLEM:</t>
  </si>
  <si>
    <t>Data: Sample size (n) = 100, Sample mean (x̄) = 170 cm, Sample standard deviation (s) = 8 cm, Confidence level = 95%</t>
  </si>
  <si>
    <t>(1)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</si>
  <si>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SAMPLE SIZE(n)</t>
  </si>
  <si>
    <t>SAMPLE MEAN</t>
  </si>
  <si>
    <t>SAMPLE STANDARD DEVIATION</t>
  </si>
  <si>
    <t>CONFIDANCE LEVEL</t>
  </si>
  <si>
    <t>TO FIND THE VALUE OF Z FOR A 95% CONFIDANCE LEVEL ,</t>
  </si>
  <si>
    <t xml:space="preserve">(2)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t>
  </si>
  <si>
    <t>Data: Sample size (n) = 500, Number of successes (x) = 320, Confidence level = 90%</t>
  </si>
  <si>
    <t xml:space="preserve">SAMPLE SIZE(n) </t>
  </si>
  <si>
    <t>NUMBER OF SECCESS(x)</t>
  </si>
  <si>
    <t>a= 1- confidance level</t>
  </si>
  <si>
    <t>p= sample propertion</t>
  </si>
  <si>
    <t>n = sample size</t>
  </si>
  <si>
    <t>sample proportion</t>
  </si>
  <si>
    <t>FINAL ANSWER</t>
  </si>
  <si>
    <t>HYPOTHESIS TESTING PROBLEMS</t>
  </si>
  <si>
    <t>Data: Sample size (n) = 50, Test scores of the two groups</t>
  </si>
  <si>
    <t xml:space="preserve">&gt;&gt;TEST SCORES FOR THE GROUP TAUGHT USING NEW METHOD </t>
  </si>
  <si>
    <t>&gt;&gt;TEST SCORES FOR THE GROUP TAUGHT USING TRADITIONAL METHOD</t>
  </si>
  <si>
    <t>AVERAGE</t>
  </si>
  <si>
    <t>&gt;&gt; THE NEW TEACHING METHOD DOES NOT  HAVE A SIGNIFICANT EFFECT ON STUDENT PERFORMANCE</t>
  </si>
  <si>
    <t>&gt;&gt; THE NEW TEACHING METHOD IMPROVES STUDENT PERFORMANCE</t>
  </si>
  <si>
    <t>NULL HYPOTHESES(Ho)</t>
  </si>
  <si>
    <t>ALTERNATIVE HYPOTHESIS(Ha)</t>
  </si>
  <si>
    <t>(1) A retail store wants to analyse the sales data of a particular product category to understand the typical sales performance and make stretegic decision.</t>
  </si>
  <si>
    <t>(2) A car retail company wants to analyse the rental durations of its customers to understand the typical rental period and optimize its pricing and fleet management strategies.</t>
  </si>
  <si>
    <t>(3) A car rental company wants to analyze the rental durations of its customers to understand the typical rental period and optimize its pricing and fleet management strategies.</t>
  </si>
  <si>
    <t>(1) A manufacturing company wants to analyze the production output of a specific machine to understand the variability or spread in its performance.</t>
  </si>
  <si>
    <t>(2)A retail store wants to analyze the sales of a specific product to understand the variability in daily sales and assess its inventory management.</t>
  </si>
  <si>
    <t>(3) An e-commerce platform wants to analyze the delivery times of its shipments to understand the variability in order fulfillment and optimize its logistics operations.</t>
  </si>
  <si>
    <t>(4) A company wants to analyze the monthly revenue generated by one of its products to understand its performance and variability.</t>
  </si>
  <si>
    <t>(5) A survey was conducted to gather feedback from customers regarding their satisfaction with a particular service on a scale of 1 to 10.</t>
  </si>
  <si>
    <t>(6) A company wants to analyze the customer wait times at its call center to assess the efficiency of its customer service operations.</t>
  </si>
  <si>
    <t>(7) A transportation company wants to analyze the fuel efficiency of its vehicle fleet to identify any variations across different vehicle models.</t>
  </si>
  <si>
    <t>(8) A company wants to analyze the ages of its employees to understand the age distribution and demographics within the organization.</t>
  </si>
  <si>
    <t>(9) A retail store wants to analyze the purchase amounts made by customers to understand their spending habits.</t>
  </si>
  <si>
    <t>(10) A manufacturing company wants to analyze the defect rates of its production line to identify the frequency of different types of defects.</t>
  </si>
  <si>
    <t>(11) A survey was conducted to gather feedback from customers about their satisfaction levels with a specific service on a scale of 1 to 5.</t>
  </si>
  <si>
    <t>(12) A company wants to analyze the monthly sales figures of its products to understand the sales distribution across different price ranges.</t>
  </si>
  <si>
    <t>(13) A study was conducted to analyze the response times of a website for different user locations</t>
  </si>
  <si>
    <t>(14) A company wants to analyze the sales performance of its products across different regions</t>
  </si>
  <si>
    <t>(1) A company wants to analyze the monthly returns of its investment portfolio to understand the distribution and risk associated with the returns.</t>
  </si>
  <si>
    <t>(2)  A research study wants to analyze the income distribution of a population to understand the level of income inequality.</t>
  </si>
  <si>
    <t>(3) A survey was conducted to analyze the satisfaction ratings of customers on a scale of 1 to 5 for a specific product.</t>
  </si>
  <si>
    <t>(4) A study wants to analyze the distribution of house prices in a specific city to understand the market trends.</t>
  </si>
  <si>
    <t>(5)  A company wants to analyze the waiting times of customers at a service center to improve operational efficiency.</t>
  </si>
  <si>
    <t>(1) A company wants to analyze the salary distribution of its employees to determine the income levels at different percentiles.</t>
  </si>
  <si>
    <t>(2) A research study wants to analyze the weight distribution of a sample of individuals to assess their health and body composition.</t>
  </si>
  <si>
    <t>(3) A retail store wants to analyze the distribution of customer purchase amounts to identify their spending patterns.</t>
  </si>
  <si>
    <t>(4) A study wants to analyze the distribution of commute times of employees to determine the average time spent traveling to work.</t>
  </si>
  <si>
    <t>(5) A manufacturing company wants to analyze the defect rates in its production process to evaluate product quality.</t>
  </si>
  <si>
    <t>(1) A marketing department wants to understand the relationship between advertising expenditure and sales revenue to assess the effectiveness of their advertising campaigns.</t>
  </si>
  <si>
    <t>(2) An investment analyst wants to assess the relationship between the stock prices of two companies to identify potential investment opportunities.</t>
  </si>
  <si>
    <t>(3) A researcher wants to examine the relationship between the hours spent studying and the exam scores of a group of students.</t>
  </si>
  <si>
    <r>
      <t>(</t>
    </r>
    <r>
      <rPr>
        <b/>
        <u/>
        <sz val="12"/>
        <color theme="1"/>
        <rFont val="Calibri"/>
        <family val="2"/>
        <scheme val="minor"/>
      </rPr>
      <t>5) The time taken to complete a task is exponentially distributed with a mean of 20 minutes. What is the probability that the task is completed in less than 15 minutes?</t>
    </r>
  </si>
  <si>
    <r>
      <rPr>
        <b/>
        <u/>
        <sz val="12"/>
        <color theme="1"/>
        <rFont val="Calibri"/>
        <family val="2"/>
        <scheme val="minor"/>
      </rPr>
      <t>(1) The weights of apples in a basket follow a normal distribution with a mean of 150 grams and a standard deviation of 10 grams. What is the probability that a randomly</t>
    </r>
    <r>
      <rPr>
        <u/>
        <sz val="11"/>
        <color theme="1"/>
        <rFont val="Calibri"/>
        <family val="2"/>
        <scheme val="minor"/>
      </rPr>
      <t xml:space="preserve"> </t>
    </r>
    <r>
      <rPr>
        <b/>
        <u/>
        <sz val="12"/>
        <color theme="1"/>
        <rFont val="Calibri"/>
        <family val="2"/>
        <scheme val="minor"/>
      </rPr>
      <t>selected apple weighs between 140 and 160 grams?</t>
    </r>
  </si>
  <si>
    <r>
      <rPr>
        <b/>
        <u/>
        <sz val="12"/>
        <color theme="1"/>
        <rFont val="Calibri"/>
        <family val="2"/>
        <scheme val="minor"/>
      </rPr>
      <t>(3)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r>
    <r>
      <rPr>
        <u/>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</si>
</sst>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b/>
      <sz val="12"/>
      <color theme="1"/>
      <name val="Calibri"/>
      <family val="2"/>
      <scheme val="minor"/>
    </font>
    <font>
      <b/>
      <i/>
      <sz val="16"/>
      <color theme="1"/>
      <name val="Calibri"/>
      <family val="2"/>
      <scheme val="minor"/>
    </font>
    <font>
      <b/>
      <u/>
      <sz val="12"/>
      <color theme="1"/>
      <name val="Calibri"/>
      <family val="2"/>
      <scheme val="minor"/>
    </font>
    <font>
      <u/>
      <sz val="11"/>
      <color theme="1"/>
      <name val="Calibri"/>
      <family val="2"/>
      <scheme val="minor"/>
    </font>
    <font>
      <sz val="11"/>
      <color rgb="FFFF0000"/>
      <name val="Calibri"/>
      <family val="2"/>
      <scheme val="minor"/>
    </font>
    <font>
      <sz val="11"/>
      <color theme="4" tint="-0.499984740745262"/>
      <name val="Calibri"/>
      <family val="2"/>
      <scheme val="minor"/>
    </font>
    <font>
      <b/>
      <i/>
      <sz val="16"/>
      <color theme="4" tint="-0.499984740745262"/>
      <name val="Calibri"/>
      <family val="2"/>
      <scheme val="minor"/>
    </font>
    <font>
      <b/>
      <sz val="11"/>
      <color theme="4" tint="-0.499984740745262"/>
      <name val="Calibri"/>
      <family val="2"/>
      <scheme val="minor"/>
    </font>
    <font>
      <b/>
      <sz val="16"/>
      <color theme="4" tint="-0.499984740745262"/>
      <name val="Calibri"/>
      <family val="2"/>
      <scheme val="minor"/>
    </font>
    <font>
      <b/>
      <sz val="16"/>
      <color rgb="FFC00000"/>
      <name val="Calibri"/>
      <family val="2"/>
      <scheme val="minor"/>
    </font>
    <font>
      <sz val="11"/>
      <color rgb="FFC00000"/>
      <name val="Calibri"/>
      <family val="2"/>
      <scheme val="minor"/>
    </font>
    <font>
      <b/>
      <sz val="14"/>
      <color rgb="FF002060"/>
      <name val="Calibri"/>
      <family val="2"/>
      <scheme val="minor"/>
    </font>
    <font>
      <b/>
      <sz val="11"/>
      <color rgb="FF002060"/>
      <name val="Calibri"/>
      <family val="2"/>
      <scheme val="minor"/>
    </font>
    <font>
      <b/>
      <u/>
      <sz val="16"/>
      <color rgb="FFFF0000"/>
      <name val="Calibri"/>
      <family val="2"/>
      <scheme val="minor"/>
    </font>
    <font>
      <u/>
      <sz val="11"/>
      <color rgb="FFFF0000"/>
      <name val="Calibri"/>
      <family val="2"/>
      <scheme val="minor"/>
    </font>
    <font>
      <b/>
      <sz val="16"/>
      <color rgb="FFFF0000"/>
      <name val="Calibri"/>
      <family val="2"/>
      <scheme val="minor"/>
    </font>
    <font>
      <b/>
      <sz val="14"/>
      <color rgb="FFFF0000"/>
      <name val="Calibri"/>
      <family val="2"/>
      <scheme val="minor"/>
    </font>
    <font>
      <b/>
      <sz val="11"/>
      <color rgb="FFFF0000"/>
      <name val="Calibri"/>
      <family val="2"/>
      <scheme val="minor"/>
    </font>
    <font>
      <b/>
      <u/>
      <sz val="12"/>
      <color rgb="FFFF0000"/>
      <name val="Calibri"/>
      <family val="2"/>
      <scheme val="minor"/>
    </font>
    <font>
      <b/>
      <sz val="20"/>
      <color theme="2" tint="-0.89999084444715716"/>
      <name val="Calibri"/>
      <family val="2"/>
      <scheme val="minor"/>
    </font>
    <font>
      <sz val="20"/>
      <color theme="2" tint="-0.89999084444715716"/>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xf>
    <xf numFmtId="0" fontId="0" fillId="0" borderId="0" xfId="0" applyAlignment="1">
      <alignment horizontal="right" vertical="center"/>
    </xf>
    <xf numFmtId="0" fontId="0" fillId="0" borderId="1" xfId="0" applyBorder="1"/>
    <xf numFmtId="0" fontId="3" fillId="0" borderId="2" xfId="0" applyFont="1" applyBorder="1" applyAlignment="1">
      <alignment horizontal="center"/>
    </xf>
    <xf numFmtId="0" fontId="2" fillId="0" borderId="2" xfId="0" applyFont="1" applyBorder="1" applyAlignment="1">
      <alignment horizontal="center"/>
    </xf>
    <xf numFmtId="0" fontId="1" fillId="0" borderId="1" xfId="0" applyFont="1" applyBorder="1"/>
    <xf numFmtId="16" fontId="0" fillId="0" borderId="0" xfId="0" applyNumberFormat="1"/>
    <xf numFmtId="164" fontId="0" fillId="0" borderId="0" xfId="1" applyNumberFormat="1" applyFont="1"/>
    <xf numFmtId="2"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9"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FREQUENCY OF DEFFECT TYPES</a:t>
            </a:r>
          </a:p>
        </c:rich>
      </c:tx>
      <c:layout>
        <c:manualLayout>
          <c:xMode val="edge"/>
          <c:yMode val="edge"/>
          <c:x val="0.15588888888888888"/>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Sheet1!$B$216:$B$222</c:f>
              <c:strCache>
                <c:ptCount val="7"/>
                <c:pt idx="0">
                  <c:v>A</c:v>
                </c:pt>
                <c:pt idx="1">
                  <c:v>B</c:v>
                </c:pt>
                <c:pt idx="2">
                  <c:v>C</c:v>
                </c:pt>
                <c:pt idx="3">
                  <c:v>D</c:v>
                </c:pt>
                <c:pt idx="4">
                  <c:v>E</c:v>
                </c:pt>
                <c:pt idx="5">
                  <c:v>F</c:v>
                </c:pt>
                <c:pt idx="6">
                  <c:v>G</c:v>
                </c:pt>
              </c:strCache>
            </c:strRef>
          </c:cat>
          <c:val>
            <c:numRef>
              <c:f>Sheet1!$C$216:$C$222</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50F4-4BF3-8AAE-2C42A869E26B}"/>
            </c:ext>
          </c:extLst>
        </c:ser>
        <c:dLbls>
          <c:dLblPos val="inEnd"/>
          <c:showLegendKey val="0"/>
          <c:showVal val="1"/>
          <c:showCatName val="0"/>
          <c:showSerName val="0"/>
          <c:showPercent val="0"/>
          <c:showBubbleSize val="0"/>
        </c:dLbls>
        <c:gapWidth val="315"/>
        <c:overlap val="-40"/>
        <c:axId val="163039520"/>
        <c:axId val="163040352"/>
      </c:barChart>
      <c:catAx>
        <c:axId val="16303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040352"/>
        <c:crosses val="autoZero"/>
        <c:auto val="1"/>
        <c:lblAlgn val="ctr"/>
        <c:lblOffset val="100"/>
        <c:noMultiLvlLbl val="0"/>
      </c:catAx>
      <c:valAx>
        <c:axId val="163040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0395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FREQUENCY OF RESPONSE TIME WITHIN RANGES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Sheet1!$G$373:$G$376</c:f>
              <c:numCache>
                <c:formatCode>General</c:formatCode>
                <c:ptCount val="4"/>
                <c:pt idx="0">
                  <c:v>118</c:v>
                </c:pt>
                <c:pt idx="1">
                  <c:v>128</c:v>
                </c:pt>
                <c:pt idx="2">
                  <c:v>138</c:v>
                </c:pt>
                <c:pt idx="3">
                  <c:v>148</c:v>
                </c:pt>
              </c:numCache>
            </c:numRef>
          </c:val>
          <c:extLst>
            <c:ext xmlns:c16="http://schemas.microsoft.com/office/drawing/2014/chart" uri="{C3380CC4-5D6E-409C-BE32-E72D297353CC}">
              <c16:uniqueId val="{00000000-E23E-42F7-A525-875FB5F6C7A1}"/>
            </c:ext>
          </c:extLst>
        </c:ser>
        <c:ser>
          <c:idx val="1"/>
          <c:order val="1"/>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Sheet1!$H$373:$H$376</c:f>
              <c:numCache>
                <c:formatCode>General</c:formatCode>
                <c:ptCount val="4"/>
                <c:pt idx="0">
                  <c:v>1</c:v>
                </c:pt>
                <c:pt idx="1">
                  <c:v>39</c:v>
                </c:pt>
                <c:pt idx="2">
                  <c:v>49</c:v>
                </c:pt>
                <c:pt idx="3">
                  <c:v>11</c:v>
                </c:pt>
              </c:numCache>
            </c:numRef>
          </c:val>
          <c:extLst>
            <c:ext xmlns:c16="http://schemas.microsoft.com/office/drawing/2014/chart" uri="{C3380CC4-5D6E-409C-BE32-E72D297353CC}">
              <c16:uniqueId val="{00000001-E23E-42F7-A525-875FB5F6C7A1}"/>
            </c:ext>
          </c:extLst>
        </c:ser>
        <c:dLbls>
          <c:dLblPos val="inEnd"/>
          <c:showLegendKey val="0"/>
          <c:showVal val="1"/>
          <c:showCatName val="0"/>
          <c:showSerName val="0"/>
          <c:showPercent val="0"/>
          <c:showBubbleSize val="0"/>
        </c:dLbls>
        <c:gapWidth val="80"/>
        <c:overlap val="25"/>
        <c:axId val="1973046111"/>
        <c:axId val="1973044863"/>
      </c:barChart>
      <c:catAx>
        <c:axId val="1973046111"/>
        <c:scaling>
          <c:orientation val="minMax"/>
        </c:scaling>
        <c:delete val="0"/>
        <c:axPos val="b"/>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73044863"/>
        <c:crosses val="autoZero"/>
        <c:auto val="1"/>
        <c:lblAlgn val="ctr"/>
        <c:lblOffset val="100"/>
        <c:noMultiLvlLbl val="0"/>
      </c:catAx>
      <c:valAx>
        <c:axId val="197304486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73046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FIGUER ACROSS THREE REGION</a:t>
            </a:r>
          </a:p>
        </c:rich>
      </c:tx>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Sheet1!$B$405:$K$405</c:f>
              <c:numCache>
                <c:formatCode>General</c:formatCode>
                <c:ptCount val="10"/>
                <c:pt idx="0">
                  <c:v>45</c:v>
                </c:pt>
                <c:pt idx="1">
                  <c:v>35</c:v>
                </c:pt>
                <c:pt idx="2">
                  <c:v>40</c:v>
                </c:pt>
                <c:pt idx="3">
                  <c:v>38</c:v>
                </c:pt>
                <c:pt idx="4">
                  <c:v>12</c:v>
                </c:pt>
                <c:pt idx="5">
                  <c:v>37</c:v>
                </c:pt>
                <c:pt idx="6">
                  <c:v>39</c:v>
                </c:pt>
                <c:pt idx="7">
                  <c:v>43</c:v>
                </c:pt>
                <c:pt idx="8">
                  <c:v>44</c:v>
                </c:pt>
                <c:pt idx="9">
                  <c:v>41</c:v>
                </c:pt>
              </c:numCache>
            </c:numRef>
          </c:val>
          <c:extLst>
            <c:ext xmlns:c16="http://schemas.microsoft.com/office/drawing/2014/chart" uri="{C3380CC4-5D6E-409C-BE32-E72D297353CC}">
              <c16:uniqueId val="{00000000-21DD-4D79-B4BE-6A8A646E8AFB}"/>
            </c:ext>
          </c:extLst>
        </c:ser>
        <c:ser>
          <c:idx val="1"/>
          <c:order val="1"/>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Sheet1!$B$406:$K$406</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21DD-4D79-B4BE-6A8A646E8AFB}"/>
            </c:ext>
          </c:extLst>
        </c:ser>
        <c:ser>
          <c:idx val="2"/>
          <c:order val="2"/>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Sheet1!$B$407:$K$407</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21DD-4D79-B4BE-6A8A646E8AFB}"/>
            </c:ext>
          </c:extLst>
        </c:ser>
        <c:dLbls>
          <c:dLblPos val="inEnd"/>
          <c:showLegendKey val="0"/>
          <c:showVal val="1"/>
          <c:showCatName val="0"/>
          <c:showSerName val="0"/>
          <c:showPercent val="0"/>
          <c:showBubbleSize val="0"/>
        </c:dLbls>
        <c:gapWidth val="80"/>
        <c:overlap val="25"/>
        <c:axId val="1436627999"/>
        <c:axId val="1436625503"/>
      </c:barChart>
      <c:catAx>
        <c:axId val="1436627999"/>
        <c:scaling>
          <c:orientation val="minMax"/>
        </c:scaling>
        <c:delete val="0"/>
        <c:axPos val="b"/>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36625503"/>
        <c:crosses val="autoZero"/>
        <c:auto val="1"/>
        <c:lblAlgn val="ctr"/>
        <c:lblOffset val="100"/>
        <c:noMultiLvlLbl val="0"/>
      </c:catAx>
      <c:valAx>
        <c:axId val="14366255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36627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FREQUENCY OF EACH SATISFICATION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Sheet1!$E$308:$E$311</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46F2-48D9-940A-B67A68B39B15}"/>
            </c:ext>
          </c:extLst>
        </c:ser>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Sheet1!$F$308:$F$311</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46F2-48D9-940A-B67A68B39B15}"/>
            </c:ext>
          </c:extLst>
        </c:ser>
        <c:dLbls>
          <c:dLblPos val="inEnd"/>
          <c:showLegendKey val="0"/>
          <c:showVal val="1"/>
          <c:showCatName val="0"/>
          <c:showSerName val="0"/>
          <c:showPercent val="0"/>
          <c:showBubbleSize val="0"/>
        </c:dLbls>
        <c:gapWidth val="315"/>
        <c:overlap val="-40"/>
        <c:axId val="164550512"/>
        <c:axId val="164545936"/>
      </c:barChart>
      <c:catAx>
        <c:axId val="164550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545936"/>
        <c:crosses val="autoZero"/>
        <c:auto val="1"/>
        <c:lblAlgn val="ctr"/>
        <c:lblOffset val="100"/>
        <c:noMultiLvlLbl val="0"/>
      </c:catAx>
      <c:valAx>
        <c:axId val="164545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55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 IN DIFFERENT PRICE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Sheet1!$H$328</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Sheet1!$G$329:$G$334</c:f>
              <c:strCache>
                <c:ptCount val="6"/>
                <c:pt idx="0">
                  <c:v>31</c:v>
                </c:pt>
                <c:pt idx="1">
                  <c:v>35</c:v>
                </c:pt>
                <c:pt idx="2">
                  <c:v>38</c:v>
                </c:pt>
                <c:pt idx="3">
                  <c:v>42</c:v>
                </c:pt>
                <c:pt idx="4">
                  <c:v>47</c:v>
                </c:pt>
                <c:pt idx="5">
                  <c:v>More</c:v>
                </c:pt>
              </c:strCache>
            </c:strRef>
          </c:cat>
          <c:val>
            <c:numRef>
              <c:f>Sheet1!$H$329:$H$334</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A6DD-47B4-B1A1-BF484BDC52C3}"/>
            </c:ext>
          </c:extLst>
        </c:ser>
        <c:dLbls>
          <c:dLblPos val="inEnd"/>
          <c:showLegendKey val="0"/>
          <c:showVal val="1"/>
          <c:showCatName val="0"/>
          <c:showSerName val="0"/>
          <c:showPercent val="0"/>
          <c:showBubbleSize val="0"/>
        </c:dLbls>
        <c:gapWidth val="65"/>
        <c:axId val="1974676127"/>
        <c:axId val="1974700255"/>
      </c:barChart>
      <c:catAx>
        <c:axId val="1974676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700255"/>
        <c:crosses val="autoZero"/>
        <c:auto val="1"/>
        <c:lblAlgn val="ctr"/>
        <c:lblOffset val="100"/>
        <c:noMultiLvlLbl val="0"/>
      </c:catAx>
      <c:valAx>
        <c:axId val="1974700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4676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Sheet1!$H$174:$H$179</c:f>
              <c:strCache>
                <c:ptCount val="6"/>
                <c:pt idx="0">
                  <c:v>25</c:v>
                </c:pt>
                <c:pt idx="1">
                  <c:v>30</c:v>
                </c:pt>
                <c:pt idx="2">
                  <c:v>35</c:v>
                </c:pt>
                <c:pt idx="3">
                  <c:v>40</c:v>
                </c:pt>
                <c:pt idx="4">
                  <c:v>45</c:v>
                </c:pt>
                <c:pt idx="5">
                  <c:v>More</c:v>
                </c:pt>
              </c:strCache>
            </c:strRef>
          </c:cat>
          <c:val>
            <c:numRef>
              <c:f>Sheet1!$I$174:$I$179</c:f>
              <c:numCache>
                <c:formatCode>General</c:formatCode>
                <c:ptCount val="6"/>
                <c:pt idx="0">
                  <c:v>1</c:v>
                </c:pt>
                <c:pt idx="1">
                  <c:v>21</c:v>
                </c:pt>
                <c:pt idx="2">
                  <c:v>33</c:v>
                </c:pt>
                <c:pt idx="3">
                  <c:v>31</c:v>
                </c:pt>
                <c:pt idx="4">
                  <c:v>14</c:v>
                </c:pt>
                <c:pt idx="5">
                  <c:v>0</c:v>
                </c:pt>
              </c:numCache>
            </c:numRef>
          </c:val>
          <c:extLst>
            <c:ext xmlns:c16="http://schemas.microsoft.com/office/drawing/2014/chart" uri="{C3380CC4-5D6E-409C-BE32-E72D297353CC}">
              <c16:uniqueId val="{00000000-86AB-41EA-8AEC-8BA400FA64E6}"/>
            </c:ext>
          </c:extLst>
        </c:ser>
        <c:dLbls>
          <c:dLblPos val="inEnd"/>
          <c:showLegendKey val="0"/>
          <c:showVal val="1"/>
          <c:showCatName val="0"/>
          <c:showSerName val="0"/>
          <c:showPercent val="0"/>
          <c:showBubbleSize val="0"/>
        </c:dLbls>
        <c:gapWidth val="315"/>
        <c:overlap val="-40"/>
        <c:axId val="2122558256"/>
        <c:axId val="2122558672"/>
      </c:barChart>
      <c:catAx>
        <c:axId val="2122558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2558672"/>
        <c:crosses val="autoZero"/>
        <c:auto val="1"/>
        <c:lblAlgn val="ctr"/>
        <c:lblOffset val="100"/>
        <c:noMultiLvlLbl val="0"/>
      </c:catAx>
      <c:valAx>
        <c:axId val="2122558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2558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Sheet1!$H$195:$H$203</c:f>
              <c:strCache>
                <c:ptCount val="9"/>
                <c:pt idx="0">
                  <c:v>33</c:v>
                </c:pt>
                <c:pt idx="1">
                  <c:v>39</c:v>
                </c:pt>
                <c:pt idx="2">
                  <c:v>45</c:v>
                </c:pt>
                <c:pt idx="3">
                  <c:v>51</c:v>
                </c:pt>
                <c:pt idx="4">
                  <c:v>57</c:v>
                </c:pt>
                <c:pt idx="5">
                  <c:v>63</c:v>
                </c:pt>
                <c:pt idx="6">
                  <c:v>69</c:v>
                </c:pt>
                <c:pt idx="7">
                  <c:v>73</c:v>
                </c:pt>
                <c:pt idx="8">
                  <c:v>More</c:v>
                </c:pt>
              </c:strCache>
            </c:strRef>
          </c:cat>
          <c:val>
            <c:numRef>
              <c:f>Sheet1!$I$195:$I$203</c:f>
              <c:numCache>
                <c:formatCode>General</c:formatCode>
                <c:ptCount val="9"/>
                <c:pt idx="0">
                  <c:v>1</c:v>
                </c:pt>
                <c:pt idx="1">
                  <c:v>5</c:v>
                </c:pt>
                <c:pt idx="2">
                  <c:v>11</c:v>
                </c:pt>
                <c:pt idx="3">
                  <c:v>11</c:v>
                </c:pt>
                <c:pt idx="4">
                  <c:v>8</c:v>
                </c:pt>
                <c:pt idx="5">
                  <c:v>10</c:v>
                </c:pt>
                <c:pt idx="6">
                  <c:v>3</c:v>
                </c:pt>
                <c:pt idx="7">
                  <c:v>1</c:v>
                </c:pt>
                <c:pt idx="8">
                  <c:v>0</c:v>
                </c:pt>
              </c:numCache>
            </c:numRef>
          </c:val>
          <c:extLst>
            <c:ext xmlns:c16="http://schemas.microsoft.com/office/drawing/2014/chart" uri="{C3380CC4-5D6E-409C-BE32-E72D297353CC}">
              <c16:uniqueId val="{00000000-4463-48B7-81BD-678B429A7898}"/>
            </c:ext>
          </c:extLst>
        </c:ser>
        <c:dLbls>
          <c:dLblPos val="inEnd"/>
          <c:showLegendKey val="0"/>
          <c:showVal val="1"/>
          <c:showCatName val="0"/>
          <c:showSerName val="0"/>
          <c:showPercent val="0"/>
          <c:showBubbleSize val="0"/>
        </c:dLbls>
        <c:gapWidth val="100"/>
        <c:overlap val="-24"/>
        <c:axId val="154605504"/>
        <c:axId val="154604672"/>
      </c:barChart>
      <c:catAx>
        <c:axId val="154605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4672"/>
        <c:crosses val="autoZero"/>
        <c:auto val="1"/>
        <c:lblAlgn val="ctr"/>
        <c:lblOffset val="100"/>
        <c:noMultiLvlLbl val="0"/>
      </c:catAx>
      <c:valAx>
        <c:axId val="1546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Sheet1!$E$308:$E$312</c:f>
              <c:strCache>
                <c:ptCount val="5"/>
                <c:pt idx="0">
                  <c:v>2</c:v>
                </c:pt>
                <c:pt idx="1">
                  <c:v>3</c:v>
                </c:pt>
                <c:pt idx="2">
                  <c:v>4</c:v>
                </c:pt>
                <c:pt idx="3">
                  <c:v>5</c:v>
                </c:pt>
                <c:pt idx="4">
                  <c:v>More</c:v>
                </c:pt>
              </c:strCache>
            </c:strRef>
          </c:cat>
          <c:val>
            <c:numRef>
              <c:f>Sheet1!$F$308:$F$312</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0-1C85-4557-B8F7-C506DBE1247A}"/>
            </c:ext>
          </c:extLst>
        </c:ser>
        <c:dLbls>
          <c:dLblPos val="inEnd"/>
          <c:showLegendKey val="0"/>
          <c:showVal val="1"/>
          <c:showCatName val="0"/>
          <c:showSerName val="0"/>
          <c:showPercent val="0"/>
          <c:showBubbleSize val="0"/>
        </c:dLbls>
        <c:gapWidth val="100"/>
        <c:overlap val="-24"/>
        <c:axId val="164547184"/>
        <c:axId val="164542192"/>
      </c:barChart>
      <c:catAx>
        <c:axId val="164547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2192"/>
        <c:crosses val="autoZero"/>
        <c:auto val="1"/>
        <c:lblAlgn val="ctr"/>
        <c:lblOffset val="100"/>
        <c:noMultiLvlLbl val="0"/>
      </c:catAx>
      <c:valAx>
        <c:axId val="16454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Sheet1!$K$177:$K$182</c:f>
              <c:numCache>
                <c:formatCode>General</c:formatCode>
                <c:ptCount val="6"/>
              </c:numCache>
            </c:numRef>
          </c:cat>
          <c:val>
            <c:numRef>
              <c:f>Sheet1!$L$177:$L$182</c:f>
              <c:numCache>
                <c:formatCode>General</c:formatCode>
                <c:ptCount val="6"/>
              </c:numCache>
            </c:numRef>
          </c:val>
          <c:extLst>
            <c:ext xmlns:c16="http://schemas.microsoft.com/office/drawing/2014/chart" uri="{C3380CC4-5D6E-409C-BE32-E72D297353CC}">
              <c16:uniqueId val="{00000000-D93C-491F-8D47-E92A05BED03F}"/>
            </c:ext>
          </c:extLst>
        </c:ser>
        <c:dLbls>
          <c:dLblPos val="inEnd"/>
          <c:showLegendKey val="0"/>
          <c:showVal val="1"/>
          <c:showCatName val="0"/>
          <c:showSerName val="0"/>
          <c:showPercent val="0"/>
          <c:showBubbleSize val="0"/>
        </c:dLbls>
        <c:gapWidth val="100"/>
        <c:overlap val="-24"/>
        <c:axId val="1902514063"/>
        <c:axId val="1902516975"/>
      </c:barChart>
      <c:catAx>
        <c:axId val="1902514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516975"/>
        <c:crosses val="autoZero"/>
        <c:auto val="1"/>
        <c:lblAlgn val="ctr"/>
        <c:lblOffset val="100"/>
        <c:noMultiLvlLbl val="0"/>
      </c:catAx>
      <c:valAx>
        <c:axId val="19025169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51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Histogram</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v>Frequency</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Sheet1!$G$329:$G$334</c:f>
              <c:strCache>
                <c:ptCount val="6"/>
                <c:pt idx="0">
                  <c:v>31</c:v>
                </c:pt>
                <c:pt idx="1">
                  <c:v>35</c:v>
                </c:pt>
                <c:pt idx="2">
                  <c:v>38</c:v>
                </c:pt>
                <c:pt idx="3">
                  <c:v>42</c:v>
                </c:pt>
                <c:pt idx="4">
                  <c:v>47</c:v>
                </c:pt>
                <c:pt idx="5">
                  <c:v>More</c:v>
                </c:pt>
              </c:strCache>
            </c:strRef>
          </c:cat>
          <c:val>
            <c:numRef>
              <c:f>Sheet1!$H$329:$H$334</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1D36-4A85-99A2-7623E04ABA51}"/>
            </c:ext>
          </c:extLst>
        </c:ser>
        <c:dLbls>
          <c:dLblPos val="inEnd"/>
          <c:showLegendKey val="0"/>
          <c:showVal val="1"/>
          <c:showCatName val="0"/>
          <c:showSerName val="0"/>
          <c:showPercent val="0"/>
          <c:showBubbleSize val="0"/>
        </c:dLbls>
        <c:gapWidth val="80"/>
        <c:overlap val="25"/>
        <c:axId val="1974699839"/>
        <c:axId val="1974677791"/>
      </c:barChart>
      <c:catAx>
        <c:axId val="1974699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74677791"/>
        <c:crosses val="autoZero"/>
        <c:auto val="1"/>
        <c:lblAlgn val="ctr"/>
        <c:lblOffset val="100"/>
        <c:noMultiLvlLbl val="0"/>
      </c:catAx>
      <c:valAx>
        <c:axId val="197467779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74699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Sheet1!$G$373:$G$377</c:f>
              <c:strCache>
                <c:ptCount val="5"/>
                <c:pt idx="0">
                  <c:v>118</c:v>
                </c:pt>
                <c:pt idx="1">
                  <c:v>128</c:v>
                </c:pt>
                <c:pt idx="2">
                  <c:v>138</c:v>
                </c:pt>
                <c:pt idx="3">
                  <c:v>148</c:v>
                </c:pt>
                <c:pt idx="4">
                  <c:v>More</c:v>
                </c:pt>
              </c:strCache>
            </c:strRef>
          </c:cat>
          <c:val>
            <c:numRef>
              <c:f>Sheet1!$H$373:$H$377</c:f>
              <c:numCache>
                <c:formatCode>General</c:formatCode>
                <c:ptCount val="5"/>
                <c:pt idx="0">
                  <c:v>1</c:v>
                </c:pt>
                <c:pt idx="1">
                  <c:v>39</c:v>
                </c:pt>
                <c:pt idx="2">
                  <c:v>49</c:v>
                </c:pt>
                <c:pt idx="3">
                  <c:v>11</c:v>
                </c:pt>
                <c:pt idx="4">
                  <c:v>0</c:v>
                </c:pt>
              </c:numCache>
            </c:numRef>
          </c:val>
          <c:extLst>
            <c:ext xmlns:c16="http://schemas.microsoft.com/office/drawing/2014/chart" uri="{C3380CC4-5D6E-409C-BE32-E72D297353CC}">
              <c16:uniqueId val="{00000000-F8D6-4AD6-AD98-FBFDF2AC6218}"/>
            </c:ext>
          </c:extLst>
        </c:ser>
        <c:dLbls>
          <c:dLblPos val="inEnd"/>
          <c:showLegendKey val="0"/>
          <c:showVal val="1"/>
          <c:showCatName val="0"/>
          <c:showSerName val="0"/>
          <c:showPercent val="0"/>
          <c:showBubbleSize val="0"/>
        </c:dLbls>
        <c:gapWidth val="100"/>
        <c:overlap val="-24"/>
        <c:axId val="1974676959"/>
        <c:axId val="1974677375"/>
      </c:barChart>
      <c:catAx>
        <c:axId val="1974676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7375"/>
        <c:crosses val="autoZero"/>
        <c:auto val="1"/>
        <c:lblAlgn val="ctr"/>
        <c:lblOffset val="100"/>
        <c:noMultiLvlLbl val="0"/>
      </c:catAx>
      <c:valAx>
        <c:axId val="197467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7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923924</xdr:colOff>
      <xdr:row>228</xdr:row>
      <xdr:rowOff>0</xdr:rowOff>
    </xdr:from>
    <xdr:to>
      <xdr:col>11</xdr:col>
      <xdr:colOff>609599</xdr:colOff>
      <xdr:row>243</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300</xdr:row>
      <xdr:rowOff>0</xdr:rowOff>
    </xdr:from>
    <xdr:to>
      <xdr:col>17</xdr:col>
      <xdr:colOff>38100</xdr:colOff>
      <xdr:row>312</xdr:row>
      <xdr:rowOff>180975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xdr:colOff>
      <xdr:row>342</xdr:row>
      <xdr:rowOff>28575</xdr:rowOff>
    </xdr:from>
    <xdr:to>
      <xdr:col>13</xdr:col>
      <xdr:colOff>19049</xdr:colOff>
      <xdr:row>355</xdr:row>
      <xdr:rowOff>19050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165</xdr:row>
      <xdr:rowOff>0</xdr:rowOff>
    </xdr:from>
    <xdr:to>
      <xdr:col>18</xdr:col>
      <xdr:colOff>0</xdr:colOff>
      <xdr:row>177</xdr:row>
      <xdr:rowOff>180975</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191</xdr:row>
      <xdr:rowOff>9525</xdr:rowOff>
    </xdr:from>
    <xdr:to>
      <xdr:col>18</xdr:col>
      <xdr:colOff>19050</xdr:colOff>
      <xdr:row>204</xdr:row>
      <xdr:rowOff>1</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284</xdr:row>
      <xdr:rowOff>0</xdr:rowOff>
    </xdr:from>
    <xdr:to>
      <xdr:col>11</xdr:col>
      <xdr:colOff>600075</xdr:colOff>
      <xdr:row>296</xdr:row>
      <xdr:rowOff>180975</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904875</xdr:colOff>
      <xdr:row>250</xdr:row>
      <xdr:rowOff>9526</xdr:rowOff>
    </xdr:from>
    <xdr:to>
      <xdr:col>12</xdr:col>
      <xdr:colOff>0</xdr:colOff>
      <xdr:row>265</xdr:row>
      <xdr:rowOff>0</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9525</xdr:colOff>
      <xdr:row>325</xdr:row>
      <xdr:rowOff>180976</xdr:rowOff>
    </xdr:from>
    <xdr:to>
      <xdr:col>19</xdr:col>
      <xdr:colOff>9525</xdr:colOff>
      <xdr:row>338</xdr:row>
      <xdr:rowOff>180976</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600075</xdr:colOff>
      <xdr:row>368</xdr:row>
      <xdr:rowOff>95249</xdr:rowOff>
    </xdr:from>
    <xdr:to>
      <xdr:col>19</xdr:col>
      <xdr:colOff>9524</xdr:colOff>
      <xdr:row>380</xdr:row>
      <xdr:rowOff>180975</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384</xdr:row>
      <xdr:rowOff>1</xdr:rowOff>
    </xdr:from>
    <xdr:to>
      <xdr:col>10</xdr:col>
      <xdr:colOff>9524</xdr:colOff>
      <xdr:row>399</xdr:row>
      <xdr:rowOff>95251</xdr:rowOff>
    </xdr:to>
    <xdr:graphicFrame macro="">
      <xdr:nvGraphicFramePr>
        <xdr:cNvPr id="35" name="Chart 34">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409</xdr:row>
      <xdr:rowOff>133350</xdr:rowOff>
    </xdr:from>
    <xdr:to>
      <xdr:col>13</xdr:col>
      <xdr:colOff>0</xdr:colOff>
      <xdr:row>421</xdr:row>
      <xdr:rowOff>19050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H654"/>
  <sheetViews>
    <sheetView tabSelected="1" topLeftCell="A124" zoomScaleNormal="100" workbookViewId="0">
      <selection activeCell="E52" sqref="E52"/>
    </sheetView>
  </sheetViews>
  <sheetFormatPr defaultRowHeight="14.4" x14ac:dyDescent="0.3"/>
  <cols>
    <col min="2" max="2" width="13.88671875" customWidth="1"/>
    <col min="3" max="3" width="10.88671875" customWidth="1"/>
    <col min="4" max="4" width="11" customWidth="1"/>
  </cols>
  <sheetData>
    <row r="4" spans="1:7" ht="25.8" x14ac:dyDescent="0.5">
      <c r="A4" s="31" t="s">
        <v>8</v>
      </c>
      <c r="B4" s="32"/>
      <c r="C4" s="32"/>
      <c r="D4" s="32"/>
      <c r="E4" s="32"/>
      <c r="F4" s="32"/>
      <c r="G4" s="32"/>
    </row>
    <row r="6" spans="1:7" ht="15.6" x14ac:dyDescent="0.3">
      <c r="A6" s="14" t="s">
        <v>224</v>
      </c>
    </row>
    <row r="8" spans="1:7" x14ac:dyDescent="0.3">
      <c r="A8" s="1" t="s">
        <v>0</v>
      </c>
      <c r="B8" s="1">
        <v>50</v>
      </c>
    </row>
    <row r="9" spans="1:7" x14ac:dyDescent="0.3">
      <c r="A9" s="1" t="s">
        <v>2</v>
      </c>
      <c r="B9" s="1">
        <v>60</v>
      </c>
    </row>
    <row r="10" spans="1:7" x14ac:dyDescent="0.3">
      <c r="A10" s="1" t="s">
        <v>1</v>
      </c>
      <c r="B10" s="1">
        <v>55</v>
      </c>
    </row>
    <row r="11" spans="1:7" x14ac:dyDescent="0.3">
      <c r="A11" s="1" t="s">
        <v>3</v>
      </c>
      <c r="B11" s="1">
        <v>70</v>
      </c>
    </row>
    <row r="13" spans="1:7" x14ac:dyDescent="0.3">
      <c r="A13" s="1" t="s">
        <v>4</v>
      </c>
    </row>
    <row r="15" spans="1:7" x14ac:dyDescent="0.3">
      <c r="A15" s="1" t="s">
        <v>5</v>
      </c>
      <c r="B15">
        <f>AVERAGE(B8:B11)</f>
        <v>58.75</v>
      </c>
    </row>
    <row r="16" spans="1:7" x14ac:dyDescent="0.3">
      <c r="A16" s="1" t="s">
        <v>6</v>
      </c>
      <c r="B16">
        <f>MEDIAN(B8:B11)</f>
        <v>57.5</v>
      </c>
    </row>
    <row r="19" spans="1:10" ht="15.6" x14ac:dyDescent="0.3">
      <c r="A19" s="14" t="s">
        <v>225</v>
      </c>
    </row>
    <row r="21" spans="1:10" x14ac:dyDescent="0.3">
      <c r="A21" s="1">
        <v>3</v>
      </c>
      <c r="B21" s="1">
        <v>2</v>
      </c>
      <c r="C21" s="1">
        <v>5</v>
      </c>
      <c r="D21" s="1">
        <v>4</v>
      </c>
      <c r="E21" s="1">
        <v>7</v>
      </c>
      <c r="F21" s="1">
        <v>2</v>
      </c>
      <c r="G21" s="1">
        <v>3</v>
      </c>
      <c r="H21" s="1">
        <v>3</v>
      </c>
      <c r="I21" s="1">
        <v>1</v>
      </c>
      <c r="J21" s="1">
        <v>6</v>
      </c>
    </row>
    <row r="22" spans="1:10" x14ac:dyDescent="0.3">
      <c r="A22" s="1">
        <v>4</v>
      </c>
      <c r="B22" s="1">
        <v>2</v>
      </c>
      <c r="C22" s="1">
        <v>3</v>
      </c>
      <c r="D22" s="1">
        <v>5</v>
      </c>
      <c r="E22" s="1">
        <v>2</v>
      </c>
      <c r="F22" s="1">
        <v>4</v>
      </c>
      <c r="G22" s="1">
        <v>2</v>
      </c>
      <c r="H22" s="1">
        <v>1</v>
      </c>
      <c r="I22" s="1">
        <v>3</v>
      </c>
      <c r="J22" s="1">
        <v>5</v>
      </c>
    </row>
    <row r="23" spans="1:10" x14ac:dyDescent="0.3">
      <c r="A23" s="1">
        <v>6</v>
      </c>
      <c r="B23" s="1">
        <v>3</v>
      </c>
      <c r="C23" s="1">
        <v>2</v>
      </c>
      <c r="D23" s="1">
        <v>1</v>
      </c>
      <c r="E23" s="1">
        <v>4</v>
      </c>
      <c r="F23" s="1">
        <v>2</v>
      </c>
      <c r="G23" s="1">
        <v>4</v>
      </c>
      <c r="H23" s="1">
        <v>5</v>
      </c>
      <c r="I23" s="1">
        <v>3</v>
      </c>
      <c r="J23" s="1">
        <v>2</v>
      </c>
    </row>
    <row r="24" spans="1:10" x14ac:dyDescent="0.3">
      <c r="A24" s="1">
        <v>7</v>
      </c>
      <c r="B24" s="1">
        <v>2</v>
      </c>
      <c r="C24" s="1">
        <v>3</v>
      </c>
      <c r="D24" s="1">
        <v>4</v>
      </c>
      <c r="E24" s="1">
        <v>5</v>
      </c>
      <c r="F24" s="1">
        <v>1</v>
      </c>
      <c r="G24" s="1">
        <v>6</v>
      </c>
      <c r="H24" s="1">
        <v>2</v>
      </c>
      <c r="I24" s="1">
        <v>4</v>
      </c>
      <c r="J24" s="1">
        <v>3</v>
      </c>
    </row>
    <row r="25" spans="1:10" x14ac:dyDescent="0.3">
      <c r="A25" s="1">
        <v>5</v>
      </c>
      <c r="B25" s="1">
        <v>3</v>
      </c>
      <c r="C25" s="1">
        <v>2</v>
      </c>
      <c r="D25" s="1">
        <v>4</v>
      </c>
      <c r="E25" s="1">
        <v>2</v>
      </c>
      <c r="F25" s="1">
        <v>6</v>
      </c>
      <c r="G25" s="1">
        <v>3</v>
      </c>
      <c r="H25" s="1">
        <v>2</v>
      </c>
      <c r="I25" s="1">
        <v>4</v>
      </c>
      <c r="J25" s="1">
        <v>5</v>
      </c>
    </row>
    <row r="26" spans="1:10" x14ac:dyDescent="0.3">
      <c r="A26" s="1"/>
      <c r="B26" s="1"/>
      <c r="C26" s="1"/>
      <c r="D26" s="1"/>
      <c r="E26" s="1"/>
      <c r="F26" s="1"/>
      <c r="G26" s="1"/>
      <c r="H26" s="1"/>
      <c r="I26" s="1"/>
      <c r="J26" s="1"/>
    </row>
    <row r="27" spans="1:10" x14ac:dyDescent="0.3">
      <c r="A27" s="1" t="s">
        <v>4</v>
      </c>
      <c r="B27" s="1"/>
      <c r="C27" s="1"/>
      <c r="D27" s="1"/>
      <c r="E27" s="1"/>
      <c r="F27" s="1"/>
      <c r="G27" s="1"/>
      <c r="H27" s="1"/>
      <c r="I27" s="1"/>
      <c r="J27" s="1"/>
    </row>
    <row r="29" spans="1:10" x14ac:dyDescent="0.3">
      <c r="A29" s="1" t="s">
        <v>5</v>
      </c>
      <c r="B29">
        <f>AVERAGE(A21:J25)</f>
        <v>3.44</v>
      </c>
    </row>
    <row r="30" spans="1:10" x14ac:dyDescent="0.3">
      <c r="A30" s="1" t="s">
        <v>6</v>
      </c>
      <c r="B30">
        <f>MEDIAN(A21:J25)</f>
        <v>3</v>
      </c>
    </row>
    <row r="31" spans="1:10" x14ac:dyDescent="0.3">
      <c r="A31" s="1" t="s">
        <v>7</v>
      </c>
      <c r="B31">
        <f>MODE(A21:J25)</f>
        <v>2</v>
      </c>
    </row>
    <row r="34" spans="1:10" ht="15.6" x14ac:dyDescent="0.3">
      <c r="A34" s="14" t="s">
        <v>226</v>
      </c>
    </row>
    <row r="36" spans="1:10" x14ac:dyDescent="0.3">
      <c r="A36">
        <v>15</v>
      </c>
      <c r="B36">
        <v>10</v>
      </c>
      <c r="C36">
        <v>20</v>
      </c>
      <c r="D36">
        <v>25</v>
      </c>
      <c r="E36">
        <v>15</v>
      </c>
      <c r="F36">
        <v>10</v>
      </c>
      <c r="G36">
        <v>30</v>
      </c>
      <c r="H36">
        <v>20</v>
      </c>
      <c r="I36">
        <v>15</v>
      </c>
      <c r="J36">
        <v>10</v>
      </c>
    </row>
    <row r="37" spans="1:10" x14ac:dyDescent="0.3">
      <c r="A37">
        <v>10</v>
      </c>
      <c r="B37">
        <v>25</v>
      </c>
      <c r="C37">
        <v>15</v>
      </c>
      <c r="D37">
        <v>20</v>
      </c>
      <c r="E37">
        <v>20</v>
      </c>
      <c r="F37">
        <v>15</v>
      </c>
      <c r="G37">
        <v>10</v>
      </c>
      <c r="H37">
        <v>10</v>
      </c>
      <c r="I37">
        <v>20</v>
      </c>
      <c r="J37">
        <v>25</v>
      </c>
    </row>
    <row r="39" spans="1:10" x14ac:dyDescent="0.3">
      <c r="A39" s="1" t="s">
        <v>4</v>
      </c>
    </row>
    <row r="41" spans="1:10" x14ac:dyDescent="0.3">
      <c r="A41" s="1" t="s">
        <v>5</v>
      </c>
      <c r="B41">
        <f>AVERAGE(A36:J37)</f>
        <v>17</v>
      </c>
    </row>
    <row r="42" spans="1:10" x14ac:dyDescent="0.3">
      <c r="A42" s="1" t="s">
        <v>6</v>
      </c>
      <c r="B42">
        <f>MEDIAN(A36:J37)</f>
        <v>15</v>
      </c>
    </row>
    <row r="43" spans="1:10" x14ac:dyDescent="0.3">
      <c r="A43" s="1" t="s">
        <v>7</v>
      </c>
      <c r="B43">
        <f>MODE(A36:J37)</f>
        <v>10</v>
      </c>
    </row>
    <row r="46" spans="1:10" ht="21" x14ac:dyDescent="0.4">
      <c r="A46" s="20" t="s">
        <v>9</v>
      </c>
      <c r="B46" s="21"/>
      <c r="C46" s="21"/>
      <c r="D46" s="21"/>
      <c r="E46" s="21"/>
      <c r="F46" s="21"/>
    </row>
    <row r="48" spans="1:10" ht="15.6" x14ac:dyDescent="0.3">
      <c r="A48" s="14" t="s">
        <v>227</v>
      </c>
    </row>
    <row r="50" spans="1:2" x14ac:dyDescent="0.3">
      <c r="A50" t="s">
        <v>10</v>
      </c>
      <c r="B50">
        <v>120</v>
      </c>
    </row>
    <row r="51" spans="1:2" x14ac:dyDescent="0.3">
      <c r="A51" t="s">
        <v>11</v>
      </c>
      <c r="B51">
        <v>110</v>
      </c>
    </row>
    <row r="52" spans="1:2" x14ac:dyDescent="0.3">
      <c r="A52" t="s">
        <v>12</v>
      </c>
      <c r="B52">
        <v>130</v>
      </c>
    </row>
    <row r="53" spans="1:2" x14ac:dyDescent="0.3">
      <c r="A53" t="s">
        <v>13</v>
      </c>
      <c r="B53">
        <v>115</v>
      </c>
    </row>
    <row r="54" spans="1:2" x14ac:dyDescent="0.3">
      <c r="A54" t="s">
        <v>14</v>
      </c>
      <c r="B54">
        <v>125</v>
      </c>
    </row>
    <row r="55" spans="1:2" x14ac:dyDescent="0.3">
      <c r="A55" t="s">
        <v>15</v>
      </c>
      <c r="B55">
        <v>105</v>
      </c>
    </row>
    <row r="56" spans="1:2" x14ac:dyDescent="0.3">
      <c r="A56" t="s">
        <v>16</v>
      </c>
      <c r="B56">
        <v>135</v>
      </c>
    </row>
    <row r="57" spans="1:2" x14ac:dyDescent="0.3">
      <c r="A57" t="s">
        <v>17</v>
      </c>
      <c r="B57">
        <v>115</v>
      </c>
    </row>
    <row r="58" spans="1:2" x14ac:dyDescent="0.3">
      <c r="A58" t="s">
        <v>18</v>
      </c>
      <c r="B58">
        <v>125</v>
      </c>
    </row>
    <row r="59" spans="1:2" x14ac:dyDescent="0.3">
      <c r="A59" t="s">
        <v>19</v>
      </c>
      <c r="B59">
        <v>140</v>
      </c>
    </row>
    <row r="62" spans="1:2" x14ac:dyDescent="0.3">
      <c r="A62" s="1" t="s">
        <v>4</v>
      </c>
    </row>
    <row r="64" spans="1:2" x14ac:dyDescent="0.3">
      <c r="A64" s="1" t="s">
        <v>20</v>
      </c>
      <c r="B64">
        <f>MAX(B50:B59)-MIN(B50:B59)</f>
        <v>35</v>
      </c>
    </row>
    <row r="65" spans="1:10" x14ac:dyDescent="0.3">
      <c r="A65" s="1" t="s">
        <v>21</v>
      </c>
      <c r="B65">
        <f>_xlfn.VAR.S(B50:B59)</f>
        <v>123.33333333333333</v>
      </c>
    </row>
    <row r="66" spans="1:10" x14ac:dyDescent="0.3">
      <c r="A66" s="1" t="s">
        <v>22</v>
      </c>
      <c r="B66">
        <f>_xlfn.STDEV.S(B50:B59)</f>
        <v>11.105554165971787</v>
      </c>
    </row>
    <row r="68" spans="1:10" ht="15.6" x14ac:dyDescent="0.3">
      <c r="A68" s="14" t="s">
        <v>228</v>
      </c>
    </row>
    <row r="70" spans="1:10" x14ac:dyDescent="0.3">
      <c r="A70">
        <v>500</v>
      </c>
      <c r="B70">
        <v>700</v>
      </c>
      <c r="C70">
        <v>400</v>
      </c>
      <c r="D70">
        <v>600</v>
      </c>
      <c r="E70">
        <v>550</v>
      </c>
      <c r="F70">
        <v>750</v>
      </c>
      <c r="G70">
        <v>650</v>
      </c>
      <c r="H70">
        <v>500</v>
      </c>
      <c r="I70">
        <v>600</v>
      </c>
      <c r="J70">
        <v>550</v>
      </c>
    </row>
    <row r="71" spans="1:10" x14ac:dyDescent="0.3">
      <c r="A71">
        <v>800</v>
      </c>
      <c r="B71">
        <v>450</v>
      </c>
      <c r="C71">
        <v>700</v>
      </c>
      <c r="D71">
        <v>550</v>
      </c>
      <c r="E71">
        <v>600</v>
      </c>
      <c r="F71">
        <v>400</v>
      </c>
      <c r="G71">
        <v>650</v>
      </c>
      <c r="H71">
        <v>500</v>
      </c>
      <c r="I71">
        <v>750</v>
      </c>
      <c r="J71">
        <v>550</v>
      </c>
    </row>
    <row r="72" spans="1:10" x14ac:dyDescent="0.3">
      <c r="A72">
        <v>700</v>
      </c>
      <c r="B72">
        <v>600</v>
      </c>
      <c r="C72">
        <v>500</v>
      </c>
      <c r="D72">
        <v>800</v>
      </c>
      <c r="E72">
        <v>550</v>
      </c>
      <c r="F72">
        <v>650</v>
      </c>
      <c r="G72">
        <v>400</v>
      </c>
      <c r="H72">
        <v>600</v>
      </c>
      <c r="I72">
        <v>750</v>
      </c>
      <c r="J72">
        <v>550</v>
      </c>
    </row>
    <row r="74" spans="1:10" x14ac:dyDescent="0.3">
      <c r="A74" s="1" t="s">
        <v>4</v>
      </c>
    </row>
    <row r="76" spans="1:10" x14ac:dyDescent="0.3">
      <c r="A76" s="1" t="s">
        <v>20</v>
      </c>
      <c r="B76">
        <f>MAX(A70:J72)-MIN(A70:J72)</f>
        <v>400</v>
      </c>
    </row>
    <row r="77" spans="1:10" x14ac:dyDescent="0.3">
      <c r="A77" s="1" t="s">
        <v>21</v>
      </c>
      <c r="B77">
        <f>_xlfn.VAR.S(A70:J72)</f>
        <v>13163.793103448275</v>
      </c>
    </row>
    <row r="78" spans="1:10" x14ac:dyDescent="0.3">
      <c r="A78" s="1" t="s">
        <v>22</v>
      </c>
      <c r="B78">
        <f>_xlfn.STDEV.S(A70:J72)</f>
        <v>114.73357443855863</v>
      </c>
    </row>
    <row r="81" spans="1:10" ht="15.6" x14ac:dyDescent="0.3">
      <c r="A81" s="14" t="s">
        <v>229</v>
      </c>
    </row>
    <row r="83" spans="1:10" x14ac:dyDescent="0.3">
      <c r="A83">
        <v>3</v>
      </c>
      <c r="B83">
        <v>5</v>
      </c>
      <c r="C83">
        <v>2</v>
      </c>
      <c r="D83">
        <v>4</v>
      </c>
      <c r="E83">
        <v>6</v>
      </c>
      <c r="F83">
        <v>2</v>
      </c>
      <c r="G83">
        <v>3</v>
      </c>
      <c r="H83">
        <v>4</v>
      </c>
      <c r="I83">
        <v>5</v>
      </c>
      <c r="J83">
        <v>2</v>
      </c>
    </row>
    <row r="84" spans="1:10" x14ac:dyDescent="0.3">
      <c r="A84">
        <v>2</v>
      </c>
      <c r="B84">
        <v>7</v>
      </c>
      <c r="C84">
        <v>3</v>
      </c>
      <c r="D84">
        <v>4</v>
      </c>
      <c r="E84">
        <v>2</v>
      </c>
      <c r="F84">
        <v>4</v>
      </c>
      <c r="G84">
        <v>2</v>
      </c>
      <c r="H84">
        <v>3</v>
      </c>
      <c r="I84">
        <v>5</v>
      </c>
      <c r="J84">
        <v>6</v>
      </c>
    </row>
    <row r="85" spans="1:10" x14ac:dyDescent="0.3">
      <c r="A85">
        <v>3</v>
      </c>
      <c r="B85">
        <v>2</v>
      </c>
      <c r="C85">
        <v>1</v>
      </c>
      <c r="D85">
        <v>4</v>
      </c>
      <c r="E85">
        <v>2</v>
      </c>
      <c r="F85">
        <v>4</v>
      </c>
      <c r="G85">
        <v>5</v>
      </c>
      <c r="H85">
        <v>3</v>
      </c>
      <c r="I85">
        <v>2</v>
      </c>
      <c r="J85">
        <v>7</v>
      </c>
    </row>
    <row r="86" spans="1:10" x14ac:dyDescent="0.3">
      <c r="A86">
        <v>2</v>
      </c>
      <c r="B86">
        <v>3</v>
      </c>
      <c r="C86">
        <v>4</v>
      </c>
      <c r="D86">
        <v>5</v>
      </c>
      <c r="E86">
        <v>1</v>
      </c>
      <c r="F86">
        <v>6</v>
      </c>
      <c r="G86">
        <v>2</v>
      </c>
      <c r="H86">
        <v>4</v>
      </c>
      <c r="I86">
        <v>3</v>
      </c>
      <c r="J86">
        <v>5</v>
      </c>
    </row>
    <row r="87" spans="1:10" x14ac:dyDescent="0.3">
      <c r="A87">
        <v>3</v>
      </c>
      <c r="B87">
        <v>2</v>
      </c>
      <c r="C87">
        <v>4</v>
      </c>
      <c r="D87">
        <v>2</v>
      </c>
      <c r="E87">
        <v>6</v>
      </c>
      <c r="F87">
        <v>3</v>
      </c>
      <c r="G87">
        <v>2</v>
      </c>
      <c r="H87">
        <v>4</v>
      </c>
      <c r="I87">
        <v>5</v>
      </c>
      <c r="J87">
        <v>3</v>
      </c>
    </row>
    <row r="89" spans="1:10" x14ac:dyDescent="0.3">
      <c r="A89" s="1" t="s">
        <v>4</v>
      </c>
    </row>
    <row r="91" spans="1:10" x14ac:dyDescent="0.3">
      <c r="A91" s="1" t="s">
        <v>20</v>
      </c>
      <c r="B91">
        <f>MAX(A83:J87)-MIN(A83:J87)</f>
        <v>6</v>
      </c>
    </row>
    <row r="92" spans="1:10" x14ac:dyDescent="0.3">
      <c r="A92" s="1" t="s">
        <v>21</v>
      </c>
      <c r="B92">
        <f>_xlfn.VAR.S(A83:J87)</f>
        <v>2.3363265306122454</v>
      </c>
    </row>
    <row r="93" spans="1:10" x14ac:dyDescent="0.3">
      <c r="A93" s="1" t="s">
        <v>22</v>
      </c>
      <c r="B93">
        <f>_xlfn.STDEV.S(A83:J87)</f>
        <v>1.5285046714394579</v>
      </c>
    </row>
    <row r="95" spans="1:10" ht="15.6" x14ac:dyDescent="0.3">
      <c r="A95" s="14" t="s">
        <v>230</v>
      </c>
    </row>
    <row r="97" spans="1:12" x14ac:dyDescent="0.3">
      <c r="A97">
        <v>120</v>
      </c>
      <c r="B97">
        <v>150</v>
      </c>
      <c r="C97">
        <v>110</v>
      </c>
      <c r="D97">
        <v>135</v>
      </c>
      <c r="E97">
        <v>125</v>
      </c>
      <c r="F97">
        <v>140</v>
      </c>
      <c r="G97">
        <v>130</v>
      </c>
      <c r="H97">
        <v>155</v>
      </c>
      <c r="I97">
        <v>115</v>
      </c>
      <c r="J97">
        <v>145</v>
      </c>
      <c r="K97">
        <v>135</v>
      </c>
      <c r="L97">
        <v>130</v>
      </c>
    </row>
    <row r="99" spans="1:12" x14ac:dyDescent="0.3">
      <c r="A99" s="1" t="s">
        <v>4</v>
      </c>
    </row>
    <row r="100" spans="1:12" x14ac:dyDescent="0.3">
      <c r="A100" s="1"/>
    </row>
    <row r="101" spans="1:12" x14ac:dyDescent="0.3">
      <c r="A101" s="1" t="s">
        <v>5</v>
      </c>
      <c r="B101">
        <f>AVERAGE(A97:L97)</f>
        <v>132.5</v>
      </c>
    </row>
    <row r="102" spans="1:12" x14ac:dyDescent="0.3">
      <c r="A102" s="1" t="s">
        <v>20</v>
      </c>
      <c r="B102">
        <f>MAX(A97:L97)-MIN(A97:L97)</f>
        <v>45</v>
      </c>
    </row>
    <row r="104" spans="1:12" ht="15.6" x14ac:dyDescent="0.3">
      <c r="A104" s="14" t="s">
        <v>231</v>
      </c>
    </row>
    <row r="107" spans="1:12" x14ac:dyDescent="0.3">
      <c r="A107">
        <v>8</v>
      </c>
      <c r="B107">
        <v>7</v>
      </c>
      <c r="C107">
        <v>9</v>
      </c>
      <c r="D107">
        <v>6</v>
      </c>
      <c r="E107">
        <v>7</v>
      </c>
      <c r="F107">
        <v>8</v>
      </c>
      <c r="G107">
        <v>9</v>
      </c>
      <c r="H107">
        <v>8</v>
      </c>
      <c r="I107">
        <v>7</v>
      </c>
      <c r="J107">
        <v>6</v>
      </c>
    </row>
    <row r="108" spans="1:12" x14ac:dyDescent="0.3">
      <c r="A108">
        <v>8</v>
      </c>
      <c r="B108">
        <v>9</v>
      </c>
      <c r="C108">
        <v>7</v>
      </c>
      <c r="D108">
        <v>8</v>
      </c>
      <c r="E108">
        <v>7</v>
      </c>
      <c r="F108">
        <v>6</v>
      </c>
      <c r="G108">
        <v>8</v>
      </c>
      <c r="H108">
        <v>9</v>
      </c>
      <c r="I108">
        <v>6</v>
      </c>
      <c r="J108">
        <v>7</v>
      </c>
    </row>
    <row r="109" spans="1:12" x14ac:dyDescent="0.3">
      <c r="A109">
        <v>8</v>
      </c>
      <c r="B109">
        <v>9</v>
      </c>
      <c r="C109">
        <v>7</v>
      </c>
      <c r="D109">
        <v>6</v>
      </c>
      <c r="E109">
        <v>7</v>
      </c>
      <c r="F109">
        <v>8</v>
      </c>
      <c r="G109">
        <v>9</v>
      </c>
      <c r="H109">
        <v>8</v>
      </c>
      <c r="I109">
        <v>7</v>
      </c>
      <c r="J109">
        <v>6</v>
      </c>
    </row>
    <row r="110" spans="1:12" x14ac:dyDescent="0.3">
      <c r="A110">
        <v>9</v>
      </c>
      <c r="B110">
        <v>8</v>
      </c>
      <c r="C110">
        <v>7</v>
      </c>
      <c r="D110">
        <v>6</v>
      </c>
      <c r="E110">
        <v>8</v>
      </c>
      <c r="F110">
        <v>9</v>
      </c>
      <c r="G110">
        <v>7</v>
      </c>
      <c r="H110">
        <v>6</v>
      </c>
      <c r="I110">
        <v>7</v>
      </c>
      <c r="J110">
        <v>6</v>
      </c>
    </row>
    <row r="111" spans="1:12" x14ac:dyDescent="0.3">
      <c r="A111">
        <v>9</v>
      </c>
      <c r="B111">
        <v>8</v>
      </c>
      <c r="C111">
        <v>7</v>
      </c>
      <c r="D111">
        <v>6</v>
      </c>
      <c r="E111">
        <v>7</v>
      </c>
      <c r="F111">
        <v>8</v>
      </c>
      <c r="G111">
        <v>9</v>
      </c>
      <c r="H111">
        <v>8</v>
      </c>
      <c r="I111">
        <v>7</v>
      </c>
      <c r="J111">
        <v>6</v>
      </c>
    </row>
    <row r="113" spans="1:34" x14ac:dyDescent="0.3">
      <c r="A113" s="1" t="s">
        <v>4</v>
      </c>
    </row>
    <row r="114" spans="1:34" x14ac:dyDescent="0.3">
      <c r="A114" s="1"/>
    </row>
    <row r="115" spans="1:34" x14ac:dyDescent="0.3">
      <c r="A115" s="1" t="s">
        <v>5</v>
      </c>
      <c r="B115">
        <f>AVERAGE(A107:J112)</f>
        <v>7.46</v>
      </c>
    </row>
    <row r="116" spans="1:34" x14ac:dyDescent="0.3">
      <c r="A116" s="1" t="s">
        <v>22</v>
      </c>
      <c r="B116">
        <f>_xlfn.STDEV.S(A107:J111)</f>
        <v>1.0538558938004572</v>
      </c>
    </row>
    <row r="118" spans="1:34" ht="15.6" x14ac:dyDescent="0.3">
      <c r="A118" s="14" t="s">
        <v>232</v>
      </c>
    </row>
    <row r="120" spans="1:34" x14ac:dyDescent="0.3">
      <c r="A120">
        <v>10</v>
      </c>
      <c r="B120">
        <v>15</v>
      </c>
      <c r="C120">
        <v>12</v>
      </c>
      <c r="D120">
        <v>18</v>
      </c>
      <c r="E120">
        <v>20</v>
      </c>
      <c r="F120">
        <v>25</v>
      </c>
      <c r="G120">
        <v>8</v>
      </c>
      <c r="H120">
        <v>14</v>
      </c>
      <c r="I120">
        <v>16</v>
      </c>
      <c r="J120">
        <v>22</v>
      </c>
    </row>
    <row r="121" spans="1:34" x14ac:dyDescent="0.3">
      <c r="A121">
        <v>9</v>
      </c>
      <c r="B121">
        <v>17</v>
      </c>
      <c r="C121" s="3">
        <v>11</v>
      </c>
      <c r="D121">
        <v>13</v>
      </c>
      <c r="E121">
        <v>19</v>
      </c>
      <c r="F121">
        <v>23</v>
      </c>
      <c r="G121">
        <v>21</v>
      </c>
      <c r="H121" s="3">
        <v>16</v>
      </c>
      <c r="I121" s="4">
        <v>24</v>
      </c>
      <c r="J121" s="3">
        <v>27</v>
      </c>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x14ac:dyDescent="0.3">
      <c r="A122">
        <v>13</v>
      </c>
      <c r="B122">
        <v>10</v>
      </c>
      <c r="C122">
        <v>18</v>
      </c>
      <c r="D122">
        <v>16</v>
      </c>
      <c r="E122">
        <v>12</v>
      </c>
      <c r="F122">
        <v>14</v>
      </c>
      <c r="G122">
        <v>19</v>
      </c>
      <c r="H122">
        <v>21</v>
      </c>
      <c r="I122">
        <v>11</v>
      </c>
      <c r="J122">
        <v>17</v>
      </c>
    </row>
    <row r="123" spans="1:34" x14ac:dyDescent="0.3">
      <c r="A123">
        <v>15</v>
      </c>
      <c r="B123">
        <v>20</v>
      </c>
      <c r="C123">
        <v>26</v>
      </c>
      <c r="D123">
        <v>13</v>
      </c>
      <c r="E123">
        <v>12</v>
      </c>
      <c r="F123">
        <v>14</v>
      </c>
      <c r="G123">
        <v>22</v>
      </c>
      <c r="H123">
        <v>19</v>
      </c>
      <c r="I123">
        <v>16</v>
      </c>
      <c r="J123">
        <v>11</v>
      </c>
    </row>
    <row r="124" spans="1:34" x14ac:dyDescent="0.3">
      <c r="A124">
        <v>25</v>
      </c>
      <c r="B124">
        <v>18</v>
      </c>
      <c r="C124">
        <v>16</v>
      </c>
      <c r="D124">
        <v>13</v>
      </c>
      <c r="E124">
        <v>21</v>
      </c>
      <c r="F124">
        <v>20</v>
      </c>
      <c r="G124">
        <v>15</v>
      </c>
      <c r="H124">
        <v>12</v>
      </c>
      <c r="I124">
        <v>19</v>
      </c>
      <c r="J124">
        <v>17</v>
      </c>
    </row>
    <row r="125" spans="1:34" x14ac:dyDescent="0.3">
      <c r="A125">
        <v>14</v>
      </c>
      <c r="B125">
        <v>16</v>
      </c>
      <c r="C125">
        <v>23</v>
      </c>
      <c r="D125">
        <v>18</v>
      </c>
      <c r="E125">
        <v>15</v>
      </c>
      <c r="F125">
        <v>11</v>
      </c>
      <c r="G125">
        <v>19</v>
      </c>
      <c r="H125">
        <v>22</v>
      </c>
      <c r="I125">
        <v>17</v>
      </c>
      <c r="J125">
        <v>12</v>
      </c>
    </row>
    <row r="126" spans="1:34" x14ac:dyDescent="0.3">
      <c r="A126">
        <v>16</v>
      </c>
      <c r="B126">
        <v>14</v>
      </c>
      <c r="C126">
        <v>18</v>
      </c>
      <c r="D126">
        <v>20</v>
      </c>
      <c r="E126">
        <v>25</v>
      </c>
      <c r="F126">
        <v>13</v>
      </c>
      <c r="G126">
        <v>11</v>
      </c>
      <c r="H126">
        <v>22</v>
      </c>
      <c r="I126">
        <v>19</v>
      </c>
      <c r="J126">
        <v>17</v>
      </c>
    </row>
    <row r="127" spans="1:34" x14ac:dyDescent="0.3">
      <c r="A127">
        <v>15</v>
      </c>
      <c r="B127">
        <v>16</v>
      </c>
      <c r="C127">
        <v>13</v>
      </c>
      <c r="D127">
        <v>14</v>
      </c>
      <c r="E127">
        <v>18</v>
      </c>
      <c r="F127">
        <v>20</v>
      </c>
      <c r="G127">
        <v>19</v>
      </c>
      <c r="H127">
        <v>21</v>
      </c>
      <c r="I127">
        <v>17</v>
      </c>
      <c r="J127">
        <v>12</v>
      </c>
    </row>
    <row r="128" spans="1:34" x14ac:dyDescent="0.3">
      <c r="A128">
        <v>15</v>
      </c>
      <c r="B128">
        <v>13</v>
      </c>
      <c r="C128">
        <v>16</v>
      </c>
      <c r="D128">
        <v>14</v>
      </c>
      <c r="E128">
        <v>22</v>
      </c>
      <c r="F128">
        <v>21</v>
      </c>
      <c r="G128">
        <v>19</v>
      </c>
      <c r="H128">
        <v>18</v>
      </c>
      <c r="I128">
        <v>16</v>
      </c>
      <c r="J128">
        <v>11</v>
      </c>
    </row>
    <row r="129" spans="1:11" x14ac:dyDescent="0.3">
      <c r="A129">
        <v>17</v>
      </c>
      <c r="B129">
        <v>14</v>
      </c>
      <c r="C129">
        <v>12</v>
      </c>
      <c r="D129">
        <v>20</v>
      </c>
      <c r="E129">
        <v>23</v>
      </c>
      <c r="F129">
        <v>19</v>
      </c>
      <c r="G129">
        <v>15</v>
      </c>
      <c r="H129">
        <v>16</v>
      </c>
      <c r="I129">
        <v>13</v>
      </c>
      <c r="J129">
        <v>18</v>
      </c>
    </row>
    <row r="131" spans="1:11" x14ac:dyDescent="0.3">
      <c r="A131" s="1" t="s">
        <v>4</v>
      </c>
    </row>
    <row r="132" spans="1:11" x14ac:dyDescent="0.3">
      <c r="A132" s="1"/>
    </row>
    <row r="133" spans="1:11" x14ac:dyDescent="0.3">
      <c r="A133" s="1" t="s">
        <v>5</v>
      </c>
      <c r="B133">
        <f>AVERAGE(A120:J129)</f>
        <v>16.739999999999998</v>
      </c>
    </row>
    <row r="134" spans="1:11" x14ac:dyDescent="0.3">
      <c r="A134" s="1" t="s">
        <v>20</v>
      </c>
      <c r="B134">
        <f>MAX(A120:J129)-MIN(A120:J129)</f>
        <v>19</v>
      </c>
    </row>
    <row r="135" spans="1:11" x14ac:dyDescent="0.3">
      <c r="A135" s="1" t="s">
        <v>22</v>
      </c>
      <c r="B135">
        <f>_xlfn.STDEV.S(A120:J129)</f>
        <v>4.1429506881014673</v>
      </c>
    </row>
    <row r="138" spans="1:11" ht="15.6" x14ac:dyDescent="0.3">
      <c r="A138" s="14" t="s">
        <v>233</v>
      </c>
    </row>
    <row r="140" spans="1:11" x14ac:dyDescent="0.3">
      <c r="A140" t="s">
        <v>23</v>
      </c>
      <c r="B140">
        <v>30</v>
      </c>
      <c r="C140">
        <v>32</v>
      </c>
      <c r="D140">
        <v>33</v>
      </c>
      <c r="E140">
        <v>28</v>
      </c>
      <c r="F140">
        <v>31</v>
      </c>
      <c r="G140">
        <v>30</v>
      </c>
      <c r="H140">
        <v>29</v>
      </c>
      <c r="I140">
        <v>30</v>
      </c>
      <c r="J140">
        <v>32</v>
      </c>
      <c r="K140">
        <v>31</v>
      </c>
    </row>
    <row r="141" spans="1:11" x14ac:dyDescent="0.3">
      <c r="A141" t="s">
        <v>24</v>
      </c>
      <c r="B141">
        <v>25</v>
      </c>
      <c r="C141">
        <v>27</v>
      </c>
      <c r="D141">
        <v>26</v>
      </c>
      <c r="E141">
        <v>23</v>
      </c>
      <c r="F141">
        <v>28</v>
      </c>
      <c r="G141">
        <v>24</v>
      </c>
      <c r="H141">
        <v>26</v>
      </c>
      <c r="I141">
        <v>25</v>
      </c>
      <c r="J141">
        <v>27</v>
      </c>
      <c r="K141">
        <v>28</v>
      </c>
    </row>
    <row r="142" spans="1:11" x14ac:dyDescent="0.3">
      <c r="A142" t="s">
        <v>25</v>
      </c>
      <c r="B142">
        <v>22</v>
      </c>
      <c r="C142">
        <v>23</v>
      </c>
      <c r="D142">
        <v>20</v>
      </c>
      <c r="E142">
        <v>25</v>
      </c>
      <c r="F142">
        <v>21</v>
      </c>
      <c r="G142">
        <v>24</v>
      </c>
      <c r="H142">
        <v>23</v>
      </c>
      <c r="I142">
        <v>22</v>
      </c>
      <c r="J142">
        <v>25</v>
      </c>
      <c r="K142">
        <v>24</v>
      </c>
    </row>
    <row r="143" spans="1:11" x14ac:dyDescent="0.3">
      <c r="A143" t="s">
        <v>26</v>
      </c>
      <c r="B143">
        <v>18</v>
      </c>
      <c r="C143">
        <v>17</v>
      </c>
      <c r="D143">
        <v>19</v>
      </c>
      <c r="E143">
        <v>20</v>
      </c>
      <c r="F143">
        <v>21</v>
      </c>
      <c r="G143">
        <v>18</v>
      </c>
      <c r="H143">
        <v>19</v>
      </c>
      <c r="I143">
        <v>17</v>
      </c>
      <c r="J143">
        <v>20</v>
      </c>
      <c r="K143">
        <v>19</v>
      </c>
    </row>
    <row r="144" spans="1:11" x14ac:dyDescent="0.3">
      <c r="A144" t="s">
        <v>27</v>
      </c>
      <c r="B144">
        <v>35</v>
      </c>
      <c r="C144">
        <v>36</v>
      </c>
      <c r="D144">
        <v>34</v>
      </c>
      <c r="E144">
        <v>35</v>
      </c>
      <c r="F144">
        <v>33</v>
      </c>
      <c r="G144">
        <v>34</v>
      </c>
      <c r="H144">
        <v>32</v>
      </c>
      <c r="I144">
        <v>33</v>
      </c>
      <c r="J144">
        <v>36</v>
      </c>
      <c r="K144">
        <v>34</v>
      </c>
    </row>
    <row r="146" spans="1:10" x14ac:dyDescent="0.3">
      <c r="A146" s="1" t="s">
        <v>4</v>
      </c>
    </row>
    <row r="147" spans="1:10" x14ac:dyDescent="0.3">
      <c r="A147" s="1"/>
    </row>
    <row r="148" spans="1:10" x14ac:dyDescent="0.3">
      <c r="A148" s="1" t="s">
        <v>5</v>
      </c>
      <c r="B148">
        <f>AVERAGE(B140:K144)</f>
        <v>26.48</v>
      </c>
    </row>
    <row r="149" spans="1:10" x14ac:dyDescent="0.3">
      <c r="A149" s="1" t="s">
        <v>20</v>
      </c>
      <c r="B149">
        <f>MAX(B140:K144)-MIN(B140:K144)</f>
        <v>19</v>
      </c>
    </row>
    <row r="150" spans="1:10" x14ac:dyDescent="0.3">
      <c r="A150" s="1" t="s">
        <v>21</v>
      </c>
      <c r="B150">
        <f>_xlfn.VAR.S(B140:K144)</f>
        <v>32.417959183673531</v>
      </c>
    </row>
    <row r="153" spans="1:10" ht="15.6" x14ac:dyDescent="0.3">
      <c r="A153" s="14" t="s">
        <v>234</v>
      </c>
    </row>
    <row r="155" spans="1:10" x14ac:dyDescent="0.3">
      <c r="A155">
        <v>28</v>
      </c>
      <c r="B155">
        <v>32</v>
      </c>
      <c r="C155">
        <v>35</v>
      </c>
      <c r="D155">
        <v>40</v>
      </c>
      <c r="E155">
        <v>42</v>
      </c>
      <c r="F155">
        <v>28</v>
      </c>
      <c r="G155">
        <v>33</v>
      </c>
      <c r="H155">
        <v>38</v>
      </c>
      <c r="I155">
        <v>30</v>
      </c>
      <c r="J155">
        <v>41</v>
      </c>
    </row>
    <row r="156" spans="1:10" x14ac:dyDescent="0.3">
      <c r="A156">
        <v>37</v>
      </c>
      <c r="B156">
        <v>31</v>
      </c>
      <c r="C156">
        <v>34</v>
      </c>
      <c r="D156">
        <v>29</v>
      </c>
      <c r="E156">
        <v>36</v>
      </c>
      <c r="F156">
        <v>43</v>
      </c>
      <c r="G156">
        <v>39</v>
      </c>
      <c r="H156">
        <v>27</v>
      </c>
      <c r="I156">
        <v>35</v>
      </c>
      <c r="J156">
        <v>31</v>
      </c>
    </row>
    <row r="157" spans="1:10" x14ac:dyDescent="0.3">
      <c r="A157">
        <v>39</v>
      </c>
      <c r="B157">
        <v>45</v>
      </c>
      <c r="C157">
        <v>29</v>
      </c>
      <c r="D157">
        <v>33</v>
      </c>
      <c r="E157">
        <v>37</v>
      </c>
      <c r="F157">
        <v>40</v>
      </c>
      <c r="G157">
        <v>36</v>
      </c>
      <c r="H157">
        <v>29</v>
      </c>
      <c r="I157">
        <v>31</v>
      </c>
      <c r="J157">
        <v>38</v>
      </c>
    </row>
    <row r="158" spans="1:10" x14ac:dyDescent="0.3">
      <c r="A158">
        <v>35</v>
      </c>
      <c r="B158">
        <v>44</v>
      </c>
      <c r="C158">
        <v>32</v>
      </c>
      <c r="D158">
        <v>39</v>
      </c>
      <c r="E158">
        <v>36</v>
      </c>
      <c r="F158">
        <v>30</v>
      </c>
      <c r="G158">
        <v>33</v>
      </c>
      <c r="H158">
        <v>28</v>
      </c>
      <c r="I158">
        <v>41</v>
      </c>
      <c r="J158">
        <v>35</v>
      </c>
    </row>
    <row r="159" spans="1:10" x14ac:dyDescent="0.3">
      <c r="A159">
        <v>31</v>
      </c>
      <c r="B159">
        <v>37</v>
      </c>
      <c r="C159">
        <v>42</v>
      </c>
      <c r="D159">
        <v>29</v>
      </c>
      <c r="E159">
        <v>34</v>
      </c>
      <c r="F159">
        <v>40</v>
      </c>
      <c r="G159">
        <v>31</v>
      </c>
      <c r="H159">
        <v>33</v>
      </c>
      <c r="I159">
        <v>38</v>
      </c>
      <c r="J159">
        <v>36</v>
      </c>
    </row>
    <row r="160" spans="1:10" x14ac:dyDescent="0.3">
      <c r="A160">
        <v>39</v>
      </c>
      <c r="B160">
        <v>27</v>
      </c>
      <c r="C160">
        <v>35</v>
      </c>
      <c r="D160">
        <v>30</v>
      </c>
      <c r="E160">
        <v>43</v>
      </c>
      <c r="F160">
        <v>29</v>
      </c>
      <c r="G160">
        <v>32</v>
      </c>
      <c r="H160">
        <v>36</v>
      </c>
      <c r="I160">
        <v>31</v>
      </c>
      <c r="J160">
        <v>40</v>
      </c>
    </row>
    <row r="161" spans="1:12" x14ac:dyDescent="0.3">
      <c r="A161">
        <v>38</v>
      </c>
      <c r="B161">
        <v>44</v>
      </c>
      <c r="C161">
        <v>37</v>
      </c>
      <c r="D161">
        <v>33</v>
      </c>
      <c r="E161">
        <v>35</v>
      </c>
      <c r="F161">
        <v>41</v>
      </c>
      <c r="G161">
        <v>30</v>
      </c>
      <c r="H161">
        <v>31</v>
      </c>
      <c r="I161">
        <v>39</v>
      </c>
      <c r="J161">
        <v>28</v>
      </c>
    </row>
    <row r="162" spans="1:12" x14ac:dyDescent="0.3">
      <c r="A162">
        <v>45</v>
      </c>
      <c r="B162">
        <v>29</v>
      </c>
      <c r="C162">
        <v>33</v>
      </c>
      <c r="D162">
        <v>38</v>
      </c>
      <c r="E162">
        <v>34</v>
      </c>
      <c r="F162">
        <v>32</v>
      </c>
      <c r="G162">
        <v>35</v>
      </c>
      <c r="H162">
        <v>31</v>
      </c>
      <c r="I162">
        <v>40</v>
      </c>
      <c r="J162">
        <v>36</v>
      </c>
    </row>
    <row r="163" spans="1:12" x14ac:dyDescent="0.3">
      <c r="A163">
        <v>39</v>
      </c>
      <c r="B163">
        <v>27</v>
      </c>
      <c r="C163">
        <v>35</v>
      </c>
      <c r="D163">
        <v>30</v>
      </c>
      <c r="E163">
        <v>43</v>
      </c>
      <c r="F163">
        <v>29</v>
      </c>
      <c r="G163">
        <v>32</v>
      </c>
      <c r="H163">
        <v>36</v>
      </c>
      <c r="I163">
        <v>21</v>
      </c>
      <c r="J163">
        <v>40</v>
      </c>
    </row>
    <row r="164" spans="1:12" x14ac:dyDescent="0.3">
      <c r="A164">
        <v>38</v>
      </c>
      <c r="B164">
        <v>44</v>
      </c>
      <c r="C164">
        <v>37</v>
      </c>
      <c r="D164">
        <v>33</v>
      </c>
      <c r="E164">
        <v>35</v>
      </c>
      <c r="F164">
        <v>41</v>
      </c>
      <c r="G164">
        <v>30</v>
      </c>
      <c r="H164">
        <v>31</v>
      </c>
      <c r="I164">
        <v>39</v>
      </c>
      <c r="J164">
        <v>28</v>
      </c>
    </row>
    <row r="167" spans="1:12" ht="15" thickBot="1" x14ac:dyDescent="0.35">
      <c r="A167" s="1" t="s">
        <v>4</v>
      </c>
      <c r="B167" s="1"/>
      <c r="C167" s="1"/>
      <c r="D167" s="1"/>
      <c r="E167" s="1"/>
      <c r="F167" s="1"/>
      <c r="G167" s="1"/>
      <c r="H167" s="1"/>
      <c r="I167" s="1"/>
      <c r="J167" s="1"/>
    </row>
    <row r="168" spans="1:12" x14ac:dyDescent="0.3">
      <c r="A168" s="1"/>
      <c r="B168" s="1"/>
      <c r="C168" s="1"/>
      <c r="D168" s="1"/>
      <c r="E168" s="1"/>
      <c r="F168" s="1"/>
      <c r="G168" s="1"/>
      <c r="H168" s="1"/>
      <c r="I168" s="1"/>
      <c r="J168" s="1"/>
      <c r="K168" s="6"/>
      <c r="L168" s="6"/>
    </row>
    <row r="169" spans="1:12" x14ac:dyDescent="0.3">
      <c r="A169" s="1" t="s">
        <v>7</v>
      </c>
      <c r="B169" s="1">
        <f>MODE(A155:J164)</f>
        <v>35</v>
      </c>
      <c r="C169" s="1"/>
      <c r="D169" s="1"/>
      <c r="E169" s="1"/>
      <c r="F169" s="1"/>
      <c r="G169" s="1"/>
      <c r="H169" s="1"/>
      <c r="I169" s="1"/>
      <c r="J169" s="1"/>
    </row>
    <row r="170" spans="1:12" x14ac:dyDescent="0.3">
      <c r="A170" s="1" t="s">
        <v>6</v>
      </c>
      <c r="B170" s="1">
        <f>MEDIAN(A155:J164)</f>
        <v>35</v>
      </c>
      <c r="C170" s="1"/>
      <c r="D170" s="1"/>
      <c r="E170" s="1"/>
      <c r="F170" s="1"/>
      <c r="G170" s="1"/>
      <c r="H170" s="1"/>
      <c r="I170" s="1"/>
      <c r="J170" s="1"/>
    </row>
    <row r="171" spans="1:12" x14ac:dyDescent="0.3">
      <c r="A171" s="1" t="s">
        <v>20</v>
      </c>
      <c r="B171" s="1">
        <f>MAX(A155:J164)-MIN(A155:J164)</f>
        <v>24</v>
      </c>
      <c r="C171" s="1"/>
      <c r="D171" s="1" t="s">
        <v>40</v>
      </c>
      <c r="E171" s="1"/>
      <c r="F171" s="1"/>
      <c r="G171" s="1"/>
      <c r="H171" s="1"/>
      <c r="I171" s="1"/>
      <c r="J171" s="1"/>
    </row>
    <row r="172" spans="1:12" ht="15" thickBot="1" x14ac:dyDescent="0.35">
      <c r="A172" s="1"/>
      <c r="B172" s="1"/>
      <c r="C172" s="1"/>
      <c r="D172" s="1"/>
      <c r="E172" s="1"/>
      <c r="F172" s="1"/>
      <c r="G172" s="1"/>
      <c r="H172" s="1"/>
      <c r="I172" s="1"/>
      <c r="J172" s="1"/>
    </row>
    <row r="173" spans="1:12" x14ac:dyDescent="0.3">
      <c r="A173" s="1" t="s">
        <v>28</v>
      </c>
      <c r="B173" s="1">
        <f>MAX(A155:J164)</f>
        <v>45</v>
      </c>
      <c r="C173" s="1"/>
      <c r="D173" s="1" t="s">
        <v>30</v>
      </c>
      <c r="E173" s="1" t="s">
        <v>36</v>
      </c>
      <c r="F173" s="1"/>
      <c r="G173" s="1"/>
      <c r="H173" s="7" t="s">
        <v>37</v>
      </c>
      <c r="I173" s="7" t="s">
        <v>39</v>
      </c>
      <c r="J173" s="1"/>
    </row>
    <row r="174" spans="1:12" ht="15" thickBot="1" x14ac:dyDescent="0.35">
      <c r="A174" s="1" t="s">
        <v>29</v>
      </c>
      <c r="B174" s="1">
        <f>MIN(A155:J164)</f>
        <v>21</v>
      </c>
      <c r="C174" s="1"/>
      <c r="D174" s="1" t="s">
        <v>31</v>
      </c>
      <c r="E174" s="1">
        <v>25</v>
      </c>
      <c r="F174" s="1"/>
      <c r="G174" s="1"/>
      <c r="H174" s="1">
        <v>25</v>
      </c>
      <c r="I174" s="1">
        <v>1</v>
      </c>
      <c r="J174" s="1"/>
      <c r="K174" s="5"/>
      <c r="L174" s="5"/>
    </row>
    <row r="175" spans="1:12" x14ac:dyDescent="0.3">
      <c r="A175" s="1"/>
      <c r="B175" s="1"/>
      <c r="C175" s="1"/>
      <c r="D175" s="1" t="s">
        <v>32</v>
      </c>
      <c r="E175" s="1">
        <v>30</v>
      </c>
      <c r="F175" s="1"/>
      <c r="G175" s="1"/>
      <c r="H175" s="1">
        <v>30</v>
      </c>
      <c r="I175" s="1">
        <v>21</v>
      </c>
      <c r="J175" s="1"/>
    </row>
    <row r="176" spans="1:12" x14ac:dyDescent="0.3">
      <c r="A176" s="1"/>
      <c r="B176" s="1"/>
      <c r="C176" s="1"/>
      <c r="D176" s="1" t="s">
        <v>33</v>
      </c>
      <c r="E176" s="1">
        <v>35</v>
      </c>
      <c r="F176" s="1"/>
      <c r="G176" s="1"/>
      <c r="H176" s="1">
        <v>35</v>
      </c>
      <c r="I176" s="1">
        <v>33</v>
      </c>
      <c r="J176" s="1"/>
    </row>
    <row r="177" spans="1:11" x14ac:dyDescent="0.3">
      <c r="A177" s="1"/>
      <c r="B177" s="1"/>
      <c r="C177" s="1"/>
      <c r="D177" s="1" t="s">
        <v>34</v>
      </c>
      <c r="E177" s="1">
        <v>40</v>
      </c>
      <c r="F177" s="1"/>
      <c r="G177" s="1"/>
      <c r="H177" s="1">
        <v>40</v>
      </c>
      <c r="I177" s="1">
        <v>31</v>
      </c>
      <c r="J177" s="1"/>
    </row>
    <row r="178" spans="1:11" x14ac:dyDescent="0.3">
      <c r="A178" s="1"/>
      <c r="B178" s="1"/>
      <c r="C178" s="1"/>
      <c r="D178" s="1" t="s">
        <v>35</v>
      </c>
      <c r="E178" s="1">
        <v>45</v>
      </c>
      <c r="F178" s="1"/>
      <c r="G178" s="1"/>
      <c r="H178" s="1">
        <v>45</v>
      </c>
      <c r="I178" s="1">
        <v>14</v>
      </c>
      <c r="J178" s="1"/>
    </row>
    <row r="179" spans="1:11" ht="15" thickBot="1" x14ac:dyDescent="0.35">
      <c r="A179" s="1"/>
      <c r="B179" s="1"/>
      <c r="C179" s="1"/>
      <c r="D179" s="1"/>
      <c r="E179" s="1"/>
      <c r="F179" s="1"/>
      <c r="G179" s="1"/>
      <c r="H179" s="8" t="s">
        <v>38</v>
      </c>
      <c r="I179" s="8">
        <v>0</v>
      </c>
      <c r="J179" s="1"/>
    </row>
    <row r="182" spans="1:11" ht="15.6" x14ac:dyDescent="0.3">
      <c r="A182" s="14" t="s">
        <v>235</v>
      </c>
    </row>
    <row r="184" spans="1:11" x14ac:dyDescent="0.3">
      <c r="B184">
        <v>56</v>
      </c>
      <c r="C184">
        <v>40</v>
      </c>
      <c r="D184">
        <v>28</v>
      </c>
      <c r="E184">
        <v>73</v>
      </c>
      <c r="F184">
        <v>52</v>
      </c>
      <c r="G184">
        <v>61</v>
      </c>
      <c r="H184">
        <v>35</v>
      </c>
      <c r="I184">
        <v>40</v>
      </c>
      <c r="J184">
        <v>47</v>
      </c>
      <c r="K184">
        <v>47</v>
      </c>
    </row>
    <row r="185" spans="1:11" x14ac:dyDescent="0.3">
      <c r="B185">
        <v>52</v>
      </c>
      <c r="C185">
        <v>44</v>
      </c>
      <c r="D185">
        <v>38</v>
      </c>
      <c r="E185">
        <v>60</v>
      </c>
      <c r="F185">
        <v>56</v>
      </c>
      <c r="G185">
        <v>40</v>
      </c>
      <c r="H185">
        <v>36</v>
      </c>
      <c r="I185">
        <v>49</v>
      </c>
      <c r="J185">
        <v>68</v>
      </c>
      <c r="K185">
        <v>57</v>
      </c>
    </row>
    <row r="186" spans="1:11" x14ac:dyDescent="0.3">
      <c r="B186">
        <v>52</v>
      </c>
      <c r="C186">
        <v>63</v>
      </c>
      <c r="D186">
        <v>41</v>
      </c>
      <c r="E186">
        <v>48</v>
      </c>
      <c r="F186">
        <v>55</v>
      </c>
      <c r="G186">
        <v>42</v>
      </c>
      <c r="H186">
        <v>39</v>
      </c>
      <c r="I186">
        <v>58</v>
      </c>
      <c r="J186">
        <v>62</v>
      </c>
      <c r="K186">
        <v>49</v>
      </c>
    </row>
    <row r="187" spans="1:11" x14ac:dyDescent="0.3">
      <c r="B187">
        <v>59</v>
      </c>
      <c r="C187">
        <v>45</v>
      </c>
      <c r="D187">
        <v>47</v>
      </c>
      <c r="E187">
        <v>51</v>
      </c>
      <c r="F187">
        <v>65</v>
      </c>
      <c r="G187">
        <v>41</v>
      </c>
      <c r="H187">
        <v>48</v>
      </c>
      <c r="I187">
        <v>55</v>
      </c>
      <c r="J187">
        <v>42</v>
      </c>
      <c r="K187">
        <v>39</v>
      </c>
    </row>
    <row r="188" spans="1:11" x14ac:dyDescent="0.3">
      <c r="B188">
        <v>58</v>
      </c>
      <c r="C188">
        <v>62</v>
      </c>
      <c r="D188">
        <v>49</v>
      </c>
      <c r="E188">
        <v>59</v>
      </c>
      <c r="F188">
        <v>45</v>
      </c>
      <c r="G188">
        <v>47</v>
      </c>
      <c r="H188">
        <v>51</v>
      </c>
      <c r="I188">
        <v>65</v>
      </c>
      <c r="J188">
        <v>43</v>
      </c>
      <c r="K188">
        <v>58</v>
      </c>
    </row>
    <row r="190" spans="1:11" x14ac:dyDescent="0.3">
      <c r="A190" s="1" t="s">
        <v>4</v>
      </c>
      <c r="B190" s="1"/>
      <c r="C190" s="1"/>
      <c r="D190" s="1"/>
      <c r="E190" s="1"/>
      <c r="F190" s="1"/>
      <c r="G190" s="1"/>
      <c r="H190" s="1"/>
      <c r="I190" s="1"/>
      <c r="J190" s="1"/>
    </row>
    <row r="191" spans="1:11" x14ac:dyDescent="0.3">
      <c r="A191" s="1"/>
      <c r="B191" s="1"/>
      <c r="C191" s="1"/>
      <c r="D191" s="1"/>
      <c r="E191" s="1"/>
      <c r="F191" s="1"/>
      <c r="G191" s="1"/>
      <c r="H191" s="1"/>
      <c r="I191" s="1"/>
      <c r="J191" s="1"/>
    </row>
    <row r="192" spans="1:11" x14ac:dyDescent="0.3">
      <c r="A192" s="1"/>
      <c r="B192" s="1" t="s">
        <v>41</v>
      </c>
      <c r="C192" s="1"/>
      <c r="D192" s="1"/>
      <c r="E192" s="1"/>
      <c r="F192" s="1"/>
      <c r="G192" s="1"/>
      <c r="H192" s="1"/>
      <c r="I192" s="1"/>
      <c r="J192" s="1"/>
    </row>
    <row r="193" spans="1:10" ht="15" thickBot="1" x14ac:dyDescent="0.35">
      <c r="A193" s="1"/>
      <c r="B193" s="1"/>
      <c r="C193" s="1"/>
      <c r="D193" s="1"/>
      <c r="E193" s="1"/>
      <c r="F193" s="1"/>
      <c r="G193" s="1"/>
      <c r="H193" s="1"/>
      <c r="I193" s="1"/>
      <c r="J193" s="1"/>
    </row>
    <row r="194" spans="1:10" x14ac:dyDescent="0.3">
      <c r="A194" s="1" t="s">
        <v>28</v>
      </c>
      <c r="B194" s="1">
        <f>MAX(B184:K188)</f>
        <v>73</v>
      </c>
      <c r="C194" s="1"/>
      <c r="D194" s="1" t="s">
        <v>42</v>
      </c>
      <c r="E194" s="1" t="s">
        <v>36</v>
      </c>
      <c r="F194" s="1"/>
      <c r="G194" s="1"/>
      <c r="H194" s="7" t="s">
        <v>37</v>
      </c>
      <c r="I194" s="7" t="s">
        <v>39</v>
      </c>
      <c r="J194" s="1"/>
    </row>
    <row r="195" spans="1:10" x14ac:dyDescent="0.3">
      <c r="A195" s="1" t="s">
        <v>29</v>
      </c>
      <c r="B195" s="1">
        <f>MIN(B184:K188)</f>
        <v>28</v>
      </c>
      <c r="C195" s="1"/>
      <c r="D195" s="1" t="s">
        <v>43</v>
      </c>
      <c r="E195" s="1">
        <v>33</v>
      </c>
      <c r="F195" s="1"/>
      <c r="G195" s="1"/>
      <c r="H195" s="1">
        <v>33</v>
      </c>
      <c r="I195" s="1">
        <v>1</v>
      </c>
      <c r="J195" s="1"/>
    </row>
    <row r="196" spans="1:10" x14ac:dyDescent="0.3">
      <c r="A196" s="1"/>
      <c r="B196" s="1"/>
      <c r="C196" s="1"/>
      <c r="D196" s="1" t="s">
        <v>44</v>
      </c>
      <c r="E196" s="1">
        <v>39</v>
      </c>
      <c r="F196" s="1"/>
      <c r="G196" s="1"/>
      <c r="H196" s="1">
        <v>39</v>
      </c>
      <c r="I196" s="1">
        <v>5</v>
      </c>
      <c r="J196" s="1"/>
    </row>
    <row r="197" spans="1:10" x14ac:dyDescent="0.3">
      <c r="A197" s="1"/>
      <c r="B197" s="1"/>
      <c r="C197" s="1"/>
      <c r="D197" s="1" t="s">
        <v>45</v>
      </c>
      <c r="E197" s="1">
        <v>45</v>
      </c>
      <c r="F197" s="1"/>
      <c r="G197" s="1"/>
      <c r="H197" s="1">
        <v>45</v>
      </c>
      <c r="I197" s="1">
        <v>11</v>
      </c>
      <c r="J197" s="1"/>
    </row>
    <row r="198" spans="1:10" x14ac:dyDescent="0.3">
      <c r="A198" s="1"/>
      <c r="B198" s="1"/>
      <c r="C198" s="1"/>
      <c r="D198" s="1" t="s">
        <v>46</v>
      </c>
      <c r="E198" s="1">
        <v>51</v>
      </c>
      <c r="F198" s="1"/>
      <c r="G198" s="1"/>
      <c r="H198" s="1">
        <v>51</v>
      </c>
      <c r="I198" s="1">
        <v>11</v>
      </c>
      <c r="J198" s="1"/>
    </row>
    <row r="199" spans="1:10" x14ac:dyDescent="0.3">
      <c r="A199" s="1"/>
      <c r="B199" s="1"/>
      <c r="C199" s="1"/>
      <c r="D199" s="1" t="s">
        <v>47</v>
      </c>
      <c r="E199" s="1">
        <v>57</v>
      </c>
      <c r="F199" s="1"/>
      <c r="G199" s="1"/>
      <c r="H199" s="1">
        <v>57</v>
      </c>
      <c r="I199" s="1">
        <v>8</v>
      </c>
      <c r="J199" s="1"/>
    </row>
    <row r="200" spans="1:10" x14ac:dyDescent="0.3">
      <c r="A200" s="1"/>
      <c r="B200" s="1"/>
      <c r="C200" s="1"/>
      <c r="D200" s="1" t="s">
        <v>48</v>
      </c>
      <c r="E200" s="1">
        <v>63</v>
      </c>
      <c r="F200" s="1"/>
      <c r="G200" s="1"/>
      <c r="H200" s="1">
        <v>63</v>
      </c>
      <c r="I200" s="1">
        <v>10</v>
      </c>
      <c r="J200" s="1"/>
    </row>
    <row r="201" spans="1:10" x14ac:dyDescent="0.3">
      <c r="A201" s="1"/>
      <c r="B201" s="1"/>
      <c r="C201" s="1"/>
      <c r="D201" s="1" t="s">
        <v>49</v>
      </c>
      <c r="E201" s="1">
        <v>69</v>
      </c>
      <c r="F201" s="1"/>
      <c r="G201" s="1"/>
      <c r="H201" s="1">
        <v>69</v>
      </c>
      <c r="I201" s="1">
        <v>3</v>
      </c>
      <c r="J201" s="1"/>
    </row>
    <row r="202" spans="1:10" x14ac:dyDescent="0.3">
      <c r="A202" s="1"/>
      <c r="B202" s="1"/>
      <c r="C202" s="1"/>
      <c r="D202" s="1" t="s">
        <v>50</v>
      </c>
      <c r="E202" s="1">
        <v>73</v>
      </c>
      <c r="F202" s="1"/>
      <c r="G202" s="1"/>
      <c r="H202" s="1">
        <v>73</v>
      </c>
      <c r="I202" s="1">
        <v>1</v>
      </c>
      <c r="J202" s="1"/>
    </row>
    <row r="203" spans="1:10" ht="15" thickBot="1" x14ac:dyDescent="0.35">
      <c r="A203" s="1"/>
      <c r="B203" s="1"/>
      <c r="C203" s="1"/>
      <c r="D203" s="1"/>
      <c r="E203" s="1"/>
      <c r="F203" s="1"/>
      <c r="G203" s="1"/>
      <c r="H203" s="8" t="s">
        <v>38</v>
      </c>
      <c r="I203" s="8">
        <v>0</v>
      </c>
      <c r="J203" s="1"/>
    </row>
    <row r="204" spans="1:10" x14ac:dyDescent="0.3">
      <c r="A204" s="1"/>
      <c r="B204" s="1"/>
      <c r="C204" s="1"/>
      <c r="D204" s="1"/>
      <c r="E204" s="1"/>
      <c r="F204" s="1"/>
      <c r="G204" s="1"/>
      <c r="H204" s="1"/>
      <c r="I204" s="1"/>
      <c r="J204" s="1"/>
    </row>
    <row r="205" spans="1:10" x14ac:dyDescent="0.3">
      <c r="A205" s="1" t="s">
        <v>7</v>
      </c>
      <c r="B205" s="1">
        <f>MODE(B184:K188)</f>
        <v>47</v>
      </c>
      <c r="C205" s="1"/>
      <c r="D205" s="1"/>
      <c r="E205" s="1"/>
      <c r="F205" s="1"/>
      <c r="G205" s="1"/>
      <c r="H205" s="1"/>
      <c r="I205" s="1"/>
      <c r="J205" s="1"/>
    </row>
    <row r="206" spans="1:10" x14ac:dyDescent="0.3">
      <c r="A206" s="1" t="s">
        <v>6</v>
      </c>
      <c r="B206" s="1">
        <f>MEDIAN(B184:K188)</f>
        <v>49</v>
      </c>
      <c r="C206" s="1"/>
      <c r="D206" s="1"/>
      <c r="E206" s="1"/>
      <c r="F206" s="1"/>
      <c r="G206" s="1"/>
      <c r="H206" s="1"/>
      <c r="I206" s="1"/>
      <c r="J206" s="1"/>
    </row>
    <row r="207" spans="1:10" x14ac:dyDescent="0.3">
      <c r="A207" s="1"/>
      <c r="B207" s="1"/>
      <c r="C207" s="1"/>
      <c r="D207" s="1"/>
      <c r="E207" s="1"/>
      <c r="F207" s="1"/>
      <c r="G207" s="1"/>
      <c r="H207" s="1"/>
      <c r="I207" s="1"/>
      <c r="J207" s="1"/>
    </row>
    <row r="208" spans="1:10" x14ac:dyDescent="0.3">
      <c r="A208" s="1" t="s">
        <v>51</v>
      </c>
      <c r="B208" s="1">
        <f>QUARTILE(B184:K188,1)</f>
        <v>42.25</v>
      </c>
      <c r="C208" s="1"/>
      <c r="D208" s="1"/>
      <c r="E208" s="1"/>
      <c r="F208" s="1"/>
      <c r="G208" s="1"/>
      <c r="H208" s="1"/>
      <c r="I208" s="1"/>
      <c r="J208" s="1"/>
    </row>
    <row r="209" spans="1:10" x14ac:dyDescent="0.3">
      <c r="A209" s="1" t="s">
        <v>52</v>
      </c>
      <c r="B209" s="1">
        <f>QUARTILE(B184:K188,3)</f>
        <v>58</v>
      </c>
      <c r="C209" s="1"/>
      <c r="D209" s="1"/>
      <c r="E209" s="1"/>
      <c r="F209" s="1"/>
      <c r="G209" s="1"/>
      <c r="H209" s="1"/>
      <c r="I209" s="1"/>
      <c r="J209" s="1"/>
    </row>
    <row r="210" spans="1:10" x14ac:dyDescent="0.3">
      <c r="A210" s="1" t="s">
        <v>53</v>
      </c>
      <c r="B210" s="1">
        <f>B209-B208</f>
        <v>15.75</v>
      </c>
      <c r="C210" s="1"/>
      <c r="D210" s="1"/>
      <c r="E210" s="1"/>
      <c r="F210" s="1"/>
      <c r="G210" s="1"/>
      <c r="H210" s="1"/>
      <c r="I210" s="1"/>
      <c r="J210" s="1"/>
    </row>
    <row r="213" spans="1:10" ht="15.6" x14ac:dyDescent="0.3">
      <c r="A213" s="14" t="s">
        <v>236</v>
      </c>
    </row>
    <row r="215" spans="1:10" x14ac:dyDescent="0.3">
      <c r="B215" t="s">
        <v>54</v>
      </c>
      <c r="C215" t="s">
        <v>55</v>
      </c>
    </row>
    <row r="216" spans="1:10" x14ac:dyDescent="0.3">
      <c r="B216" t="s">
        <v>56</v>
      </c>
      <c r="C216">
        <v>30</v>
      </c>
    </row>
    <row r="217" spans="1:10" x14ac:dyDescent="0.3">
      <c r="B217" t="s">
        <v>57</v>
      </c>
      <c r="C217">
        <v>40</v>
      </c>
    </row>
    <row r="218" spans="1:10" x14ac:dyDescent="0.3">
      <c r="B218" t="s">
        <v>58</v>
      </c>
      <c r="C218">
        <v>20</v>
      </c>
    </row>
    <row r="219" spans="1:10" x14ac:dyDescent="0.3">
      <c r="B219" t="s">
        <v>60</v>
      </c>
      <c r="C219">
        <v>10</v>
      </c>
    </row>
    <row r="220" spans="1:10" x14ac:dyDescent="0.3">
      <c r="B220" t="s">
        <v>59</v>
      </c>
      <c r="C220">
        <v>45</v>
      </c>
    </row>
    <row r="221" spans="1:10" x14ac:dyDescent="0.3">
      <c r="B221" t="s">
        <v>61</v>
      </c>
      <c r="C221">
        <v>25</v>
      </c>
    </row>
    <row r="222" spans="1:10" x14ac:dyDescent="0.3">
      <c r="B222" t="s">
        <v>62</v>
      </c>
      <c r="C222">
        <v>30</v>
      </c>
    </row>
    <row r="225" spans="1:7" x14ac:dyDescent="0.3">
      <c r="A225" s="1" t="s">
        <v>4</v>
      </c>
      <c r="B225" s="1"/>
      <c r="C225" s="1"/>
      <c r="D225" s="1"/>
      <c r="E225" s="1"/>
      <c r="F225" s="1"/>
      <c r="G225" s="1"/>
    </row>
    <row r="226" spans="1:7" x14ac:dyDescent="0.3">
      <c r="A226" s="1"/>
      <c r="B226" s="1"/>
      <c r="C226" s="1"/>
      <c r="D226" s="1"/>
      <c r="E226" s="1"/>
      <c r="F226" s="1"/>
      <c r="G226" s="1"/>
    </row>
    <row r="227" spans="1:7" x14ac:dyDescent="0.3">
      <c r="A227" s="1" t="s">
        <v>66</v>
      </c>
      <c r="B227" s="1"/>
      <c r="C227" s="1"/>
      <c r="D227" s="1"/>
      <c r="E227" s="1"/>
      <c r="F227" s="1"/>
      <c r="G227" s="1"/>
    </row>
    <row r="245" spans="1:6" x14ac:dyDescent="0.3">
      <c r="A245" s="1" t="s">
        <v>63</v>
      </c>
      <c r="B245" s="1"/>
      <c r="C245" s="1"/>
      <c r="D245" s="1"/>
      <c r="E245" s="1"/>
      <c r="F245" s="1"/>
    </row>
    <row r="246" spans="1:6" x14ac:dyDescent="0.3">
      <c r="A246" s="1"/>
      <c r="B246" s="1"/>
      <c r="C246" s="1"/>
      <c r="D246" s="1"/>
      <c r="E246" s="1"/>
      <c r="F246" s="1"/>
    </row>
    <row r="247" spans="1:6" x14ac:dyDescent="0.3">
      <c r="A247" s="1" t="s">
        <v>64</v>
      </c>
      <c r="B247" s="1" t="s">
        <v>59</v>
      </c>
      <c r="C247" s="1"/>
      <c r="D247" s="1"/>
      <c r="E247" s="1"/>
      <c r="F247" s="1"/>
    </row>
    <row r="248" spans="1:6" x14ac:dyDescent="0.3">
      <c r="A248" s="1"/>
      <c r="B248" s="1"/>
      <c r="C248" s="1"/>
      <c r="D248" s="1"/>
      <c r="E248" s="1"/>
      <c r="F248" s="1"/>
    </row>
    <row r="249" spans="1:6" x14ac:dyDescent="0.3">
      <c r="A249" s="1" t="s">
        <v>65</v>
      </c>
      <c r="B249" s="1"/>
      <c r="C249" s="1"/>
      <c r="D249" s="1"/>
      <c r="E249" s="1"/>
      <c r="F249" s="1"/>
    </row>
    <row r="268" spans="1:11" ht="15.6" x14ac:dyDescent="0.3">
      <c r="A268" s="14" t="s">
        <v>237</v>
      </c>
    </row>
    <row r="270" spans="1:11" x14ac:dyDescent="0.3">
      <c r="A270" t="s">
        <v>67</v>
      </c>
      <c r="B270">
        <v>4</v>
      </c>
      <c r="C270">
        <v>5</v>
      </c>
      <c r="D270">
        <v>3</v>
      </c>
      <c r="E270">
        <v>4</v>
      </c>
      <c r="F270">
        <v>4</v>
      </c>
      <c r="G270">
        <v>3</v>
      </c>
      <c r="H270">
        <v>2</v>
      </c>
      <c r="I270">
        <v>5</v>
      </c>
      <c r="J270">
        <v>4</v>
      </c>
      <c r="K270">
        <v>3</v>
      </c>
    </row>
    <row r="271" spans="1:11" x14ac:dyDescent="0.3">
      <c r="B271">
        <v>5</v>
      </c>
      <c r="C271">
        <v>4</v>
      </c>
      <c r="D271">
        <v>2</v>
      </c>
      <c r="E271">
        <v>3</v>
      </c>
      <c r="F271">
        <v>4</v>
      </c>
      <c r="G271">
        <v>5</v>
      </c>
      <c r="H271">
        <v>3</v>
      </c>
      <c r="I271">
        <v>4</v>
      </c>
      <c r="J271">
        <v>5</v>
      </c>
      <c r="K271">
        <v>3</v>
      </c>
    </row>
    <row r="272" spans="1:11" x14ac:dyDescent="0.3">
      <c r="B272">
        <v>4</v>
      </c>
      <c r="C272">
        <v>3</v>
      </c>
      <c r="D272">
        <v>2</v>
      </c>
      <c r="E272">
        <v>4</v>
      </c>
      <c r="F272">
        <v>5</v>
      </c>
      <c r="G272">
        <v>3</v>
      </c>
      <c r="H272">
        <v>4</v>
      </c>
      <c r="I272">
        <v>5</v>
      </c>
      <c r="J272">
        <v>4</v>
      </c>
      <c r="K272">
        <v>3</v>
      </c>
    </row>
    <row r="273" spans="1:11" x14ac:dyDescent="0.3">
      <c r="B273">
        <v>3</v>
      </c>
      <c r="C273">
        <v>4</v>
      </c>
      <c r="D273">
        <v>5</v>
      </c>
      <c r="E273">
        <v>2</v>
      </c>
      <c r="F273">
        <v>3</v>
      </c>
      <c r="G273">
        <v>4</v>
      </c>
      <c r="H273">
        <v>4</v>
      </c>
      <c r="I273">
        <v>3</v>
      </c>
      <c r="J273">
        <v>5</v>
      </c>
      <c r="K273">
        <v>4</v>
      </c>
    </row>
    <row r="274" spans="1:11" x14ac:dyDescent="0.3">
      <c r="B274">
        <v>3</v>
      </c>
      <c r="C274">
        <v>4</v>
      </c>
      <c r="D274">
        <v>5</v>
      </c>
      <c r="E274">
        <v>4</v>
      </c>
      <c r="F274">
        <v>2</v>
      </c>
      <c r="G274">
        <v>3</v>
      </c>
      <c r="H274">
        <v>4</v>
      </c>
      <c r="I274">
        <v>5</v>
      </c>
      <c r="J274">
        <v>3</v>
      </c>
      <c r="K274">
        <v>4</v>
      </c>
    </row>
    <row r="275" spans="1:11" x14ac:dyDescent="0.3">
      <c r="B275">
        <v>5</v>
      </c>
      <c r="C275">
        <v>4</v>
      </c>
      <c r="D275">
        <v>3</v>
      </c>
      <c r="E275">
        <v>4</v>
      </c>
      <c r="F275">
        <v>5</v>
      </c>
      <c r="G275">
        <v>3</v>
      </c>
      <c r="H275">
        <v>4</v>
      </c>
      <c r="I275">
        <v>5</v>
      </c>
      <c r="J275">
        <v>4</v>
      </c>
      <c r="K275">
        <v>3</v>
      </c>
    </row>
    <row r="276" spans="1:11" x14ac:dyDescent="0.3">
      <c r="B276">
        <v>3</v>
      </c>
      <c r="C276">
        <v>4</v>
      </c>
      <c r="D276">
        <v>5</v>
      </c>
      <c r="E276">
        <v>2</v>
      </c>
      <c r="F276">
        <v>3</v>
      </c>
      <c r="G276">
        <v>4</v>
      </c>
      <c r="H276">
        <v>4</v>
      </c>
      <c r="I276">
        <v>3</v>
      </c>
      <c r="J276">
        <v>5</v>
      </c>
      <c r="K276">
        <v>4</v>
      </c>
    </row>
    <row r="277" spans="1:11" x14ac:dyDescent="0.3">
      <c r="B277">
        <v>3</v>
      </c>
      <c r="C277">
        <v>4</v>
      </c>
      <c r="D277">
        <v>5</v>
      </c>
      <c r="E277">
        <v>4</v>
      </c>
      <c r="F277">
        <v>2</v>
      </c>
      <c r="G277">
        <v>3</v>
      </c>
      <c r="H277">
        <v>4</v>
      </c>
      <c r="I277">
        <v>5</v>
      </c>
      <c r="J277">
        <v>3</v>
      </c>
      <c r="K277">
        <v>4</v>
      </c>
    </row>
    <row r="278" spans="1:11" x14ac:dyDescent="0.3">
      <c r="B278">
        <v>5</v>
      </c>
      <c r="C278">
        <v>4</v>
      </c>
      <c r="D278">
        <v>3</v>
      </c>
      <c r="E278">
        <v>4</v>
      </c>
      <c r="F278">
        <v>5</v>
      </c>
      <c r="G278">
        <v>3</v>
      </c>
      <c r="H278">
        <v>4</v>
      </c>
      <c r="I278">
        <v>5</v>
      </c>
      <c r="J278">
        <v>4</v>
      </c>
      <c r="K278">
        <v>3</v>
      </c>
    </row>
    <row r="279" spans="1:11" x14ac:dyDescent="0.3">
      <c r="B279">
        <v>3</v>
      </c>
      <c r="C279">
        <v>4</v>
      </c>
      <c r="D279">
        <v>5</v>
      </c>
      <c r="E279">
        <v>2</v>
      </c>
      <c r="F279">
        <v>3</v>
      </c>
      <c r="G279">
        <v>4</v>
      </c>
      <c r="H279">
        <v>4</v>
      </c>
      <c r="I279">
        <v>3</v>
      </c>
      <c r="J279">
        <v>5</v>
      </c>
      <c r="K279">
        <v>4</v>
      </c>
    </row>
    <row r="281" spans="1:11" x14ac:dyDescent="0.3">
      <c r="A281" s="1" t="s">
        <v>4</v>
      </c>
      <c r="B281" s="1"/>
      <c r="C281" s="1"/>
      <c r="D281" s="1"/>
      <c r="E281" s="1"/>
      <c r="F281" s="1"/>
      <c r="G281" s="1"/>
      <c r="H281" s="1"/>
    </row>
    <row r="282" spans="1:11" x14ac:dyDescent="0.3">
      <c r="A282" s="1"/>
      <c r="B282" s="1"/>
      <c r="C282" s="1"/>
      <c r="D282" s="1"/>
      <c r="E282" s="1"/>
      <c r="F282" s="1"/>
      <c r="G282" s="1"/>
      <c r="H282" s="1"/>
    </row>
    <row r="283" spans="1:11" x14ac:dyDescent="0.3">
      <c r="A283" s="1" t="s">
        <v>68</v>
      </c>
      <c r="B283" s="1"/>
      <c r="C283" s="1"/>
      <c r="D283" s="1"/>
      <c r="E283" s="1"/>
      <c r="F283" s="1"/>
      <c r="G283" s="1"/>
      <c r="H283" s="1"/>
    </row>
    <row r="299" spans="1:8" x14ac:dyDescent="0.3">
      <c r="A299" s="1" t="s">
        <v>70</v>
      </c>
      <c r="B299" s="1"/>
      <c r="C299" s="1"/>
      <c r="D299" s="1"/>
      <c r="E299" s="1"/>
      <c r="F299" s="1"/>
      <c r="G299" s="1"/>
      <c r="H299" s="1"/>
    </row>
    <row r="300" spans="1:8" x14ac:dyDescent="0.3">
      <c r="A300" s="1"/>
      <c r="B300" s="1"/>
      <c r="C300" s="1"/>
      <c r="D300" s="1"/>
      <c r="E300" s="1"/>
      <c r="F300" s="1"/>
      <c r="G300" s="1"/>
      <c r="H300" s="1"/>
    </row>
    <row r="301" spans="1:8" x14ac:dyDescent="0.3">
      <c r="A301" s="1" t="s">
        <v>7</v>
      </c>
      <c r="B301" s="1">
        <f>MODE(B270:K279)</f>
        <v>4</v>
      </c>
      <c r="C301" s="1"/>
      <c r="D301" s="1"/>
      <c r="E301" s="1"/>
      <c r="F301" s="1"/>
      <c r="G301" s="1"/>
      <c r="H301" s="1"/>
    </row>
    <row r="302" spans="1:8" x14ac:dyDescent="0.3">
      <c r="A302" s="1"/>
      <c r="B302" s="1"/>
      <c r="C302" s="1"/>
      <c r="D302" s="1"/>
      <c r="E302" s="1"/>
      <c r="F302" s="1"/>
      <c r="G302" s="1"/>
      <c r="H302" s="1"/>
    </row>
    <row r="303" spans="1:8" x14ac:dyDescent="0.3">
      <c r="A303" s="1"/>
      <c r="B303" s="1"/>
      <c r="C303" s="1"/>
      <c r="D303" s="1"/>
      <c r="E303" s="1"/>
      <c r="F303" s="1"/>
      <c r="G303" s="1"/>
      <c r="H303" s="1"/>
    </row>
    <row r="304" spans="1:8" x14ac:dyDescent="0.3">
      <c r="A304" s="1" t="s">
        <v>71</v>
      </c>
      <c r="B304" s="1"/>
      <c r="C304" s="1"/>
      <c r="D304" s="1"/>
      <c r="E304" s="1"/>
      <c r="F304" s="1"/>
      <c r="G304" s="1"/>
      <c r="H304" s="1"/>
    </row>
    <row r="305" spans="1:11" x14ac:dyDescent="0.3">
      <c r="A305" s="1"/>
      <c r="B305" s="1"/>
      <c r="C305" s="1"/>
      <c r="D305" s="1"/>
      <c r="E305" s="1"/>
      <c r="F305" s="1"/>
      <c r="G305" s="1"/>
      <c r="H305" s="1"/>
    </row>
    <row r="306" spans="1:11" ht="15" thickBot="1" x14ac:dyDescent="0.35">
      <c r="A306" s="1"/>
      <c r="B306" s="1" t="s">
        <v>36</v>
      </c>
      <c r="C306" s="1"/>
      <c r="D306" s="1"/>
      <c r="E306" s="1"/>
      <c r="F306" s="1"/>
      <c r="G306" s="1"/>
      <c r="H306" s="1"/>
    </row>
    <row r="307" spans="1:11" x14ac:dyDescent="0.3">
      <c r="A307" s="1"/>
      <c r="B307" s="1">
        <v>2</v>
      </c>
      <c r="C307" s="1"/>
      <c r="D307" s="1"/>
      <c r="E307" s="7" t="s">
        <v>37</v>
      </c>
      <c r="F307" s="7" t="s">
        <v>39</v>
      </c>
      <c r="G307" s="1"/>
      <c r="H307" s="1"/>
    </row>
    <row r="308" spans="1:11" x14ac:dyDescent="0.3">
      <c r="A308" s="1"/>
      <c r="B308" s="1">
        <v>3</v>
      </c>
      <c r="C308" s="1"/>
      <c r="D308" s="1"/>
      <c r="E308" s="1">
        <v>2</v>
      </c>
      <c r="F308" s="1">
        <v>8</v>
      </c>
      <c r="G308" s="1"/>
      <c r="H308" s="1"/>
    </row>
    <row r="309" spans="1:11" x14ac:dyDescent="0.3">
      <c r="A309" s="1"/>
      <c r="B309" s="1">
        <v>4</v>
      </c>
      <c r="C309" s="1"/>
      <c r="D309" s="1"/>
      <c r="E309" s="1">
        <v>3</v>
      </c>
      <c r="F309" s="1">
        <v>30</v>
      </c>
      <c r="G309" s="1"/>
      <c r="H309" s="1"/>
    </row>
    <row r="310" spans="1:11" x14ac:dyDescent="0.3">
      <c r="A310" s="1"/>
      <c r="B310" s="1">
        <v>5</v>
      </c>
      <c r="C310" s="1"/>
      <c r="D310" s="1"/>
      <c r="E310" s="1">
        <v>4</v>
      </c>
      <c r="F310" s="1">
        <v>39</v>
      </c>
      <c r="G310" s="1"/>
      <c r="H310" s="1"/>
    </row>
    <row r="311" spans="1:11" x14ac:dyDescent="0.3">
      <c r="A311" s="1"/>
      <c r="B311" s="1"/>
      <c r="C311" s="1"/>
      <c r="D311" s="1"/>
      <c r="E311" s="1">
        <v>5</v>
      </c>
      <c r="F311" s="1">
        <v>23</v>
      </c>
      <c r="G311" s="1"/>
      <c r="H311" s="1"/>
    </row>
    <row r="312" spans="1:11" ht="15" thickBot="1" x14ac:dyDescent="0.35">
      <c r="A312" s="1"/>
      <c r="B312" s="1"/>
      <c r="C312" s="1"/>
      <c r="D312" s="1"/>
      <c r="E312" s="8" t="s">
        <v>38</v>
      </c>
      <c r="F312" s="8">
        <v>0</v>
      </c>
      <c r="G312" s="1"/>
      <c r="H312" s="1"/>
    </row>
    <row r="313" spans="1:11" x14ac:dyDescent="0.3">
      <c r="A313" s="1"/>
      <c r="B313" s="1"/>
      <c r="C313" s="1"/>
      <c r="D313" s="1"/>
      <c r="E313" s="1"/>
      <c r="F313" s="1"/>
      <c r="G313" s="1"/>
      <c r="H313" s="1"/>
    </row>
    <row r="316" spans="1:11" ht="15.6" x14ac:dyDescent="0.3">
      <c r="A316" s="14" t="s">
        <v>238</v>
      </c>
    </row>
    <row r="318" spans="1:11" x14ac:dyDescent="0.3">
      <c r="A318" t="s">
        <v>72</v>
      </c>
      <c r="B318">
        <v>35</v>
      </c>
      <c r="C318">
        <v>28</v>
      </c>
      <c r="D318">
        <v>32</v>
      </c>
      <c r="E318">
        <v>45</v>
      </c>
      <c r="F318">
        <v>38</v>
      </c>
      <c r="G318">
        <v>29</v>
      </c>
      <c r="H318">
        <v>42</v>
      </c>
      <c r="I318">
        <v>30</v>
      </c>
      <c r="J318">
        <v>36</v>
      </c>
      <c r="K318">
        <v>41</v>
      </c>
    </row>
    <row r="319" spans="1:11" x14ac:dyDescent="0.3">
      <c r="B319">
        <v>47</v>
      </c>
      <c r="C319">
        <v>31</v>
      </c>
      <c r="D319">
        <v>39</v>
      </c>
      <c r="E319">
        <v>43</v>
      </c>
      <c r="F319">
        <v>37</v>
      </c>
      <c r="G319">
        <v>30</v>
      </c>
      <c r="H319">
        <v>34</v>
      </c>
      <c r="I319">
        <v>39</v>
      </c>
      <c r="J319">
        <v>28</v>
      </c>
      <c r="K319">
        <v>33</v>
      </c>
    </row>
    <row r="320" spans="1:11" x14ac:dyDescent="0.3">
      <c r="B320">
        <v>36</v>
      </c>
      <c r="C320">
        <v>40</v>
      </c>
      <c r="D320">
        <v>42</v>
      </c>
      <c r="E320">
        <v>29</v>
      </c>
      <c r="F320">
        <v>31</v>
      </c>
      <c r="G320">
        <v>45</v>
      </c>
      <c r="H320">
        <v>38</v>
      </c>
      <c r="I320">
        <v>33</v>
      </c>
      <c r="J320">
        <v>41</v>
      </c>
      <c r="K320">
        <v>35</v>
      </c>
    </row>
    <row r="321" spans="1:11" x14ac:dyDescent="0.3">
      <c r="B321">
        <v>37</v>
      </c>
      <c r="C321">
        <v>34</v>
      </c>
      <c r="D321">
        <v>46</v>
      </c>
      <c r="E321">
        <v>30</v>
      </c>
      <c r="F321">
        <v>39</v>
      </c>
      <c r="G321">
        <v>43</v>
      </c>
      <c r="H321">
        <v>28</v>
      </c>
      <c r="I321">
        <v>32</v>
      </c>
      <c r="J321">
        <v>36</v>
      </c>
      <c r="K321">
        <v>29</v>
      </c>
    </row>
    <row r="322" spans="1:11" x14ac:dyDescent="0.3">
      <c r="B322">
        <v>31</v>
      </c>
      <c r="C322">
        <v>37</v>
      </c>
      <c r="D322">
        <v>40</v>
      </c>
      <c r="E322">
        <v>42</v>
      </c>
      <c r="F322">
        <v>33</v>
      </c>
      <c r="G322">
        <v>39</v>
      </c>
      <c r="H322">
        <v>28</v>
      </c>
      <c r="I322">
        <v>35</v>
      </c>
      <c r="J322">
        <v>38</v>
      </c>
      <c r="K322">
        <v>43</v>
      </c>
    </row>
    <row r="324" spans="1:11" x14ac:dyDescent="0.3">
      <c r="A324" s="1" t="s">
        <v>4</v>
      </c>
      <c r="B324" s="1"/>
      <c r="C324" s="1"/>
      <c r="D324" s="1"/>
      <c r="E324" s="1"/>
      <c r="F324" s="1"/>
      <c r="G324" s="1"/>
      <c r="H324" s="1"/>
      <c r="I324" s="1"/>
    </row>
    <row r="325" spans="1:11" x14ac:dyDescent="0.3">
      <c r="A325" s="1"/>
      <c r="B325" s="1"/>
      <c r="C325" s="1"/>
      <c r="D325" s="1"/>
      <c r="E325" s="1"/>
      <c r="F325" s="1"/>
      <c r="G325" s="1"/>
      <c r="H325" s="1"/>
      <c r="I325" s="1"/>
    </row>
    <row r="326" spans="1:11" x14ac:dyDescent="0.3">
      <c r="A326" s="1" t="s">
        <v>73</v>
      </c>
      <c r="B326" s="1"/>
      <c r="C326" s="1"/>
      <c r="D326" s="1"/>
      <c r="E326" s="1"/>
      <c r="F326" s="1"/>
      <c r="G326" s="1"/>
      <c r="H326" s="1"/>
      <c r="I326" s="1"/>
    </row>
    <row r="327" spans="1:11" ht="15" thickBot="1" x14ac:dyDescent="0.35">
      <c r="A327" s="1"/>
      <c r="B327" s="1"/>
      <c r="C327" s="1"/>
      <c r="D327" s="1"/>
      <c r="E327" s="1"/>
      <c r="F327" s="1"/>
      <c r="G327" s="1"/>
      <c r="H327" s="1"/>
      <c r="I327" s="1"/>
    </row>
    <row r="328" spans="1:11" x14ac:dyDescent="0.3">
      <c r="A328" s="1" t="s">
        <v>29</v>
      </c>
      <c r="B328" s="1">
        <f>MIN(B318:K322)</f>
        <v>28</v>
      </c>
      <c r="C328" s="1"/>
      <c r="D328" s="1" t="s">
        <v>76</v>
      </c>
      <c r="E328" s="1" t="s">
        <v>36</v>
      </c>
      <c r="F328" s="1"/>
      <c r="G328" s="7" t="s">
        <v>37</v>
      </c>
      <c r="H328" s="7" t="s">
        <v>39</v>
      </c>
      <c r="I328" s="1"/>
    </row>
    <row r="329" spans="1:11" x14ac:dyDescent="0.3">
      <c r="A329" s="1" t="s">
        <v>28</v>
      </c>
      <c r="B329" s="1">
        <f>MAX(B318:K322)</f>
        <v>47</v>
      </c>
      <c r="C329" s="1"/>
      <c r="D329" s="1" t="s">
        <v>77</v>
      </c>
      <c r="E329" s="1">
        <v>31</v>
      </c>
      <c r="F329" s="1"/>
      <c r="G329" s="1">
        <v>31</v>
      </c>
      <c r="H329" s="1">
        <v>13</v>
      </c>
      <c r="I329" s="1"/>
    </row>
    <row r="330" spans="1:11" x14ac:dyDescent="0.3">
      <c r="A330" s="1"/>
      <c r="B330" s="1"/>
      <c r="C330" s="1"/>
      <c r="D330" s="1" t="s">
        <v>78</v>
      </c>
      <c r="E330" s="1">
        <v>35</v>
      </c>
      <c r="F330" s="1"/>
      <c r="G330" s="1">
        <v>35</v>
      </c>
      <c r="H330" s="1">
        <v>10</v>
      </c>
      <c r="I330" s="1"/>
    </row>
    <row r="331" spans="1:11" x14ac:dyDescent="0.3">
      <c r="A331" s="1"/>
      <c r="B331" s="1"/>
      <c r="C331" s="1"/>
      <c r="D331" s="1" t="s">
        <v>79</v>
      </c>
      <c r="E331" s="1">
        <v>38</v>
      </c>
      <c r="F331" s="1"/>
      <c r="G331" s="1">
        <v>38</v>
      </c>
      <c r="H331" s="1">
        <v>9</v>
      </c>
      <c r="I331" s="1"/>
    </row>
    <row r="332" spans="1:11" x14ac:dyDescent="0.3">
      <c r="A332" s="1"/>
      <c r="B332" s="1"/>
      <c r="C332" s="1"/>
      <c r="D332" s="1" t="s">
        <v>80</v>
      </c>
      <c r="E332" s="1">
        <v>42</v>
      </c>
      <c r="F332" s="1"/>
      <c r="G332" s="1">
        <v>42</v>
      </c>
      <c r="H332" s="1">
        <v>11</v>
      </c>
      <c r="I332" s="1"/>
    </row>
    <row r="333" spans="1:11" x14ac:dyDescent="0.3">
      <c r="A333" s="1"/>
      <c r="B333" s="1"/>
      <c r="C333" s="1"/>
      <c r="D333" s="1" t="s">
        <v>81</v>
      </c>
      <c r="E333" s="1">
        <v>47</v>
      </c>
      <c r="F333" s="1"/>
      <c r="G333" s="1">
        <v>47</v>
      </c>
      <c r="H333" s="1">
        <v>7</v>
      </c>
      <c r="I333" s="1"/>
    </row>
    <row r="334" spans="1:11" ht="15" thickBot="1" x14ac:dyDescent="0.35">
      <c r="A334" s="1"/>
      <c r="B334" s="1"/>
      <c r="C334" s="1"/>
      <c r="D334" s="1"/>
      <c r="E334" s="1"/>
      <c r="F334" s="1"/>
      <c r="G334" s="8" t="s">
        <v>38</v>
      </c>
      <c r="H334" s="8">
        <v>0</v>
      </c>
      <c r="I334" s="1"/>
    </row>
    <row r="335" spans="1:11" x14ac:dyDescent="0.3">
      <c r="A335" s="1"/>
      <c r="B335" s="1"/>
      <c r="C335" s="1"/>
      <c r="D335" s="1"/>
      <c r="E335" s="1"/>
      <c r="F335" s="1"/>
      <c r="G335" s="1"/>
      <c r="H335" s="1"/>
      <c r="I335" s="1"/>
    </row>
    <row r="336" spans="1:11" x14ac:dyDescent="0.3">
      <c r="A336" s="1"/>
      <c r="B336" s="1"/>
      <c r="C336" s="1"/>
      <c r="D336" s="1"/>
      <c r="E336" s="1"/>
      <c r="F336" s="1"/>
      <c r="G336" s="1"/>
      <c r="H336" s="1"/>
      <c r="I336" s="1"/>
    </row>
    <row r="337" spans="1:9" x14ac:dyDescent="0.3">
      <c r="A337" s="1"/>
      <c r="B337" s="1"/>
      <c r="C337" s="1"/>
      <c r="D337" s="1"/>
      <c r="E337" s="1"/>
      <c r="F337" s="1"/>
      <c r="G337" s="1"/>
      <c r="H337" s="1"/>
      <c r="I337" s="1"/>
    </row>
    <row r="338" spans="1:9" x14ac:dyDescent="0.3">
      <c r="A338" s="1"/>
      <c r="B338" s="1"/>
      <c r="C338" s="1"/>
      <c r="D338" s="1"/>
      <c r="E338" s="1"/>
      <c r="F338" s="1"/>
      <c r="G338" s="1"/>
      <c r="H338" s="1"/>
      <c r="I338" s="1"/>
    </row>
    <row r="339" spans="1:9" x14ac:dyDescent="0.3">
      <c r="A339" s="1" t="s">
        <v>69</v>
      </c>
      <c r="B339" s="1"/>
      <c r="C339" s="1"/>
      <c r="D339" s="1"/>
      <c r="E339" s="1"/>
      <c r="F339" s="1"/>
      <c r="G339" s="1"/>
      <c r="H339" s="1"/>
      <c r="I339" s="1"/>
    </row>
    <row r="340" spans="1:9" x14ac:dyDescent="0.3">
      <c r="A340" s="1" t="s">
        <v>7</v>
      </c>
      <c r="B340" s="1">
        <f>MODE(B318:K322)</f>
        <v>28</v>
      </c>
      <c r="C340" s="1"/>
      <c r="D340" s="1"/>
      <c r="E340" s="1"/>
      <c r="F340" s="1"/>
      <c r="G340" s="1"/>
      <c r="H340" s="1"/>
      <c r="I340" s="1"/>
    </row>
    <row r="341" spans="1:9" x14ac:dyDescent="0.3">
      <c r="A341" s="1"/>
      <c r="B341" s="1"/>
      <c r="C341" s="1"/>
      <c r="D341" s="1"/>
      <c r="E341" s="1"/>
      <c r="F341" s="1"/>
      <c r="G341" s="1"/>
      <c r="H341" s="1"/>
      <c r="I341" s="1"/>
    </row>
    <row r="342" spans="1:9" x14ac:dyDescent="0.3">
      <c r="A342" s="1" t="s">
        <v>74</v>
      </c>
      <c r="B342" s="1"/>
      <c r="C342" s="1"/>
      <c r="D342" s="1"/>
      <c r="E342" s="1"/>
      <c r="F342" s="1"/>
      <c r="G342" s="1"/>
      <c r="H342" s="1"/>
      <c r="I342" s="1"/>
    </row>
    <row r="357" spans="1:12" ht="15.6" x14ac:dyDescent="0.3">
      <c r="A357" s="14" t="s">
        <v>239</v>
      </c>
    </row>
    <row r="358" spans="1:12" x14ac:dyDescent="0.3">
      <c r="A358" t="s">
        <v>82</v>
      </c>
    </row>
    <row r="359" spans="1:12" x14ac:dyDescent="0.3">
      <c r="C359">
        <v>125</v>
      </c>
      <c r="D359">
        <v>148</v>
      </c>
      <c r="E359">
        <v>137</v>
      </c>
      <c r="F359">
        <v>120</v>
      </c>
      <c r="G359">
        <v>135</v>
      </c>
      <c r="H359">
        <v>132</v>
      </c>
      <c r="I359">
        <v>145</v>
      </c>
      <c r="J359">
        <v>122</v>
      </c>
      <c r="K359">
        <v>130</v>
      </c>
      <c r="L359">
        <v>141</v>
      </c>
    </row>
    <row r="360" spans="1:12" x14ac:dyDescent="0.3">
      <c r="C360">
        <v>118</v>
      </c>
      <c r="D360">
        <v>125</v>
      </c>
      <c r="E360">
        <v>132</v>
      </c>
      <c r="F360">
        <v>136</v>
      </c>
      <c r="G360">
        <v>128</v>
      </c>
      <c r="H360">
        <v>123</v>
      </c>
      <c r="I360">
        <v>132</v>
      </c>
      <c r="J360">
        <v>138</v>
      </c>
      <c r="K360">
        <v>126</v>
      </c>
      <c r="L360">
        <v>129</v>
      </c>
    </row>
    <row r="361" spans="1:12" x14ac:dyDescent="0.3">
      <c r="C361">
        <v>136</v>
      </c>
      <c r="D361">
        <v>127</v>
      </c>
      <c r="E361">
        <v>130</v>
      </c>
      <c r="F361">
        <v>122</v>
      </c>
      <c r="G361">
        <v>125</v>
      </c>
      <c r="H361">
        <v>133</v>
      </c>
      <c r="I361">
        <v>140</v>
      </c>
      <c r="J361">
        <v>126</v>
      </c>
      <c r="K361">
        <v>133</v>
      </c>
      <c r="L361">
        <v>135</v>
      </c>
    </row>
    <row r="362" spans="1:12" x14ac:dyDescent="0.3">
      <c r="C362">
        <v>130</v>
      </c>
      <c r="D362">
        <v>134</v>
      </c>
      <c r="E362">
        <v>141</v>
      </c>
      <c r="F362">
        <v>119</v>
      </c>
      <c r="G362">
        <v>125</v>
      </c>
      <c r="H362">
        <v>131</v>
      </c>
      <c r="I362">
        <v>136</v>
      </c>
      <c r="J362">
        <v>128</v>
      </c>
      <c r="K362">
        <v>124</v>
      </c>
      <c r="L362">
        <v>132</v>
      </c>
    </row>
    <row r="363" spans="1:12" x14ac:dyDescent="0.3">
      <c r="C363">
        <v>136</v>
      </c>
      <c r="D363">
        <v>127</v>
      </c>
      <c r="E363">
        <v>130</v>
      </c>
      <c r="F363">
        <v>122</v>
      </c>
      <c r="G363">
        <v>125</v>
      </c>
      <c r="H363">
        <v>133</v>
      </c>
      <c r="I363">
        <v>140</v>
      </c>
      <c r="J363">
        <v>126</v>
      </c>
      <c r="K363">
        <v>133</v>
      </c>
      <c r="L363">
        <v>135</v>
      </c>
    </row>
    <row r="364" spans="1:12" x14ac:dyDescent="0.3">
      <c r="C364">
        <v>130</v>
      </c>
      <c r="D364">
        <v>134</v>
      </c>
      <c r="E364">
        <v>141</v>
      </c>
      <c r="F364">
        <v>119</v>
      </c>
      <c r="G364">
        <v>125</v>
      </c>
      <c r="H364">
        <v>131</v>
      </c>
      <c r="I364">
        <v>136</v>
      </c>
      <c r="J364">
        <v>128</v>
      </c>
      <c r="K364">
        <v>124</v>
      </c>
      <c r="L364">
        <v>132</v>
      </c>
    </row>
    <row r="365" spans="1:12" x14ac:dyDescent="0.3">
      <c r="C365">
        <v>136</v>
      </c>
      <c r="D365">
        <v>127</v>
      </c>
      <c r="E365">
        <v>130</v>
      </c>
      <c r="F365">
        <v>122</v>
      </c>
      <c r="G365">
        <v>125</v>
      </c>
      <c r="H365">
        <v>133</v>
      </c>
      <c r="I365">
        <v>140</v>
      </c>
      <c r="J365">
        <v>126</v>
      </c>
      <c r="K365">
        <v>133</v>
      </c>
      <c r="L365">
        <v>135</v>
      </c>
    </row>
    <row r="366" spans="1:12" x14ac:dyDescent="0.3">
      <c r="C366">
        <v>130</v>
      </c>
      <c r="D366">
        <v>134</v>
      </c>
      <c r="E366">
        <v>141</v>
      </c>
      <c r="F366">
        <v>119</v>
      </c>
      <c r="G366">
        <v>125</v>
      </c>
      <c r="H366">
        <v>131</v>
      </c>
      <c r="I366">
        <v>136</v>
      </c>
      <c r="J366">
        <v>128</v>
      </c>
      <c r="K366">
        <v>124</v>
      </c>
      <c r="L366">
        <v>132</v>
      </c>
    </row>
    <row r="367" spans="1:12" x14ac:dyDescent="0.3">
      <c r="C367">
        <v>136</v>
      </c>
      <c r="D367">
        <v>127</v>
      </c>
      <c r="E367">
        <v>130</v>
      </c>
      <c r="F367">
        <v>122</v>
      </c>
      <c r="G367">
        <v>125</v>
      </c>
      <c r="H367">
        <v>133</v>
      </c>
      <c r="I367">
        <v>140</v>
      </c>
      <c r="J367">
        <v>126</v>
      </c>
      <c r="K367">
        <v>133</v>
      </c>
      <c r="L367">
        <v>135</v>
      </c>
    </row>
    <row r="368" spans="1:12" x14ac:dyDescent="0.3">
      <c r="C368">
        <v>130</v>
      </c>
      <c r="D368">
        <v>134</v>
      </c>
      <c r="E368">
        <v>141</v>
      </c>
      <c r="F368">
        <v>119</v>
      </c>
      <c r="G368">
        <v>125</v>
      </c>
      <c r="H368">
        <v>131</v>
      </c>
      <c r="I368">
        <v>136</v>
      </c>
      <c r="J368">
        <v>128</v>
      </c>
      <c r="K368">
        <v>124</v>
      </c>
      <c r="L368">
        <v>132</v>
      </c>
    </row>
    <row r="370" spans="1:8" x14ac:dyDescent="0.3">
      <c r="A370" s="1" t="s">
        <v>83</v>
      </c>
    </row>
    <row r="371" spans="1:8" ht="15" thickBot="1" x14ac:dyDescent="0.35"/>
    <row r="372" spans="1:8" x14ac:dyDescent="0.3">
      <c r="A372" t="s">
        <v>29</v>
      </c>
      <c r="B372">
        <f>MIN(C359:L368)</f>
        <v>118</v>
      </c>
      <c r="D372" t="s">
        <v>36</v>
      </c>
      <c r="G372" s="6" t="s">
        <v>37</v>
      </c>
      <c r="H372" s="6" t="s">
        <v>39</v>
      </c>
    </row>
    <row r="373" spans="1:8" x14ac:dyDescent="0.3">
      <c r="A373" t="s">
        <v>28</v>
      </c>
      <c r="B373">
        <f>MAX(C359:L368)</f>
        <v>148</v>
      </c>
      <c r="D373">
        <v>118</v>
      </c>
      <c r="G373">
        <v>118</v>
      </c>
      <c r="H373">
        <v>1</v>
      </c>
    </row>
    <row r="374" spans="1:8" x14ac:dyDescent="0.3">
      <c r="D374">
        <v>128</v>
      </c>
      <c r="G374">
        <v>128</v>
      </c>
      <c r="H374">
        <v>39</v>
      </c>
    </row>
    <row r="375" spans="1:8" x14ac:dyDescent="0.3">
      <c r="D375">
        <v>138</v>
      </c>
      <c r="G375">
        <v>138</v>
      </c>
      <c r="H375">
        <v>49</v>
      </c>
    </row>
    <row r="376" spans="1:8" x14ac:dyDescent="0.3">
      <c r="D376">
        <v>148</v>
      </c>
      <c r="G376">
        <v>148</v>
      </c>
      <c r="H376">
        <v>11</v>
      </c>
    </row>
    <row r="377" spans="1:8" ht="15" thickBot="1" x14ac:dyDescent="0.35">
      <c r="G377" s="5" t="s">
        <v>38</v>
      </c>
      <c r="H377" s="5">
        <v>0</v>
      </c>
    </row>
    <row r="379" spans="1:8" x14ac:dyDescent="0.3">
      <c r="A379" s="1" t="s">
        <v>84</v>
      </c>
    </row>
    <row r="381" spans="1:8" x14ac:dyDescent="0.3">
      <c r="A381" t="s">
        <v>6</v>
      </c>
      <c r="B381">
        <f>MEDIAN(C359:L368)</f>
        <v>130.5</v>
      </c>
    </row>
    <row r="383" spans="1:8" x14ac:dyDescent="0.3">
      <c r="A383" s="1" t="s">
        <v>85</v>
      </c>
    </row>
    <row r="403" spans="1:11" ht="15.6" x14ac:dyDescent="0.3">
      <c r="A403" s="14" t="s">
        <v>240</v>
      </c>
    </row>
    <row r="405" spans="1:11" x14ac:dyDescent="0.3">
      <c r="A405" t="s">
        <v>127</v>
      </c>
      <c r="B405">
        <v>45</v>
      </c>
      <c r="C405">
        <v>35</v>
      </c>
      <c r="D405">
        <v>40</v>
      </c>
      <c r="E405">
        <v>38</v>
      </c>
      <c r="F405">
        <v>12</v>
      </c>
      <c r="G405">
        <v>37</v>
      </c>
      <c r="H405">
        <v>39</v>
      </c>
      <c r="I405">
        <v>43</v>
      </c>
      <c r="J405">
        <v>44</v>
      </c>
      <c r="K405">
        <v>41</v>
      </c>
    </row>
    <row r="406" spans="1:11" x14ac:dyDescent="0.3">
      <c r="A406" t="s">
        <v>125</v>
      </c>
      <c r="B406">
        <v>32</v>
      </c>
      <c r="C406">
        <v>28</v>
      </c>
      <c r="D406">
        <v>30</v>
      </c>
      <c r="E406">
        <v>34</v>
      </c>
      <c r="F406">
        <v>33</v>
      </c>
      <c r="G406">
        <v>35</v>
      </c>
      <c r="H406">
        <v>31</v>
      </c>
      <c r="I406">
        <v>29</v>
      </c>
      <c r="J406">
        <v>36</v>
      </c>
      <c r="K406">
        <v>37</v>
      </c>
    </row>
    <row r="407" spans="1:11" x14ac:dyDescent="0.3">
      <c r="A407" t="s">
        <v>126</v>
      </c>
      <c r="B407">
        <v>40</v>
      </c>
      <c r="C407">
        <v>39</v>
      </c>
      <c r="D407">
        <v>42</v>
      </c>
      <c r="E407">
        <v>41</v>
      </c>
      <c r="F407">
        <v>38</v>
      </c>
      <c r="G407">
        <v>43</v>
      </c>
      <c r="H407">
        <v>45</v>
      </c>
      <c r="I407">
        <v>44</v>
      </c>
      <c r="J407">
        <v>41</v>
      </c>
      <c r="K407">
        <v>37</v>
      </c>
    </row>
    <row r="409" spans="1:11" x14ac:dyDescent="0.3">
      <c r="A409" s="1" t="s">
        <v>128</v>
      </c>
    </row>
    <row r="420" spans="1:20" x14ac:dyDescent="0.3">
      <c r="A420" s="1"/>
      <c r="B420" s="1"/>
      <c r="C420" s="1"/>
      <c r="D420" s="1"/>
      <c r="E420" s="1"/>
      <c r="F420" s="1"/>
      <c r="G420" s="1"/>
      <c r="H420" s="1"/>
      <c r="I420" s="1"/>
      <c r="J420" s="1"/>
      <c r="K420" s="1"/>
      <c r="L420" s="1"/>
      <c r="M420" s="1"/>
      <c r="N420" s="1"/>
      <c r="O420" s="1"/>
      <c r="P420" s="1"/>
      <c r="Q420" s="1"/>
      <c r="R420" s="1"/>
      <c r="S420" s="1"/>
      <c r="T420" s="1"/>
    </row>
    <row r="421" spans="1:20" x14ac:dyDescent="0.3">
      <c r="A421" s="1"/>
      <c r="B421" s="1"/>
      <c r="C421" s="1"/>
      <c r="D421" s="1"/>
      <c r="E421" s="1"/>
      <c r="F421" s="1"/>
      <c r="G421" s="1"/>
      <c r="H421" s="1"/>
      <c r="I421" s="1"/>
      <c r="J421" s="1"/>
      <c r="K421" s="1"/>
      <c r="L421" s="1"/>
      <c r="M421" s="1"/>
      <c r="N421" s="1"/>
      <c r="O421" s="1"/>
      <c r="P421" s="1"/>
      <c r="Q421" s="1"/>
      <c r="R421" s="1"/>
      <c r="S421" s="1"/>
      <c r="T421" s="1"/>
    </row>
    <row r="422" spans="1:20" x14ac:dyDescent="0.3">
      <c r="A422" s="1"/>
      <c r="B422" s="1"/>
      <c r="C422" s="1"/>
      <c r="D422" s="1"/>
      <c r="E422" s="1"/>
      <c r="F422" s="1"/>
      <c r="G422" s="1"/>
      <c r="H422" s="1"/>
      <c r="I422" s="1"/>
      <c r="J422" s="1"/>
      <c r="K422" s="1"/>
      <c r="L422" s="1"/>
      <c r="M422" s="1"/>
      <c r="N422" s="1"/>
      <c r="O422" s="1"/>
      <c r="P422" s="1"/>
      <c r="Q422" s="1"/>
      <c r="R422" s="1"/>
      <c r="S422" s="1"/>
      <c r="T422" s="1"/>
    </row>
    <row r="423" spans="1:20" x14ac:dyDescent="0.3">
      <c r="A423" s="1" t="s">
        <v>129</v>
      </c>
      <c r="B423" s="1"/>
      <c r="C423" s="1"/>
      <c r="D423" s="1"/>
      <c r="E423" s="1"/>
      <c r="F423" s="1"/>
      <c r="G423" s="1"/>
      <c r="H423" s="1"/>
      <c r="I423" s="1"/>
      <c r="J423" s="1"/>
      <c r="K423" s="1"/>
      <c r="L423" s="1"/>
      <c r="M423" s="1"/>
      <c r="N423" s="1"/>
      <c r="O423" s="1"/>
      <c r="P423" s="1"/>
      <c r="Q423" s="1"/>
      <c r="R423" s="1"/>
      <c r="S423" s="1"/>
      <c r="T423" s="1"/>
    </row>
    <row r="424" spans="1:20" x14ac:dyDescent="0.3">
      <c r="B424" s="1"/>
      <c r="C424" s="1"/>
      <c r="D424" s="1"/>
      <c r="E424" s="1"/>
      <c r="F424" s="1"/>
      <c r="G424" s="1"/>
      <c r="H424" s="1"/>
      <c r="I424" s="1"/>
      <c r="J424" s="1"/>
      <c r="K424" s="1"/>
      <c r="L424" s="1"/>
      <c r="M424" s="1"/>
      <c r="N424" s="1"/>
      <c r="O424" s="1"/>
      <c r="P424" s="1"/>
      <c r="Q424" s="1"/>
      <c r="R424" s="1"/>
      <c r="S424" s="1"/>
      <c r="T424" s="1"/>
    </row>
    <row r="425" spans="1:20" x14ac:dyDescent="0.3">
      <c r="A425" t="s">
        <v>130</v>
      </c>
      <c r="B425" s="1"/>
      <c r="C425" s="1">
        <f>AVERAGE(B405:K405)</f>
        <v>37.4</v>
      </c>
      <c r="D425" s="1"/>
      <c r="E425" s="1"/>
      <c r="F425" s="1"/>
      <c r="G425" s="1"/>
      <c r="H425" s="1"/>
      <c r="I425" s="1"/>
      <c r="J425" s="1"/>
      <c r="K425" s="1"/>
      <c r="L425" s="1"/>
      <c r="M425" s="1"/>
      <c r="N425" s="1"/>
      <c r="O425" s="1"/>
      <c r="P425" s="1"/>
      <c r="Q425" s="1"/>
      <c r="R425" s="1"/>
      <c r="S425" s="1"/>
      <c r="T425" s="1"/>
    </row>
    <row r="426" spans="1:20" x14ac:dyDescent="0.3">
      <c r="A426" t="s">
        <v>131</v>
      </c>
      <c r="B426" s="1"/>
      <c r="C426" s="1">
        <f>AVERAGE(B406:K406)</f>
        <v>32.5</v>
      </c>
      <c r="D426" s="1"/>
      <c r="E426" s="1"/>
      <c r="F426" s="1"/>
      <c r="G426" s="1"/>
      <c r="H426" s="1"/>
      <c r="I426" s="1"/>
      <c r="J426" s="1"/>
      <c r="K426" s="1"/>
      <c r="L426" s="1"/>
      <c r="M426" s="1"/>
      <c r="N426" s="1"/>
      <c r="O426" s="1"/>
      <c r="P426" s="1"/>
      <c r="Q426" s="1"/>
      <c r="R426" s="1"/>
      <c r="S426" s="1"/>
      <c r="T426" s="1"/>
    </row>
    <row r="427" spans="1:20" x14ac:dyDescent="0.3">
      <c r="A427" t="s">
        <v>132</v>
      </c>
      <c r="B427" s="1"/>
      <c r="C427" s="1">
        <f>AVERAGE(B407:K407)</f>
        <v>41</v>
      </c>
      <c r="D427" s="1"/>
      <c r="E427" s="1"/>
      <c r="F427" s="1"/>
      <c r="G427" s="1"/>
      <c r="H427" s="1"/>
      <c r="I427" s="1"/>
      <c r="J427" s="1"/>
      <c r="K427" s="1"/>
      <c r="L427" s="1"/>
      <c r="M427" s="1"/>
      <c r="N427" s="1"/>
      <c r="O427" s="1"/>
      <c r="P427" s="1"/>
      <c r="Q427" s="1"/>
      <c r="R427" s="1"/>
      <c r="S427" s="1"/>
      <c r="T427" s="1"/>
    </row>
    <row r="428" spans="1:20" x14ac:dyDescent="0.3">
      <c r="B428" s="1"/>
      <c r="C428" s="1"/>
      <c r="D428" s="1"/>
      <c r="E428" s="1"/>
      <c r="F428" s="1"/>
      <c r="G428" s="1"/>
      <c r="H428" s="1"/>
      <c r="I428" s="1"/>
      <c r="J428" s="1"/>
      <c r="K428" s="1"/>
      <c r="L428" s="1"/>
      <c r="M428" s="1"/>
      <c r="N428" s="1"/>
      <c r="O428" s="1"/>
      <c r="P428" s="1"/>
      <c r="Q428" s="1"/>
      <c r="R428" s="1"/>
      <c r="S428" s="1"/>
      <c r="T428" s="1"/>
    </row>
    <row r="429" spans="1:20" x14ac:dyDescent="0.3">
      <c r="A429" s="1" t="s">
        <v>133</v>
      </c>
      <c r="B429" s="1"/>
      <c r="C429" s="1"/>
      <c r="D429" s="1"/>
      <c r="E429" s="1"/>
      <c r="F429" s="1"/>
      <c r="G429" s="1"/>
      <c r="H429" s="1"/>
      <c r="I429" s="1"/>
      <c r="J429" s="1"/>
      <c r="K429" s="1"/>
      <c r="L429" s="1"/>
      <c r="M429" s="1"/>
      <c r="N429" s="1"/>
      <c r="O429" s="1"/>
      <c r="P429" s="1"/>
      <c r="Q429" s="1"/>
      <c r="R429" s="1"/>
      <c r="S429" s="1"/>
      <c r="T429" s="1"/>
    </row>
    <row r="430" spans="1:20" x14ac:dyDescent="0.3">
      <c r="B430" s="1"/>
      <c r="C430" s="1"/>
      <c r="D430" s="1"/>
      <c r="E430" s="1"/>
      <c r="F430" s="1"/>
      <c r="G430" s="1"/>
      <c r="H430" s="1"/>
      <c r="I430" s="1"/>
      <c r="J430" s="1"/>
      <c r="K430" s="1"/>
      <c r="L430" s="1"/>
      <c r="M430" s="1"/>
      <c r="N430" s="1"/>
      <c r="O430" s="1"/>
      <c r="P430" s="1"/>
      <c r="Q430" s="1"/>
      <c r="R430" s="1"/>
      <c r="S430" s="1"/>
      <c r="T430" s="1"/>
    </row>
    <row r="431" spans="1:20" x14ac:dyDescent="0.3">
      <c r="A431" t="s">
        <v>127</v>
      </c>
      <c r="B431" s="1"/>
      <c r="C431" s="1">
        <f>MAX(B405:K405)-MIN(B405:K405)</f>
        <v>33</v>
      </c>
      <c r="D431" s="1"/>
      <c r="E431" s="1"/>
      <c r="F431" s="1"/>
      <c r="G431" s="1"/>
      <c r="H431" s="1"/>
      <c r="I431" s="1"/>
      <c r="J431" s="1"/>
      <c r="K431" s="1"/>
      <c r="L431" s="1"/>
      <c r="M431" s="1"/>
      <c r="N431" s="1"/>
      <c r="O431" s="1"/>
      <c r="P431" s="1"/>
      <c r="Q431" s="1"/>
      <c r="R431" s="1"/>
      <c r="S431" s="1"/>
      <c r="T431" s="1"/>
    </row>
    <row r="432" spans="1:20" x14ac:dyDescent="0.3">
      <c r="A432" t="s">
        <v>125</v>
      </c>
      <c r="B432" s="1"/>
      <c r="C432" s="1">
        <f>MAX(B406:K406)-MIN(B406:K406)</f>
        <v>9</v>
      </c>
      <c r="D432" s="1"/>
      <c r="E432" s="1"/>
      <c r="F432" s="1"/>
      <c r="G432" s="1"/>
      <c r="H432" s="1"/>
      <c r="I432" s="1"/>
      <c r="J432" s="1"/>
      <c r="K432" s="1"/>
      <c r="L432" s="1"/>
      <c r="M432" s="1"/>
      <c r="N432" s="1"/>
      <c r="O432" s="1"/>
      <c r="P432" s="1"/>
      <c r="Q432" s="1"/>
      <c r="R432" s="1"/>
      <c r="S432" s="1"/>
      <c r="T432" s="1"/>
    </row>
    <row r="433" spans="1:20" x14ac:dyDescent="0.3">
      <c r="A433" t="s">
        <v>126</v>
      </c>
      <c r="B433" s="1"/>
      <c r="C433" s="1">
        <f>MAX(B407:K407)-MIN(B407:K407)</f>
        <v>8</v>
      </c>
      <c r="D433" s="1"/>
      <c r="E433" s="1"/>
      <c r="F433" s="1"/>
      <c r="G433" s="1"/>
      <c r="H433" s="1"/>
      <c r="I433" s="1"/>
      <c r="J433" s="1"/>
      <c r="K433" s="1"/>
      <c r="L433" s="1"/>
      <c r="M433" s="1"/>
      <c r="N433" s="1"/>
      <c r="O433" s="1"/>
      <c r="P433" s="1"/>
      <c r="Q433" s="1"/>
      <c r="R433" s="1"/>
      <c r="S433" s="1"/>
      <c r="T433" s="1"/>
    </row>
    <row r="434" spans="1:20" x14ac:dyDescent="0.3">
      <c r="B434" s="1"/>
      <c r="C434" s="1"/>
      <c r="D434" s="1"/>
      <c r="E434" s="1"/>
      <c r="F434" s="1"/>
      <c r="G434" s="1"/>
      <c r="H434" s="1"/>
      <c r="I434" s="1"/>
      <c r="J434" s="1"/>
      <c r="K434" s="1"/>
      <c r="L434" s="1"/>
      <c r="M434" s="1"/>
      <c r="N434" s="1"/>
      <c r="O434" s="1"/>
      <c r="P434" s="1"/>
      <c r="Q434" s="1"/>
      <c r="R434" s="1"/>
      <c r="S434" s="1"/>
      <c r="T434" s="1"/>
    </row>
    <row r="435" spans="1:20" x14ac:dyDescent="0.3">
      <c r="A435" s="1"/>
      <c r="B435" s="1"/>
      <c r="C435" s="1"/>
      <c r="D435" s="1"/>
      <c r="E435" s="1"/>
      <c r="F435" s="1"/>
      <c r="G435" s="1"/>
      <c r="H435" s="1"/>
      <c r="I435" s="1"/>
      <c r="J435" s="1"/>
      <c r="K435" s="1"/>
      <c r="L435" s="1"/>
      <c r="M435" s="1"/>
      <c r="N435" s="1"/>
      <c r="O435" s="1"/>
      <c r="P435" s="1"/>
      <c r="Q435" s="1"/>
      <c r="R435" s="1"/>
      <c r="S435" s="1"/>
      <c r="T435" s="1"/>
    </row>
    <row r="436" spans="1:20" x14ac:dyDescent="0.3">
      <c r="A436" s="1"/>
      <c r="B436" s="1"/>
      <c r="C436" s="1"/>
      <c r="D436" s="1"/>
      <c r="E436" s="1"/>
      <c r="F436" s="1"/>
      <c r="G436" s="1"/>
      <c r="H436" s="1"/>
      <c r="I436" s="1"/>
      <c r="J436" s="1"/>
      <c r="K436" s="1"/>
      <c r="L436" s="1"/>
      <c r="M436" s="1"/>
      <c r="N436" s="1"/>
      <c r="O436" s="1"/>
      <c r="P436" s="1"/>
      <c r="Q436" s="1"/>
      <c r="R436" s="1"/>
      <c r="S436" s="1"/>
      <c r="T436" s="1"/>
    </row>
    <row r="438" spans="1:20" ht="21" x14ac:dyDescent="0.4">
      <c r="A438" s="17" t="s">
        <v>87</v>
      </c>
      <c r="B438" s="16"/>
      <c r="C438" s="16"/>
      <c r="D438" s="16"/>
      <c r="E438" s="16"/>
    </row>
    <row r="439" spans="1:20" ht="15" customHeight="1" x14ac:dyDescent="0.4">
      <c r="A439" s="13"/>
    </row>
    <row r="440" spans="1:20" ht="15.6" x14ac:dyDescent="0.3">
      <c r="A440" s="14" t="s">
        <v>241</v>
      </c>
    </row>
    <row r="442" spans="1:20" x14ac:dyDescent="0.3">
      <c r="B442">
        <v>-2.5</v>
      </c>
      <c r="C442">
        <v>1.3</v>
      </c>
      <c r="D442">
        <v>-0.8</v>
      </c>
      <c r="E442">
        <v>-1.9</v>
      </c>
      <c r="F442">
        <v>2.1</v>
      </c>
      <c r="G442">
        <v>0.5</v>
      </c>
      <c r="H442">
        <v>-1.2</v>
      </c>
      <c r="I442">
        <v>1.8</v>
      </c>
      <c r="J442">
        <v>-0.5</v>
      </c>
      <c r="K442">
        <v>2.2999999999999998</v>
      </c>
    </row>
    <row r="443" spans="1:20" x14ac:dyDescent="0.3">
      <c r="B443">
        <v>-0.7</v>
      </c>
      <c r="C443">
        <v>1.2</v>
      </c>
      <c r="D443">
        <v>-1.5</v>
      </c>
      <c r="E443">
        <v>-0.3</v>
      </c>
      <c r="F443">
        <v>2.6</v>
      </c>
      <c r="G443">
        <v>1.1000000000000001</v>
      </c>
      <c r="H443">
        <v>-1.7</v>
      </c>
      <c r="I443">
        <v>0.9</v>
      </c>
      <c r="J443">
        <v>-1.4</v>
      </c>
      <c r="K443">
        <v>0.3</v>
      </c>
    </row>
    <row r="444" spans="1:20" x14ac:dyDescent="0.3">
      <c r="B444">
        <v>1.9</v>
      </c>
      <c r="C444">
        <v>-1.1000000000000001</v>
      </c>
      <c r="D444">
        <v>-0.4</v>
      </c>
      <c r="E444">
        <v>2.2000000000000002</v>
      </c>
      <c r="F444">
        <v>-0.9</v>
      </c>
      <c r="G444">
        <v>1.6</v>
      </c>
      <c r="H444">
        <v>-0.6</v>
      </c>
      <c r="I444">
        <v>-1.3</v>
      </c>
      <c r="J444">
        <v>2.4</v>
      </c>
      <c r="K444">
        <v>0.7</v>
      </c>
    </row>
    <row r="445" spans="1:20" x14ac:dyDescent="0.3">
      <c r="B445">
        <v>-1.8</v>
      </c>
      <c r="C445">
        <v>1.5</v>
      </c>
      <c r="D445">
        <v>-0.2</v>
      </c>
      <c r="E445">
        <v>-2.1</v>
      </c>
      <c r="F445">
        <v>2.8</v>
      </c>
      <c r="G445">
        <v>0.8</v>
      </c>
      <c r="H445">
        <v>-1.6</v>
      </c>
      <c r="I445">
        <v>1.4</v>
      </c>
      <c r="J445">
        <v>-0.1</v>
      </c>
      <c r="K445">
        <v>2.5</v>
      </c>
    </row>
    <row r="446" spans="1:20" x14ac:dyDescent="0.3">
      <c r="B446">
        <v>-1</v>
      </c>
      <c r="C446">
        <v>1.7</v>
      </c>
      <c r="D446">
        <v>-0.9</v>
      </c>
      <c r="E446">
        <v>-2</v>
      </c>
      <c r="F446">
        <v>2.7</v>
      </c>
      <c r="G446">
        <v>0.6</v>
      </c>
      <c r="H446">
        <v>-1.4</v>
      </c>
      <c r="I446">
        <v>1.1000000000000001</v>
      </c>
      <c r="J446">
        <v>-0.3</v>
      </c>
      <c r="K446">
        <v>2</v>
      </c>
    </row>
    <row r="448" spans="1:20" x14ac:dyDescent="0.3">
      <c r="A448" s="1" t="s">
        <v>4</v>
      </c>
      <c r="B448" s="1"/>
      <c r="C448" s="1"/>
      <c r="D448" s="1"/>
      <c r="E448" s="1"/>
      <c r="F448" s="1"/>
      <c r="G448" s="1"/>
      <c r="H448" s="1"/>
      <c r="I448" s="1"/>
      <c r="J448" s="1"/>
      <c r="K448" s="1"/>
      <c r="L448" s="1"/>
      <c r="M448" s="1"/>
    </row>
    <row r="449" spans="1:13" x14ac:dyDescent="0.3">
      <c r="A449" s="1"/>
      <c r="B449" s="1"/>
      <c r="C449" s="1"/>
      <c r="D449" s="1"/>
      <c r="E449" s="1"/>
      <c r="F449" s="1"/>
      <c r="G449" s="1"/>
      <c r="H449" s="1"/>
      <c r="I449" s="1"/>
      <c r="J449" s="1"/>
      <c r="K449" s="1"/>
      <c r="L449" s="1"/>
      <c r="M449" s="1"/>
    </row>
    <row r="450" spans="1:13" x14ac:dyDescent="0.3">
      <c r="A450" s="1" t="s">
        <v>86</v>
      </c>
      <c r="B450" s="1"/>
      <c r="C450" s="1">
        <f>SKEW(B442:K446)</f>
        <v>5.4546017084340551E-2</v>
      </c>
      <c r="D450" s="1"/>
      <c r="E450" s="1"/>
      <c r="F450" s="1"/>
      <c r="G450" s="1"/>
      <c r="H450" s="1"/>
      <c r="I450" s="1"/>
      <c r="J450" s="1"/>
      <c r="K450" s="1"/>
      <c r="L450" s="1"/>
      <c r="M450" s="1"/>
    </row>
    <row r="451" spans="1:13" x14ac:dyDescent="0.3">
      <c r="A451" s="1" t="s">
        <v>75</v>
      </c>
      <c r="B451" s="1"/>
      <c r="C451" s="1">
        <f>KURT(B442:K446)</f>
        <v>-1.3042496425917365</v>
      </c>
      <c r="D451" s="1"/>
      <c r="E451" s="1"/>
      <c r="F451" s="1"/>
      <c r="G451" s="1"/>
      <c r="H451" s="1"/>
      <c r="I451" s="1"/>
      <c r="J451" s="1"/>
      <c r="K451" s="1"/>
      <c r="L451" s="1"/>
      <c r="M451" s="1"/>
    </row>
    <row r="452" spans="1:13" x14ac:dyDescent="0.3">
      <c r="A452" s="1" t="s">
        <v>88</v>
      </c>
      <c r="B452" s="1"/>
      <c r="C452" s="1"/>
      <c r="D452" s="1"/>
      <c r="E452" s="1"/>
      <c r="F452" s="1"/>
      <c r="G452" s="1"/>
      <c r="H452" s="1"/>
      <c r="I452" s="1"/>
      <c r="J452" s="1"/>
      <c r="K452" s="1"/>
      <c r="L452" s="1"/>
      <c r="M452" s="1"/>
    </row>
    <row r="453" spans="1:13" x14ac:dyDescent="0.3">
      <c r="A453" s="1"/>
      <c r="B453" s="1"/>
      <c r="C453" s="1"/>
      <c r="D453" s="1"/>
      <c r="E453" s="1"/>
      <c r="F453" s="1"/>
      <c r="G453" s="1"/>
      <c r="H453" s="1"/>
      <c r="I453" s="1"/>
      <c r="J453" s="1"/>
      <c r="K453" s="1"/>
      <c r="L453" s="1"/>
      <c r="M453" s="1"/>
    </row>
    <row r="454" spans="1:13" ht="15.6" x14ac:dyDescent="0.3">
      <c r="A454" s="14" t="s">
        <v>242</v>
      </c>
    </row>
    <row r="455" spans="1:13" x14ac:dyDescent="0.3">
      <c r="A455" s="1"/>
    </row>
    <row r="456" spans="1:13" x14ac:dyDescent="0.3">
      <c r="B456">
        <v>2.5</v>
      </c>
      <c r="C456">
        <v>4.8</v>
      </c>
      <c r="D456">
        <v>3.2</v>
      </c>
      <c r="E456">
        <v>2.1</v>
      </c>
      <c r="F456">
        <v>4.5</v>
      </c>
      <c r="G456">
        <v>2.9</v>
      </c>
      <c r="H456">
        <v>2.2999999999999998</v>
      </c>
      <c r="I456">
        <v>3.1</v>
      </c>
      <c r="J456">
        <v>4.2</v>
      </c>
      <c r="K456">
        <v>3.9</v>
      </c>
    </row>
    <row r="457" spans="1:13" x14ac:dyDescent="0.3">
      <c r="B457">
        <v>2.8</v>
      </c>
      <c r="C457">
        <v>4.0999999999999996</v>
      </c>
      <c r="D457">
        <v>2.6</v>
      </c>
      <c r="E457">
        <v>2.4</v>
      </c>
      <c r="F457">
        <v>4.7</v>
      </c>
      <c r="G457">
        <v>3.3</v>
      </c>
      <c r="H457">
        <v>2.7</v>
      </c>
      <c r="I457">
        <v>3</v>
      </c>
      <c r="J457">
        <v>4.3</v>
      </c>
      <c r="K457">
        <v>3.7</v>
      </c>
    </row>
    <row r="458" spans="1:13" x14ac:dyDescent="0.3">
      <c r="B458">
        <v>2.2000000000000002</v>
      </c>
      <c r="C458">
        <v>3.6</v>
      </c>
      <c r="D458">
        <v>4</v>
      </c>
      <c r="E458">
        <v>2.7</v>
      </c>
      <c r="F458">
        <v>3.8</v>
      </c>
      <c r="G458">
        <v>3.5</v>
      </c>
      <c r="H458">
        <v>3.2</v>
      </c>
      <c r="I458">
        <v>4.4000000000000004</v>
      </c>
      <c r="J458">
        <v>2</v>
      </c>
      <c r="K458">
        <v>3.4</v>
      </c>
    </row>
    <row r="459" spans="1:13" x14ac:dyDescent="0.3">
      <c r="B459">
        <v>3.1</v>
      </c>
      <c r="C459">
        <v>2.9</v>
      </c>
      <c r="D459">
        <v>4.5999999999999996</v>
      </c>
      <c r="E459">
        <v>3.3</v>
      </c>
      <c r="F459">
        <v>2.5</v>
      </c>
      <c r="G459">
        <v>4.9000000000000004</v>
      </c>
      <c r="H459">
        <v>2.8</v>
      </c>
      <c r="I459">
        <v>3</v>
      </c>
      <c r="J459">
        <v>4.2</v>
      </c>
      <c r="K459">
        <v>3.9</v>
      </c>
    </row>
    <row r="460" spans="1:13" x14ac:dyDescent="0.3">
      <c r="B460">
        <v>2.8</v>
      </c>
      <c r="C460">
        <v>4.0999999999999996</v>
      </c>
      <c r="D460">
        <v>2.6</v>
      </c>
      <c r="E460">
        <v>2.4</v>
      </c>
      <c r="F460">
        <v>4.7</v>
      </c>
      <c r="G460">
        <v>3.3</v>
      </c>
      <c r="H460">
        <v>2.7</v>
      </c>
      <c r="I460">
        <v>3</v>
      </c>
      <c r="J460">
        <v>4.3</v>
      </c>
      <c r="K460">
        <v>3.7</v>
      </c>
    </row>
    <row r="461" spans="1:13" x14ac:dyDescent="0.3">
      <c r="B461">
        <v>2.2000000000000002</v>
      </c>
      <c r="C461">
        <v>3.6</v>
      </c>
      <c r="D461">
        <v>4</v>
      </c>
      <c r="E461">
        <v>2.7</v>
      </c>
      <c r="F461">
        <v>3.8</v>
      </c>
      <c r="G461">
        <v>3.5</v>
      </c>
      <c r="H461">
        <v>3.2</v>
      </c>
      <c r="I461">
        <v>4.4000000000000004</v>
      </c>
      <c r="J461">
        <v>2</v>
      </c>
      <c r="K461">
        <v>3.4</v>
      </c>
    </row>
    <row r="462" spans="1:13" x14ac:dyDescent="0.3">
      <c r="B462">
        <v>3.1</v>
      </c>
      <c r="C462">
        <v>2.9</v>
      </c>
      <c r="D462">
        <v>4.5999999999999996</v>
      </c>
      <c r="E462">
        <v>3.3</v>
      </c>
      <c r="F462">
        <v>2.5</v>
      </c>
      <c r="G462">
        <v>4.9000000000000004</v>
      </c>
      <c r="H462">
        <v>2.8</v>
      </c>
      <c r="I462">
        <v>3</v>
      </c>
      <c r="J462">
        <v>4.2</v>
      </c>
      <c r="K462">
        <v>3.9</v>
      </c>
    </row>
    <row r="463" spans="1:13" x14ac:dyDescent="0.3">
      <c r="B463">
        <v>2.8</v>
      </c>
      <c r="C463">
        <v>4.0999999999999996</v>
      </c>
      <c r="D463">
        <v>2.6</v>
      </c>
      <c r="E463">
        <v>2.4</v>
      </c>
      <c r="F463">
        <v>4.7</v>
      </c>
      <c r="G463">
        <v>3.3</v>
      </c>
      <c r="H463">
        <v>2.7</v>
      </c>
      <c r="I463">
        <v>3</v>
      </c>
      <c r="J463">
        <v>4.3</v>
      </c>
      <c r="K463">
        <v>3.7</v>
      </c>
    </row>
    <row r="464" spans="1:13" x14ac:dyDescent="0.3">
      <c r="B464">
        <v>2.2000000000000002</v>
      </c>
      <c r="C464">
        <v>3.6</v>
      </c>
      <c r="D464">
        <v>4</v>
      </c>
      <c r="E464">
        <v>2.7</v>
      </c>
      <c r="F464">
        <v>3.8</v>
      </c>
      <c r="G464">
        <v>3.5</v>
      </c>
      <c r="H464">
        <v>3.2</v>
      </c>
      <c r="I464">
        <v>4.4000000000000004</v>
      </c>
      <c r="J464">
        <v>2</v>
      </c>
      <c r="K464">
        <v>3.4</v>
      </c>
    </row>
    <row r="465" spans="1:13" x14ac:dyDescent="0.3">
      <c r="B465">
        <v>3.1</v>
      </c>
      <c r="C465">
        <v>2.9</v>
      </c>
      <c r="D465">
        <v>4.5999999999999996</v>
      </c>
      <c r="E465">
        <v>3.3</v>
      </c>
      <c r="F465">
        <v>2.5</v>
      </c>
      <c r="G465">
        <v>4.9000000000000004</v>
      </c>
    </row>
    <row r="467" spans="1:13" x14ac:dyDescent="0.3">
      <c r="A467" s="1" t="s">
        <v>4</v>
      </c>
      <c r="B467" s="1"/>
      <c r="C467" s="1"/>
      <c r="D467" s="1"/>
      <c r="E467" s="1"/>
      <c r="F467" s="1"/>
      <c r="G467" s="1"/>
      <c r="H467" s="1"/>
      <c r="I467" s="1"/>
      <c r="J467" s="1"/>
      <c r="K467" s="1"/>
      <c r="L467" s="1"/>
      <c r="M467" s="1"/>
    </row>
    <row r="468" spans="1:13" x14ac:dyDescent="0.3">
      <c r="A468" s="1"/>
      <c r="B468" s="1"/>
      <c r="C468" s="1"/>
      <c r="D468" s="1"/>
      <c r="E468" s="1"/>
      <c r="F468" s="1"/>
      <c r="G468" s="1"/>
      <c r="H468" s="1"/>
      <c r="I468" s="1"/>
      <c r="J468" s="1"/>
      <c r="K468" s="1"/>
      <c r="L468" s="1"/>
      <c r="M468" s="1"/>
    </row>
    <row r="469" spans="1:13" x14ac:dyDescent="0.3">
      <c r="A469" s="1" t="s">
        <v>86</v>
      </c>
      <c r="B469" s="1"/>
      <c r="C469" s="1">
        <f>SKEW(B456:K465)</f>
        <v>0.22402536454542335</v>
      </c>
      <c r="D469" s="1"/>
      <c r="E469" s="1"/>
      <c r="F469" s="1"/>
      <c r="G469" s="1"/>
      <c r="H469" s="1"/>
      <c r="I469" s="1"/>
      <c r="J469" s="1"/>
      <c r="K469" s="1"/>
      <c r="L469" s="1"/>
      <c r="M469" s="1"/>
    </row>
    <row r="470" spans="1:13" x14ac:dyDescent="0.3">
      <c r="A470" s="1" t="s">
        <v>75</v>
      </c>
      <c r="B470" s="1"/>
      <c r="C470" s="1">
        <f>KURT(B456:K465)</f>
        <v>-0.93120912452529181</v>
      </c>
      <c r="D470" s="1"/>
      <c r="E470" s="1"/>
      <c r="F470" s="1"/>
      <c r="G470" s="1"/>
      <c r="H470" s="1"/>
      <c r="I470" s="1"/>
      <c r="J470" s="1"/>
      <c r="K470" s="1"/>
      <c r="L470" s="1"/>
      <c r="M470" s="1"/>
    </row>
    <row r="471" spans="1:13" x14ac:dyDescent="0.3">
      <c r="A471" s="1" t="s">
        <v>89</v>
      </c>
      <c r="B471" s="1"/>
      <c r="C471" s="1"/>
      <c r="D471" s="1"/>
      <c r="E471" s="1"/>
      <c r="F471" s="1"/>
      <c r="G471" s="1"/>
      <c r="H471" s="1"/>
      <c r="I471" s="1"/>
      <c r="J471" s="1"/>
      <c r="K471" s="1"/>
      <c r="L471" s="1"/>
      <c r="M471" s="1"/>
    </row>
    <row r="473" spans="1:13" ht="15.6" x14ac:dyDescent="0.3">
      <c r="A473" s="14" t="s">
        <v>243</v>
      </c>
    </row>
    <row r="474" spans="1:13" x14ac:dyDescent="0.3">
      <c r="A474" s="1"/>
    </row>
    <row r="475" spans="1:13" x14ac:dyDescent="0.3">
      <c r="B475">
        <v>4</v>
      </c>
      <c r="C475">
        <v>5</v>
      </c>
      <c r="D475">
        <v>3</v>
      </c>
      <c r="E475">
        <v>4</v>
      </c>
      <c r="F475">
        <v>4</v>
      </c>
      <c r="G475">
        <v>3</v>
      </c>
      <c r="H475">
        <v>2</v>
      </c>
      <c r="I475">
        <v>5</v>
      </c>
      <c r="J475">
        <v>4</v>
      </c>
      <c r="K475">
        <v>3</v>
      </c>
    </row>
    <row r="476" spans="1:13" x14ac:dyDescent="0.3">
      <c r="B476">
        <v>5</v>
      </c>
      <c r="C476">
        <v>4</v>
      </c>
      <c r="D476">
        <v>2</v>
      </c>
      <c r="E476">
        <v>3</v>
      </c>
      <c r="F476">
        <v>4</v>
      </c>
      <c r="G476">
        <v>5</v>
      </c>
      <c r="H476">
        <v>3</v>
      </c>
      <c r="I476">
        <v>4</v>
      </c>
      <c r="J476">
        <v>5</v>
      </c>
      <c r="K476">
        <v>3</v>
      </c>
    </row>
    <row r="477" spans="1:13" x14ac:dyDescent="0.3">
      <c r="B477">
        <v>4</v>
      </c>
      <c r="C477">
        <v>3</v>
      </c>
      <c r="D477">
        <v>2</v>
      </c>
      <c r="E477">
        <v>4</v>
      </c>
      <c r="F477">
        <v>5</v>
      </c>
      <c r="G477">
        <v>3</v>
      </c>
      <c r="H477">
        <v>4</v>
      </c>
      <c r="I477">
        <v>5</v>
      </c>
      <c r="J477">
        <v>4</v>
      </c>
      <c r="K477">
        <v>3</v>
      </c>
    </row>
    <row r="478" spans="1:13" x14ac:dyDescent="0.3">
      <c r="B478">
        <v>3</v>
      </c>
      <c r="C478">
        <v>4</v>
      </c>
      <c r="D478">
        <v>5</v>
      </c>
      <c r="E478">
        <v>2</v>
      </c>
      <c r="F478">
        <v>3</v>
      </c>
      <c r="G478">
        <v>4</v>
      </c>
      <c r="H478">
        <v>4</v>
      </c>
      <c r="I478">
        <v>3</v>
      </c>
      <c r="J478">
        <v>5</v>
      </c>
      <c r="K478">
        <v>4</v>
      </c>
    </row>
    <row r="479" spans="1:13" x14ac:dyDescent="0.3">
      <c r="B479">
        <v>3</v>
      </c>
      <c r="C479">
        <v>4</v>
      </c>
      <c r="D479">
        <v>5</v>
      </c>
      <c r="E479">
        <v>4</v>
      </c>
      <c r="F479">
        <v>2</v>
      </c>
      <c r="G479">
        <v>3</v>
      </c>
      <c r="H479">
        <v>4</v>
      </c>
      <c r="I479">
        <v>5</v>
      </c>
      <c r="J479">
        <v>3</v>
      </c>
      <c r="K479">
        <v>4</v>
      </c>
    </row>
    <row r="480" spans="1:13" x14ac:dyDescent="0.3">
      <c r="B480">
        <v>5</v>
      </c>
      <c r="C480">
        <v>4</v>
      </c>
      <c r="D480">
        <v>3</v>
      </c>
      <c r="E480">
        <v>4</v>
      </c>
      <c r="F480">
        <v>5</v>
      </c>
      <c r="G480">
        <v>3</v>
      </c>
      <c r="H480">
        <v>4</v>
      </c>
      <c r="I480">
        <v>5</v>
      </c>
      <c r="J480">
        <v>4</v>
      </c>
      <c r="K480">
        <v>3</v>
      </c>
    </row>
    <row r="481" spans="1:12" x14ac:dyDescent="0.3">
      <c r="B481">
        <v>3</v>
      </c>
      <c r="C481">
        <v>4</v>
      </c>
      <c r="D481">
        <v>5</v>
      </c>
      <c r="E481">
        <v>2</v>
      </c>
      <c r="F481">
        <v>3</v>
      </c>
      <c r="G481">
        <v>4</v>
      </c>
      <c r="H481">
        <v>4</v>
      </c>
      <c r="I481">
        <v>3</v>
      </c>
      <c r="J481">
        <v>5</v>
      </c>
      <c r="K481">
        <v>4</v>
      </c>
    </row>
    <row r="482" spans="1:12" x14ac:dyDescent="0.3">
      <c r="B482">
        <v>3</v>
      </c>
      <c r="C482">
        <v>4</v>
      </c>
      <c r="D482">
        <v>5</v>
      </c>
      <c r="E482">
        <v>4</v>
      </c>
      <c r="F482">
        <v>2</v>
      </c>
      <c r="G482">
        <v>3</v>
      </c>
      <c r="H482">
        <v>4</v>
      </c>
      <c r="I482">
        <v>5</v>
      </c>
      <c r="J482">
        <v>3</v>
      </c>
      <c r="K482">
        <v>4</v>
      </c>
    </row>
    <row r="483" spans="1:12" x14ac:dyDescent="0.3">
      <c r="B483">
        <v>3</v>
      </c>
      <c r="C483">
        <v>4</v>
      </c>
      <c r="D483">
        <v>3</v>
      </c>
      <c r="E483">
        <v>4</v>
      </c>
      <c r="F483">
        <v>5</v>
      </c>
      <c r="G483">
        <v>3</v>
      </c>
      <c r="H483">
        <v>4</v>
      </c>
      <c r="I483">
        <v>5</v>
      </c>
      <c r="J483">
        <v>4</v>
      </c>
      <c r="K483">
        <v>3</v>
      </c>
    </row>
    <row r="484" spans="1:12" x14ac:dyDescent="0.3">
      <c r="B484">
        <v>3</v>
      </c>
      <c r="C484">
        <v>4</v>
      </c>
      <c r="D484">
        <v>5</v>
      </c>
      <c r="E484">
        <v>2</v>
      </c>
      <c r="F484">
        <v>3</v>
      </c>
      <c r="G484">
        <v>4</v>
      </c>
      <c r="H484">
        <v>4</v>
      </c>
      <c r="I484">
        <v>3</v>
      </c>
      <c r="J484">
        <v>5</v>
      </c>
      <c r="K484">
        <v>4</v>
      </c>
    </row>
    <row r="486" spans="1:12" x14ac:dyDescent="0.3">
      <c r="A486" s="1" t="s">
        <v>4</v>
      </c>
      <c r="B486" s="1"/>
      <c r="C486" s="1"/>
      <c r="D486" s="1"/>
      <c r="E486" s="1"/>
      <c r="F486" s="1"/>
      <c r="G486" s="1"/>
      <c r="H486" s="1"/>
      <c r="I486" s="1"/>
      <c r="J486" s="1"/>
      <c r="K486" s="1"/>
      <c r="L486" s="1"/>
    </row>
    <row r="487" spans="1:12" x14ac:dyDescent="0.3">
      <c r="A487" s="1"/>
      <c r="B487" s="1"/>
      <c r="C487" s="1"/>
      <c r="D487" s="1"/>
      <c r="E487" s="1"/>
      <c r="F487" s="1"/>
      <c r="G487" s="1"/>
      <c r="H487" s="1"/>
      <c r="I487" s="1"/>
      <c r="J487" s="1"/>
      <c r="K487" s="1"/>
      <c r="L487" s="1"/>
    </row>
    <row r="488" spans="1:12" x14ac:dyDescent="0.3">
      <c r="A488" s="1" t="s">
        <v>86</v>
      </c>
      <c r="B488" s="1"/>
      <c r="C488" s="1">
        <f>SKEW(B475:K484)</f>
        <v>-0.17978807627974527</v>
      </c>
      <c r="D488" s="1"/>
      <c r="E488" s="1"/>
      <c r="F488" s="1"/>
      <c r="G488" s="1"/>
      <c r="H488" s="1"/>
      <c r="I488" s="1"/>
      <c r="J488" s="1"/>
      <c r="K488" s="1"/>
      <c r="L488" s="1"/>
    </row>
    <row r="489" spans="1:12" x14ac:dyDescent="0.3">
      <c r="A489" s="1" t="s">
        <v>75</v>
      </c>
      <c r="B489" s="1"/>
      <c r="C489" s="1">
        <f>KURT(B475:K484)</f>
        <v>-0.74052191884538265</v>
      </c>
      <c r="D489" s="1"/>
      <c r="E489" s="1"/>
      <c r="F489" s="1"/>
      <c r="G489" s="1"/>
      <c r="H489" s="1"/>
      <c r="I489" s="1"/>
      <c r="J489" s="1"/>
      <c r="K489" s="1"/>
      <c r="L489" s="1"/>
    </row>
    <row r="490" spans="1:12" x14ac:dyDescent="0.3">
      <c r="A490" s="1" t="s">
        <v>90</v>
      </c>
      <c r="B490" s="1"/>
      <c r="C490" s="1"/>
      <c r="D490" s="1"/>
      <c r="E490" s="1"/>
      <c r="F490" s="1"/>
      <c r="G490" s="1"/>
      <c r="H490" s="1"/>
      <c r="I490" s="1"/>
      <c r="J490" s="1"/>
      <c r="K490" s="1"/>
      <c r="L490" s="1"/>
    </row>
    <row r="493" spans="1:12" ht="15.6" x14ac:dyDescent="0.3">
      <c r="A493" s="14" t="s">
        <v>244</v>
      </c>
    </row>
    <row r="495" spans="1:12" x14ac:dyDescent="0.3">
      <c r="B495">
        <v>280</v>
      </c>
      <c r="C495">
        <v>350</v>
      </c>
      <c r="D495">
        <v>310</v>
      </c>
      <c r="E495">
        <v>270</v>
      </c>
      <c r="F495">
        <v>390</v>
      </c>
      <c r="G495">
        <v>320</v>
      </c>
      <c r="H495">
        <v>290</v>
      </c>
      <c r="I495">
        <v>340</v>
      </c>
      <c r="J495">
        <v>310</v>
      </c>
      <c r="K495">
        <v>380</v>
      </c>
    </row>
    <row r="496" spans="1:12" x14ac:dyDescent="0.3">
      <c r="B496">
        <v>270</v>
      </c>
      <c r="C496">
        <v>350</v>
      </c>
      <c r="D496">
        <v>300</v>
      </c>
      <c r="E496">
        <v>330</v>
      </c>
      <c r="F496">
        <v>370</v>
      </c>
      <c r="G496">
        <v>310</v>
      </c>
      <c r="H496">
        <v>280</v>
      </c>
      <c r="I496">
        <v>320</v>
      </c>
      <c r="J496">
        <v>350</v>
      </c>
      <c r="K496">
        <v>290</v>
      </c>
    </row>
    <row r="497" spans="1:11" x14ac:dyDescent="0.3">
      <c r="B497">
        <v>270</v>
      </c>
      <c r="C497">
        <v>350</v>
      </c>
      <c r="D497">
        <v>300</v>
      </c>
      <c r="E497">
        <v>330</v>
      </c>
      <c r="F497">
        <v>370</v>
      </c>
      <c r="G497">
        <v>310</v>
      </c>
      <c r="H497">
        <v>280</v>
      </c>
      <c r="I497">
        <v>320</v>
      </c>
      <c r="J497">
        <v>350</v>
      </c>
      <c r="K497">
        <v>290</v>
      </c>
    </row>
    <row r="498" spans="1:11" x14ac:dyDescent="0.3">
      <c r="B498">
        <v>270</v>
      </c>
      <c r="C498">
        <v>350</v>
      </c>
      <c r="D498">
        <v>300</v>
      </c>
      <c r="E498">
        <v>330</v>
      </c>
      <c r="F498">
        <v>370</v>
      </c>
      <c r="G498">
        <v>310</v>
      </c>
      <c r="H498">
        <v>280</v>
      </c>
      <c r="I498">
        <v>320</v>
      </c>
      <c r="J498">
        <v>350</v>
      </c>
      <c r="K498">
        <v>290</v>
      </c>
    </row>
    <row r="499" spans="1:11" x14ac:dyDescent="0.3">
      <c r="B499">
        <v>270</v>
      </c>
      <c r="C499">
        <v>350</v>
      </c>
      <c r="D499">
        <v>300</v>
      </c>
      <c r="E499">
        <v>330</v>
      </c>
      <c r="F499">
        <v>370</v>
      </c>
      <c r="G499">
        <v>310</v>
      </c>
      <c r="H499">
        <v>280</v>
      </c>
      <c r="I499">
        <v>320</v>
      </c>
      <c r="J499">
        <v>350</v>
      </c>
      <c r="K499">
        <v>290</v>
      </c>
    </row>
    <row r="500" spans="1:11" x14ac:dyDescent="0.3">
      <c r="B500">
        <v>270</v>
      </c>
      <c r="C500">
        <v>350</v>
      </c>
      <c r="D500">
        <v>300</v>
      </c>
      <c r="E500">
        <v>330</v>
      </c>
      <c r="F500">
        <v>370</v>
      </c>
      <c r="G500">
        <v>310</v>
      </c>
      <c r="H500">
        <v>280</v>
      </c>
      <c r="I500">
        <v>320</v>
      </c>
      <c r="J500">
        <v>350</v>
      </c>
      <c r="K500">
        <v>290</v>
      </c>
    </row>
    <row r="501" spans="1:11" x14ac:dyDescent="0.3">
      <c r="B501">
        <v>270</v>
      </c>
      <c r="C501">
        <v>350</v>
      </c>
      <c r="D501">
        <v>300</v>
      </c>
      <c r="E501">
        <v>330</v>
      </c>
      <c r="F501">
        <v>370</v>
      </c>
      <c r="G501">
        <v>310</v>
      </c>
      <c r="H501">
        <v>280</v>
      </c>
      <c r="I501">
        <v>320</v>
      </c>
      <c r="J501">
        <v>350</v>
      </c>
      <c r="K501">
        <v>290</v>
      </c>
    </row>
    <row r="502" spans="1:11" x14ac:dyDescent="0.3">
      <c r="B502">
        <v>270</v>
      </c>
      <c r="C502">
        <v>350</v>
      </c>
      <c r="D502">
        <v>300</v>
      </c>
      <c r="E502">
        <v>330</v>
      </c>
      <c r="F502">
        <v>370</v>
      </c>
      <c r="G502">
        <v>310</v>
      </c>
      <c r="H502">
        <v>280</v>
      </c>
      <c r="I502">
        <v>320</v>
      </c>
      <c r="J502">
        <v>350</v>
      </c>
      <c r="K502">
        <v>290</v>
      </c>
    </row>
    <row r="503" spans="1:11" x14ac:dyDescent="0.3">
      <c r="B503">
        <v>270</v>
      </c>
      <c r="C503">
        <v>350</v>
      </c>
      <c r="D503">
        <v>300</v>
      </c>
      <c r="E503">
        <v>330</v>
      </c>
      <c r="F503">
        <v>370</v>
      </c>
      <c r="G503">
        <v>310</v>
      </c>
      <c r="H503">
        <v>280</v>
      </c>
      <c r="I503">
        <v>320</v>
      </c>
      <c r="J503">
        <v>350</v>
      </c>
      <c r="K503">
        <v>290</v>
      </c>
    </row>
    <row r="504" spans="1:11" x14ac:dyDescent="0.3">
      <c r="B504">
        <v>270</v>
      </c>
      <c r="C504">
        <v>350</v>
      </c>
      <c r="D504">
        <v>300</v>
      </c>
      <c r="E504">
        <v>330</v>
      </c>
      <c r="F504">
        <v>370</v>
      </c>
      <c r="G504">
        <v>310</v>
      </c>
      <c r="H504">
        <v>280</v>
      </c>
      <c r="I504">
        <v>320</v>
      </c>
      <c r="J504">
        <v>350</v>
      </c>
      <c r="K504">
        <v>290</v>
      </c>
    </row>
    <row r="506" spans="1:11" x14ac:dyDescent="0.3">
      <c r="A506" s="1" t="s">
        <v>4</v>
      </c>
      <c r="B506" s="1"/>
      <c r="C506" s="1"/>
      <c r="D506" s="1"/>
      <c r="E506" s="1"/>
      <c r="F506" s="1"/>
      <c r="G506" s="1"/>
      <c r="H506" s="1"/>
      <c r="I506" s="1"/>
      <c r="J506" s="1"/>
      <c r="K506" s="1"/>
    </row>
    <row r="507" spans="1:11" x14ac:dyDescent="0.3">
      <c r="A507" s="1"/>
      <c r="B507" s="1"/>
      <c r="C507" s="1"/>
      <c r="D507" s="1"/>
      <c r="E507" s="1"/>
      <c r="F507" s="1"/>
      <c r="G507" s="1"/>
      <c r="H507" s="1"/>
      <c r="I507" s="1"/>
      <c r="J507" s="1"/>
      <c r="K507" s="1"/>
    </row>
    <row r="508" spans="1:11" x14ac:dyDescent="0.3">
      <c r="A508" s="1" t="s">
        <v>86</v>
      </c>
      <c r="B508" s="1"/>
      <c r="C508" s="1">
        <f>SKEW(B495:K504)</f>
        <v>0.2092186247974063</v>
      </c>
      <c r="D508" s="1"/>
      <c r="E508" s="1"/>
      <c r="F508" s="1"/>
      <c r="G508" s="1"/>
      <c r="H508" s="1"/>
      <c r="I508" s="1"/>
      <c r="J508" s="1"/>
      <c r="K508" s="1"/>
    </row>
    <row r="509" spans="1:11" x14ac:dyDescent="0.3">
      <c r="A509" s="1" t="s">
        <v>75</v>
      </c>
      <c r="B509" s="1"/>
      <c r="C509" s="1">
        <f>KURT(B495:K504)</f>
        <v>-1.0374244845101974</v>
      </c>
      <c r="D509" s="1"/>
      <c r="E509" s="1"/>
      <c r="F509" s="1"/>
      <c r="G509" s="1"/>
      <c r="H509" s="1"/>
      <c r="I509" s="1"/>
      <c r="J509" s="1"/>
      <c r="K509" s="1"/>
    </row>
    <row r="510" spans="1:11" x14ac:dyDescent="0.3">
      <c r="A510" s="1" t="s">
        <v>91</v>
      </c>
      <c r="B510" s="1"/>
      <c r="C510" s="1"/>
      <c r="D510" s="1"/>
      <c r="E510" s="1"/>
      <c r="F510" s="1"/>
      <c r="G510" s="1"/>
      <c r="H510" s="1"/>
      <c r="I510" s="1"/>
      <c r="J510" s="1"/>
      <c r="K510" s="1"/>
    </row>
    <row r="513" spans="1:13" ht="15.6" x14ac:dyDescent="0.3">
      <c r="A513" s="14" t="s">
        <v>245</v>
      </c>
    </row>
    <row r="515" spans="1:13" x14ac:dyDescent="0.3">
      <c r="B515">
        <v>12</v>
      </c>
      <c r="C515">
        <v>18</v>
      </c>
      <c r="D515">
        <v>15</v>
      </c>
      <c r="E515">
        <v>22</v>
      </c>
      <c r="F515">
        <v>20</v>
      </c>
      <c r="G515">
        <v>14</v>
      </c>
      <c r="H515">
        <v>16</v>
      </c>
      <c r="I515">
        <v>21</v>
      </c>
      <c r="J515">
        <v>19</v>
      </c>
      <c r="K515">
        <v>17</v>
      </c>
    </row>
    <row r="516" spans="1:13" x14ac:dyDescent="0.3">
      <c r="B516">
        <v>22</v>
      </c>
      <c r="C516">
        <v>19</v>
      </c>
      <c r="D516">
        <v>13</v>
      </c>
      <c r="E516">
        <v>16</v>
      </c>
      <c r="F516">
        <v>21</v>
      </c>
      <c r="G516">
        <v>22</v>
      </c>
      <c r="H516">
        <v>17</v>
      </c>
      <c r="I516">
        <v>19</v>
      </c>
      <c r="J516">
        <v>22</v>
      </c>
      <c r="K516">
        <v>18</v>
      </c>
    </row>
    <row r="517" spans="1:13" x14ac:dyDescent="0.3">
      <c r="B517">
        <v>14</v>
      </c>
      <c r="C517">
        <v>20</v>
      </c>
      <c r="D517">
        <v>19</v>
      </c>
      <c r="E517">
        <v>17</v>
      </c>
      <c r="F517">
        <v>22</v>
      </c>
      <c r="G517">
        <v>18</v>
      </c>
      <c r="H517">
        <v>15</v>
      </c>
      <c r="I517">
        <v>21</v>
      </c>
      <c r="J517">
        <v>20</v>
      </c>
      <c r="K517">
        <v>16</v>
      </c>
    </row>
    <row r="518" spans="1:13" x14ac:dyDescent="0.3">
      <c r="B518">
        <v>12</v>
      </c>
      <c r="C518">
        <v>18</v>
      </c>
      <c r="D518">
        <v>15</v>
      </c>
      <c r="E518">
        <v>22</v>
      </c>
      <c r="F518">
        <v>20</v>
      </c>
      <c r="G518">
        <v>14</v>
      </c>
      <c r="H518">
        <v>16</v>
      </c>
      <c r="I518">
        <v>21</v>
      </c>
      <c r="J518">
        <v>19</v>
      </c>
      <c r="K518">
        <v>17</v>
      </c>
    </row>
    <row r="519" spans="1:13" x14ac:dyDescent="0.3">
      <c r="B519">
        <v>22</v>
      </c>
      <c r="C519">
        <v>19</v>
      </c>
      <c r="D519">
        <v>13</v>
      </c>
      <c r="E519">
        <v>16</v>
      </c>
      <c r="F519">
        <v>21</v>
      </c>
      <c r="G519">
        <v>22</v>
      </c>
      <c r="H519">
        <v>17</v>
      </c>
      <c r="I519">
        <v>19</v>
      </c>
      <c r="J519">
        <v>22</v>
      </c>
      <c r="K519">
        <v>18</v>
      </c>
    </row>
    <row r="520" spans="1:13" x14ac:dyDescent="0.3">
      <c r="B520">
        <v>14</v>
      </c>
      <c r="C520">
        <v>20</v>
      </c>
      <c r="D520">
        <v>19</v>
      </c>
      <c r="E520">
        <v>17</v>
      </c>
      <c r="F520">
        <v>22</v>
      </c>
      <c r="G520">
        <v>18</v>
      </c>
      <c r="H520">
        <v>15</v>
      </c>
      <c r="I520">
        <v>21</v>
      </c>
      <c r="J520">
        <v>20</v>
      </c>
      <c r="K520">
        <v>16</v>
      </c>
    </row>
    <row r="521" spans="1:13" x14ac:dyDescent="0.3">
      <c r="B521">
        <v>12</v>
      </c>
      <c r="C521">
        <v>18</v>
      </c>
      <c r="D521">
        <v>15</v>
      </c>
      <c r="E521">
        <v>22</v>
      </c>
      <c r="F521">
        <v>20</v>
      </c>
      <c r="G521">
        <v>14</v>
      </c>
      <c r="H521">
        <v>16</v>
      </c>
      <c r="I521">
        <v>21</v>
      </c>
      <c r="J521">
        <v>19</v>
      </c>
      <c r="K521">
        <v>17</v>
      </c>
    </row>
    <row r="522" spans="1:13" x14ac:dyDescent="0.3">
      <c r="B522">
        <v>22</v>
      </c>
      <c r="C522">
        <v>19</v>
      </c>
      <c r="D522">
        <v>13</v>
      </c>
      <c r="E522">
        <v>16</v>
      </c>
      <c r="F522">
        <v>21</v>
      </c>
      <c r="G522">
        <v>22</v>
      </c>
      <c r="H522">
        <v>17</v>
      </c>
      <c r="I522">
        <v>19</v>
      </c>
      <c r="J522">
        <v>22</v>
      </c>
      <c r="K522">
        <v>18</v>
      </c>
    </row>
    <row r="523" spans="1:13" x14ac:dyDescent="0.3">
      <c r="B523">
        <v>14</v>
      </c>
      <c r="C523">
        <v>20</v>
      </c>
      <c r="D523">
        <v>19</v>
      </c>
      <c r="E523">
        <v>17</v>
      </c>
      <c r="F523">
        <v>22</v>
      </c>
      <c r="G523">
        <v>18</v>
      </c>
      <c r="H523">
        <v>15</v>
      </c>
      <c r="I523">
        <v>21</v>
      </c>
      <c r="J523">
        <v>20</v>
      </c>
      <c r="K523">
        <v>16</v>
      </c>
    </row>
    <row r="524" spans="1:13" x14ac:dyDescent="0.3">
      <c r="B524">
        <v>12</v>
      </c>
      <c r="C524">
        <v>18</v>
      </c>
      <c r="D524">
        <v>15</v>
      </c>
      <c r="E524">
        <v>22</v>
      </c>
      <c r="F524">
        <v>20</v>
      </c>
      <c r="G524">
        <v>14</v>
      </c>
      <c r="H524">
        <v>16</v>
      </c>
      <c r="I524">
        <v>21</v>
      </c>
      <c r="J524">
        <v>19</v>
      </c>
      <c r="K524">
        <v>17</v>
      </c>
    </row>
    <row r="526" spans="1:13" x14ac:dyDescent="0.3">
      <c r="A526" s="1" t="s">
        <v>4</v>
      </c>
      <c r="B526" s="1"/>
      <c r="C526" s="1"/>
      <c r="D526" s="1"/>
      <c r="E526" s="1"/>
      <c r="F526" s="1"/>
      <c r="G526" s="1"/>
      <c r="H526" s="1"/>
      <c r="I526" s="1"/>
      <c r="J526" s="1"/>
      <c r="K526" s="1"/>
      <c r="L526" s="1"/>
      <c r="M526" s="1"/>
    </row>
    <row r="527" spans="1:13" x14ac:dyDescent="0.3">
      <c r="A527" s="1"/>
      <c r="B527" s="1"/>
      <c r="C527" s="1"/>
      <c r="D527" s="1"/>
      <c r="E527" s="1"/>
      <c r="F527" s="1"/>
      <c r="G527" s="1"/>
      <c r="H527" s="1"/>
      <c r="I527" s="1"/>
      <c r="J527" s="1"/>
      <c r="K527" s="1"/>
      <c r="L527" s="1"/>
      <c r="M527" s="1"/>
    </row>
    <row r="528" spans="1:13" x14ac:dyDescent="0.3">
      <c r="A528" s="1" t="s">
        <v>86</v>
      </c>
      <c r="B528" s="1"/>
      <c r="C528" s="1">
        <f>SKEW(B515:K524)</f>
        <v>-0.3350128722188207</v>
      </c>
      <c r="D528" s="1"/>
      <c r="E528" s="1"/>
      <c r="F528" s="1"/>
      <c r="G528" s="1"/>
      <c r="H528" s="1"/>
      <c r="I528" s="1"/>
      <c r="J528" s="1"/>
      <c r="K528" s="1"/>
      <c r="L528" s="1"/>
      <c r="M528" s="1"/>
    </row>
    <row r="529" spans="1:13" x14ac:dyDescent="0.3">
      <c r="A529" s="1" t="s">
        <v>75</v>
      </c>
      <c r="B529" s="1"/>
      <c r="C529" s="1">
        <f>KURT(B515:K524)</f>
        <v>-0.88101144669010489</v>
      </c>
      <c r="D529" s="1"/>
      <c r="E529" s="1"/>
      <c r="F529" s="1"/>
      <c r="G529" s="1"/>
      <c r="H529" s="1"/>
      <c r="I529" s="1"/>
      <c r="J529" s="1"/>
      <c r="K529" s="1"/>
      <c r="L529" s="1"/>
      <c r="M529" s="1"/>
    </row>
    <row r="530" spans="1:13" x14ac:dyDescent="0.3">
      <c r="A530" s="1" t="s">
        <v>92</v>
      </c>
      <c r="B530" s="1"/>
      <c r="C530" s="1"/>
      <c r="D530" s="1"/>
      <c r="E530" s="1"/>
      <c r="F530" s="1"/>
      <c r="G530" s="1"/>
      <c r="H530" s="1"/>
      <c r="I530" s="1"/>
      <c r="J530" s="1"/>
      <c r="K530" s="1"/>
      <c r="L530" s="1"/>
      <c r="M530" s="1"/>
    </row>
    <row r="533" spans="1:13" ht="21" x14ac:dyDescent="0.4">
      <c r="A533" s="19" t="s">
        <v>93</v>
      </c>
      <c r="B533" s="18"/>
      <c r="C533" s="18"/>
      <c r="D533" s="18"/>
      <c r="E533" s="18"/>
      <c r="F533" s="18"/>
    </row>
    <row r="535" spans="1:13" ht="15.6" x14ac:dyDescent="0.3">
      <c r="A535" s="14" t="s">
        <v>246</v>
      </c>
    </row>
    <row r="536" spans="1:13" x14ac:dyDescent="0.3">
      <c r="B536">
        <v>40</v>
      </c>
      <c r="C536">
        <v>45</v>
      </c>
      <c r="D536">
        <v>50</v>
      </c>
      <c r="E536">
        <v>55</v>
      </c>
      <c r="F536">
        <v>60</v>
      </c>
      <c r="G536">
        <v>62</v>
      </c>
      <c r="H536">
        <v>65</v>
      </c>
      <c r="I536">
        <v>68</v>
      </c>
      <c r="J536">
        <v>70</v>
      </c>
      <c r="K536">
        <v>72</v>
      </c>
    </row>
    <row r="537" spans="1:13" x14ac:dyDescent="0.3">
      <c r="B537">
        <v>75</v>
      </c>
      <c r="C537">
        <v>78</v>
      </c>
      <c r="D537">
        <v>80</v>
      </c>
      <c r="E537">
        <v>82</v>
      </c>
      <c r="F537">
        <v>85</v>
      </c>
      <c r="G537">
        <v>88</v>
      </c>
      <c r="H537">
        <v>90</v>
      </c>
      <c r="I537">
        <v>92</v>
      </c>
      <c r="J537">
        <v>95</v>
      </c>
      <c r="K537">
        <v>100</v>
      </c>
    </row>
    <row r="538" spans="1:13" x14ac:dyDescent="0.3">
      <c r="B538">
        <v>105</v>
      </c>
      <c r="C538">
        <v>110</v>
      </c>
      <c r="D538">
        <v>115</v>
      </c>
      <c r="E538">
        <v>120</v>
      </c>
      <c r="F538">
        <v>125</v>
      </c>
      <c r="G538">
        <v>130</v>
      </c>
      <c r="H538">
        <v>135</v>
      </c>
      <c r="I538">
        <v>140</v>
      </c>
      <c r="J538">
        <v>145</v>
      </c>
      <c r="K538">
        <v>150</v>
      </c>
    </row>
    <row r="539" spans="1:13" x14ac:dyDescent="0.3">
      <c r="B539">
        <v>155</v>
      </c>
      <c r="C539">
        <v>160</v>
      </c>
      <c r="D539">
        <v>165</v>
      </c>
      <c r="E539">
        <v>170</v>
      </c>
      <c r="F539">
        <v>175</v>
      </c>
      <c r="G539">
        <v>180</v>
      </c>
      <c r="H539">
        <v>185</v>
      </c>
      <c r="I539">
        <v>190</v>
      </c>
      <c r="J539">
        <v>195</v>
      </c>
      <c r="K539">
        <v>200</v>
      </c>
    </row>
    <row r="540" spans="1:13" x14ac:dyDescent="0.3">
      <c r="B540">
        <v>205</v>
      </c>
      <c r="C540">
        <v>210</v>
      </c>
      <c r="D540">
        <v>215</v>
      </c>
      <c r="E540">
        <v>220</v>
      </c>
      <c r="F540">
        <v>225</v>
      </c>
      <c r="G540">
        <v>230</v>
      </c>
      <c r="H540">
        <v>235</v>
      </c>
      <c r="I540">
        <v>240</v>
      </c>
      <c r="J540">
        <v>245</v>
      </c>
      <c r="K540">
        <v>250</v>
      </c>
    </row>
    <row r="541" spans="1:13" x14ac:dyDescent="0.3">
      <c r="B541">
        <v>255</v>
      </c>
      <c r="C541">
        <v>260</v>
      </c>
      <c r="D541">
        <v>265</v>
      </c>
      <c r="E541">
        <v>270</v>
      </c>
      <c r="F541">
        <v>275</v>
      </c>
      <c r="G541">
        <v>280</v>
      </c>
      <c r="H541">
        <v>285</v>
      </c>
      <c r="I541">
        <v>290</v>
      </c>
      <c r="J541">
        <v>295</v>
      </c>
      <c r="K541">
        <v>300</v>
      </c>
    </row>
    <row r="542" spans="1:13" x14ac:dyDescent="0.3">
      <c r="B542">
        <v>305</v>
      </c>
      <c r="C542">
        <v>310</v>
      </c>
      <c r="D542">
        <v>315</v>
      </c>
      <c r="E542">
        <v>320</v>
      </c>
      <c r="F542">
        <v>325</v>
      </c>
      <c r="G542">
        <v>330</v>
      </c>
      <c r="H542">
        <v>335</v>
      </c>
      <c r="I542">
        <v>340</v>
      </c>
      <c r="J542">
        <v>345</v>
      </c>
      <c r="K542">
        <v>350</v>
      </c>
    </row>
    <row r="543" spans="1:13" x14ac:dyDescent="0.3">
      <c r="B543">
        <v>355</v>
      </c>
      <c r="C543">
        <v>360</v>
      </c>
      <c r="D543">
        <v>365</v>
      </c>
      <c r="E543">
        <v>370</v>
      </c>
      <c r="F543">
        <v>375</v>
      </c>
      <c r="G543">
        <v>380</v>
      </c>
      <c r="H543">
        <v>385</v>
      </c>
      <c r="I543">
        <v>390</v>
      </c>
      <c r="J543">
        <v>395</v>
      </c>
      <c r="K543">
        <v>400</v>
      </c>
    </row>
    <row r="544" spans="1:13" x14ac:dyDescent="0.3">
      <c r="B544">
        <v>405</v>
      </c>
      <c r="C544">
        <v>410</v>
      </c>
      <c r="D544">
        <v>415</v>
      </c>
      <c r="E544">
        <v>420</v>
      </c>
      <c r="F544">
        <v>425</v>
      </c>
      <c r="G544">
        <v>430</v>
      </c>
      <c r="H544">
        <v>435</v>
      </c>
      <c r="I544">
        <v>440</v>
      </c>
      <c r="J544">
        <v>445</v>
      </c>
      <c r="K544">
        <v>450</v>
      </c>
    </row>
    <row r="545" spans="1:11" x14ac:dyDescent="0.3">
      <c r="B545">
        <v>455</v>
      </c>
      <c r="C545">
        <v>460</v>
      </c>
      <c r="D545">
        <v>465</v>
      </c>
      <c r="E545">
        <v>470</v>
      </c>
      <c r="F545">
        <v>475</v>
      </c>
      <c r="G545">
        <v>480</v>
      </c>
      <c r="H545">
        <v>485</v>
      </c>
      <c r="I545">
        <v>490</v>
      </c>
      <c r="J545">
        <v>495</v>
      </c>
      <c r="K545">
        <v>500</v>
      </c>
    </row>
    <row r="547" spans="1:11" x14ac:dyDescent="0.3">
      <c r="A547" s="1" t="s">
        <v>4</v>
      </c>
      <c r="B547" s="1"/>
      <c r="C547" s="1"/>
      <c r="D547" s="1"/>
    </row>
    <row r="548" spans="1:11" x14ac:dyDescent="0.3">
      <c r="A548" s="1"/>
      <c r="B548" s="1"/>
      <c r="C548" s="1"/>
      <c r="D548" s="1"/>
    </row>
    <row r="549" spans="1:11" x14ac:dyDescent="0.3">
      <c r="A549" s="1" t="s">
        <v>94</v>
      </c>
      <c r="B549" s="1" t="s">
        <v>51</v>
      </c>
      <c r="C549" s="1">
        <f>QUARTILE(B536:K545,1)</f>
        <v>128.75</v>
      </c>
      <c r="D549" s="1"/>
    </row>
    <row r="550" spans="1:11" x14ac:dyDescent="0.3">
      <c r="A550" s="1"/>
      <c r="B550" s="1" t="s">
        <v>95</v>
      </c>
      <c r="C550" s="1">
        <f>MEDIAN(B536:K545)</f>
        <v>252.5</v>
      </c>
      <c r="D550" s="1"/>
    </row>
    <row r="551" spans="1:11" x14ac:dyDescent="0.3">
      <c r="A551" s="1"/>
      <c r="B551" s="1" t="s">
        <v>52</v>
      </c>
      <c r="C551" s="1">
        <f>QUARTILE(B536:J540,3)</f>
        <v>185</v>
      </c>
      <c r="D551" s="1"/>
    </row>
    <row r="552" spans="1:11" x14ac:dyDescent="0.3">
      <c r="A552" s="1"/>
      <c r="B552" s="1"/>
      <c r="C552" s="1"/>
      <c r="D552" s="1"/>
    </row>
    <row r="553" spans="1:11" x14ac:dyDescent="0.3">
      <c r="A553" s="1" t="s">
        <v>96</v>
      </c>
      <c r="B553" s="1" t="s">
        <v>97</v>
      </c>
      <c r="C553" s="1">
        <f>PERCENTILE(B536:K545,0.1)</f>
        <v>74.7</v>
      </c>
      <c r="D553" s="1"/>
    </row>
    <row r="554" spans="1:11" x14ac:dyDescent="0.3">
      <c r="A554" s="1"/>
      <c r="B554" s="1" t="s">
        <v>98</v>
      </c>
      <c r="C554" s="1">
        <f>PERCENTILE(B536:K545,0.25)</f>
        <v>128.75</v>
      </c>
      <c r="D554" s="1"/>
    </row>
    <row r="555" spans="1:11" x14ac:dyDescent="0.3">
      <c r="A555" s="1"/>
      <c r="B555" s="1" t="s">
        <v>100</v>
      </c>
      <c r="C555" s="1">
        <f>PERCENTILE(B536:K545,0.75)</f>
        <v>376.25</v>
      </c>
      <c r="D555" s="1"/>
    </row>
    <row r="556" spans="1:11" x14ac:dyDescent="0.3">
      <c r="A556" s="1"/>
      <c r="B556" s="1" t="s">
        <v>99</v>
      </c>
      <c r="C556" s="1">
        <f>PERCENTILE(B536:K545,0.9)</f>
        <v>450.50000000000006</v>
      </c>
      <c r="D556" s="1"/>
    </row>
    <row r="559" spans="1:11" ht="15.6" x14ac:dyDescent="0.3">
      <c r="A559" s="14" t="s">
        <v>247</v>
      </c>
    </row>
    <row r="561" spans="1:11" x14ac:dyDescent="0.3">
      <c r="B561">
        <v>50</v>
      </c>
      <c r="C561">
        <v>60</v>
      </c>
      <c r="D561">
        <v>62</v>
      </c>
      <c r="E561">
        <v>65</v>
      </c>
      <c r="F561">
        <v>68</v>
      </c>
      <c r="G561">
        <v>70</v>
      </c>
      <c r="H561">
        <v>72</v>
      </c>
      <c r="I561">
        <v>75</v>
      </c>
      <c r="J561">
        <v>78</v>
      </c>
      <c r="K561">
        <v>80</v>
      </c>
    </row>
    <row r="562" spans="1:11" x14ac:dyDescent="0.3">
      <c r="B562">
        <v>82</v>
      </c>
      <c r="C562">
        <v>85</v>
      </c>
      <c r="D562">
        <v>88</v>
      </c>
      <c r="E562">
        <v>90</v>
      </c>
      <c r="F562">
        <v>92</v>
      </c>
      <c r="G562">
        <v>95</v>
      </c>
      <c r="H562">
        <v>100</v>
      </c>
      <c r="I562">
        <v>105</v>
      </c>
      <c r="J562">
        <v>110</v>
      </c>
      <c r="K562">
        <v>115</v>
      </c>
    </row>
    <row r="563" spans="1:11" x14ac:dyDescent="0.3">
      <c r="B563">
        <v>120</v>
      </c>
      <c r="C563">
        <v>125</v>
      </c>
      <c r="D563">
        <v>130</v>
      </c>
      <c r="E563">
        <v>135</v>
      </c>
      <c r="F563">
        <v>140</v>
      </c>
      <c r="G563">
        <v>145</v>
      </c>
      <c r="H563">
        <v>150</v>
      </c>
      <c r="I563">
        <v>155</v>
      </c>
      <c r="J563">
        <v>160</v>
      </c>
      <c r="K563">
        <v>165</v>
      </c>
    </row>
    <row r="564" spans="1:11" x14ac:dyDescent="0.3">
      <c r="B564">
        <v>170</v>
      </c>
      <c r="C564">
        <v>175</v>
      </c>
      <c r="D564">
        <v>180</v>
      </c>
      <c r="E564">
        <v>185</v>
      </c>
      <c r="F564">
        <v>190</v>
      </c>
      <c r="G564">
        <v>195</v>
      </c>
      <c r="H564">
        <v>200</v>
      </c>
      <c r="I564">
        <v>205</v>
      </c>
      <c r="J564">
        <v>210</v>
      </c>
      <c r="K564">
        <v>215</v>
      </c>
    </row>
    <row r="565" spans="1:11" x14ac:dyDescent="0.3">
      <c r="B565">
        <v>220</v>
      </c>
      <c r="C565">
        <v>225</v>
      </c>
      <c r="D565">
        <v>230</v>
      </c>
      <c r="E565">
        <v>235</v>
      </c>
      <c r="F565">
        <v>240</v>
      </c>
      <c r="G565">
        <v>245</v>
      </c>
      <c r="H565">
        <v>250</v>
      </c>
      <c r="I565">
        <v>255</v>
      </c>
      <c r="J565">
        <v>260</v>
      </c>
      <c r="K565">
        <v>265</v>
      </c>
    </row>
    <row r="566" spans="1:11" x14ac:dyDescent="0.3">
      <c r="B566">
        <v>270</v>
      </c>
      <c r="C566">
        <v>275</v>
      </c>
      <c r="D566">
        <v>280</v>
      </c>
      <c r="E566">
        <v>285</v>
      </c>
      <c r="F566">
        <v>290</v>
      </c>
      <c r="G566">
        <v>295</v>
      </c>
      <c r="H566">
        <v>300</v>
      </c>
      <c r="I566">
        <v>305</v>
      </c>
      <c r="J566">
        <v>310</v>
      </c>
      <c r="K566">
        <v>315</v>
      </c>
    </row>
    <row r="567" spans="1:11" x14ac:dyDescent="0.3">
      <c r="B567">
        <v>320</v>
      </c>
      <c r="C567">
        <v>325</v>
      </c>
      <c r="D567">
        <v>330</v>
      </c>
      <c r="E567">
        <v>335</v>
      </c>
      <c r="F567">
        <v>340</v>
      </c>
      <c r="G567">
        <v>345</v>
      </c>
      <c r="H567">
        <v>350</v>
      </c>
      <c r="I567">
        <v>355</v>
      </c>
      <c r="J567">
        <v>360</v>
      </c>
      <c r="K567">
        <v>365</v>
      </c>
    </row>
    <row r="568" spans="1:11" x14ac:dyDescent="0.3">
      <c r="B568">
        <v>370</v>
      </c>
      <c r="C568">
        <v>375</v>
      </c>
      <c r="D568">
        <v>380</v>
      </c>
      <c r="E568">
        <v>385</v>
      </c>
      <c r="F568">
        <v>390</v>
      </c>
      <c r="G568">
        <v>395</v>
      </c>
      <c r="H568">
        <v>400</v>
      </c>
      <c r="I568">
        <v>405</v>
      </c>
      <c r="J568">
        <v>410</v>
      </c>
      <c r="K568">
        <v>415</v>
      </c>
    </row>
    <row r="569" spans="1:11" x14ac:dyDescent="0.3">
      <c r="B569">
        <v>420</v>
      </c>
      <c r="C569">
        <v>425</v>
      </c>
      <c r="D569">
        <v>430</v>
      </c>
      <c r="E569">
        <v>435</v>
      </c>
      <c r="F569">
        <v>440</v>
      </c>
      <c r="G569">
        <v>445</v>
      </c>
      <c r="H569">
        <v>450</v>
      </c>
      <c r="I569">
        <v>455</v>
      </c>
      <c r="J569">
        <v>460</v>
      </c>
      <c r="K569">
        <v>465</v>
      </c>
    </row>
    <row r="570" spans="1:11" x14ac:dyDescent="0.3">
      <c r="B570">
        <v>470</v>
      </c>
      <c r="C570">
        <v>475</v>
      </c>
      <c r="D570">
        <v>480</v>
      </c>
      <c r="E570">
        <v>485</v>
      </c>
      <c r="F570">
        <v>490</v>
      </c>
      <c r="G570">
        <v>495</v>
      </c>
      <c r="H570">
        <v>500</v>
      </c>
      <c r="I570">
        <v>505</v>
      </c>
      <c r="J570">
        <v>510</v>
      </c>
      <c r="K570">
        <v>515</v>
      </c>
    </row>
    <row r="572" spans="1:11" x14ac:dyDescent="0.3">
      <c r="A572" s="1" t="s">
        <v>4</v>
      </c>
      <c r="B572" s="1"/>
      <c r="C572" s="1"/>
      <c r="D572" s="1"/>
    </row>
    <row r="573" spans="1:11" x14ac:dyDescent="0.3">
      <c r="A573" s="1"/>
      <c r="B573" s="1"/>
      <c r="C573" s="1"/>
      <c r="D573" s="1"/>
    </row>
    <row r="574" spans="1:11" x14ac:dyDescent="0.3">
      <c r="A574" s="1" t="s">
        <v>94</v>
      </c>
      <c r="B574" s="1" t="s">
        <v>51</v>
      </c>
      <c r="C574" s="1">
        <f>QUARTILE(B561:K570,1)</f>
        <v>143.75</v>
      </c>
      <c r="D574" s="1"/>
    </row>
    <row r="575" spans="1:11" x14ac:dyDescent="0.3">
      <c r="A575" s="1"/>
      <c r="B575" s="1" t="s">
        <v>95</v>
      </c>
      <c r="C575" s="1">
        <f>MEDIAN(B561:K570)</f>
        <v>267.5</v>
      </c>
      <c r="D575" s="1"/>
    </row>
    <row r="576" spans="1:11" x14ac:dyDescent="0.3">
      <c r="A576" s="1"/>
      <c r="B576" s="1" t="s">
        <v>52</v>
      </c>
      <c r="C576" s="1">
        <f>QUARTILE(B561:K570,3)</f>
        <v>391.25</v>
      </c>
      <c r="D576" s="1"/>
    </row>
    <row r="577" spans="1:12" x14ac:dyDescent="0.3">
      <c r="A577" s="1"/>
      <c r="B577" s="1"/>
      <c r="C577" s="1"/>
      <c r="D577" s="1"/>
    </row>
    <row r="578" spans="1:12" x14ac:dyDescent="0.3">
      <c r="A578" s="1" t="s">
        <v>101</v>
      </c>
      <c r="B578" s="1" t="s">
        <v>102</v>
      </c>
      <c r="C578" s="1">
        <f>PERCENTILE(B561:K570,0.15)</f>
        <v>94.55</v>
      </c>
      <c r="D578" s="1"/>
    </row>
    <row r="579" spans="1:12" x14ac:dyDescent="0.3">
      <c r="A579" s="1"/>
      <c r="B579" s="1" t="s">
        <v>103</v>
      </c>
      <c r="C579" s="1">
        <f>PERCENTILE(B561:K570,0.5)</f>
        <v>267.5</v>
      </c>
      <c r="D579" s="1"/>
    </row>
    <row r="580" spans="1:12" x14ac:dyDescent="0.3">
      <c r="A580" s="1"/>
      <c r="B580" s="1" t="s">
        <v>104</v>
      </c>
      <c r="C580" s="1">
        <f>PERCENTILE(B561:K570,0.85)</f>
        <v>440.74999999999994</v>
      </c>
      <c r="D580" s="1"/>
    </row>
    <row r="583" spans="1:12" ht="15.6" x14ac:dyDescent="0.3">
      <c r="A583" s="14" t="s">
        <v>248</v>
      </c>
    </row>
    <row r="585" spans="1:12" x14ac:dyDescent="0.3">
      <c r="B585">
        <v>20</v>
      </c>
      <c r="C585">
        <v>25</v>
      </c>
      <c r="D585">
        <v>30</v>
      </c>
      <c r="E585">
        <v>35</v>
      </c>
      <c r="F585">
        <v>40</v>
      </c>
      <c r="G585">
        <v>45</v>
      </c>
      <c r="H585">
        <v>50</v>
      </c>
      <c r="I585">
        <v>55</v>
      </c>
      <c r="J585">
        <v>60</v>
      </c>
      <c r="K585">
        <v>65</v>
      </c>
      <c r="L585">
        <v>70</v>
      </c>
    </row>
    <row r="586" spans="1:12" x14ac:dyDescent="0.3">
      <c r="B586">
        <v>75</v>
      </c>
      <c r="C586">
        <v>80</v>
      </c>
      <c r="D586">
        <v>85</v>
      </c>
      <c r="E586">
        <v>90</v>
      </c>
      <c r="F586">
        <v>95</v>
      </c>
      <c r="G586">
        <v>100</v>
      </c>
      <c r="H586">
        <v>105</v>
      </c>
      <c r="I586">
        <v>110</v>
      </c>
      <c r="J586">
        <v>115</v>
      </c>
      <c r="K586">
        <v>120</v>
      </c>
      <c r="L586">
        <v>125</v>
      </c>
    </row>
    <row r="587" spans="1:12" x14ac:dyDescent="0.3">
      <c r="B587">
        <v>130</v>
      </c>
      <c r="C587">
        <v>135</v>
      </c>
      <c r="D587">
        <v>140</v>
      </c>
      <c r="E587">
        <v>145</v>
      </c>
      <c r="F587">
        <v>150</v>
      </c>
      <c r="G587">
        <v>155</v>
      </c>
      <c r="H587">
        <v>160</v>
      </c>
      <c r="I587">
        <v>165</v>
      </c>
      <c r="J587">
        <v>170</v>
      </c>
      <c r="K587">
        <v>175</v>
      </c>
      <c r="L587">
        <v>180</v>
      </c>
    </row>
    <row r="588" spans="1:12" x14ac:dyDescent="0.3">
      <c r="B588">
        <v>185</v>
      </c>
      <c r="C588">
        <v>190</v>
      </c>
      <c r="D588">
        <v>195</v>
      </c>
      <c r="E588">
        <v>200</v>
      </c>
      <c r="F588">
        <v>205</v>
      </c>
      <c r="G588">
        <v>210</v>
      </c>
      <c r="H588">
        <v>215</v>
      </c>
      <c r="I588">
        <v>220</v>
      </c>
      <c r="J588">
        <v>225</v>
      </c>
      <c r="K588">
        <v>230</v>
      </c>
      <c r="L588">
        <v>235</v>
      </c>
    </row>
    <row r="589" spans="1:12" x14ac:dyDescent="0.3">
      <c r="B589">
        <v>240</v>
      </c>
      <c r="C589">
        <v>245</v>
      </c>
      <c r="D589">
        <v>250</v>
      </c>
      <c r="E589">
        <v>255</v>
      </c>
      <c r="F589">
        <v>260</v>
      </c>
      <c r="G589">
        <v>265</v>
      </c>
      <c r="H589">
        <v>270</v>
      </c>
      <c r="I589">
        <v>275</v>
      </c>
      <c r="J589">
        <v>280</v>
      </c>
      <c r="K589">
        <v>285</v>
      </c>
      <c r="L589">
        <v>290</v>
      </c>
    </row>
    <row r="590" spans="1:12" x14ac:dyDescent="0.3">
      <c r="B590">
        <v>295</v>
      </c>
      <c r="C590">
        <v>300</v>
      </c>
      <c r="D590">
        <v>305</v>
      </c>
      <c r="E590">
        <v>310</v>
      </c>
      <c r="F590">
        <v>315</v>
      </c>
      <c r="G590">
        <v>320</v>
      </c>
      <c r="H590">
        <v>325</v>
      </c>
      <c r="I590">
        <v>330</v>
      </c>
      <c r="J590">
        <v>335</v>
      </c>
      <c r="K590">
        <v>340</v>
      </c>
      <c r="L590">
        <v>345</v>
      </c>
    </row>
    <row r="591" spans="1:12" x14ac:dyDescent="0.3">
      <c r="B591">
        <v>350</v>
      </c>
      <c r="C591">
        <v>355</v>
      </c>
      <c r="D591">
        <v>360</v>
      </c>
      <c r="E591">
        <v>365</v>
      </c>
      <c r="F591">
        <v>370</v>
      </c>
      <c r="G591">
        <v>375</v>
      </c>
      <c r="H591">
        <v>380</v>
      </c>
      <c r="I591">
        <v>385</v>
      </c>
      <c r="J591">
        <v>390</v>
      </c>
      <c r="K591">
        <v>395</v>
      </c>
      <c r="L591">
        <v>400</v>
      </c>
    </row>
    <row r="592" spans="1:12" x14ac:dyDescent="0.3">
      <c r="B592">
        <v>405</v>
      </c>
      <c r="C592">
        <v>410</v>
      </c>
      <c r="D592">
        <v>415</v>
      </c>
      <c r="E592">
        <v>420</v>
      </c>
      <c r="F592">
        <v>425</v>
      </c>
      <c r="G592">
        <v>430</v>
      </c>
      <c r="H592">
        <v>435</v>
      </c>
      <c r="I592">
        <v>440</v>
      </c>
      <c r="J592">
        <v>445</v>
      </c>
      <c r="K592">
        <v>450</v>
      </c>
      <c r="L592">
        <v>455</v>
      </c>
    </row>
    <row r="593" spans="1:12" x14ac:dyDescent="0.3">
      <c r="B593">
        <v>460</v>
      </c>
      <c r="C593">
        <v>465</v>
      </c>
      <c r="D593">
        <v>470</v>
      </c>
      <c r="E593">
        <v>475</v>
      </c>
      <c r="F593">
        <v>480</v>
      </c>
      <c r="G593">
        <v>485</v>
      </c>
      <c r="H593">
        <v>490</v>
      </c>
      <c r="I593">
        <v>495</v>
      </c>
      <c r="J593">
        <v>500</v>
      </c>
      <c r="K593">
        <v>505</v>
      </c>
      <c r="L593">
        <v>510</v>
      </c>
    </row>
    <row r="594" spans="1:12" x14ac:dyDescent="0.3">
      <c r="B594">
        <v>515</v>
      </c>
      <c r="C594">
        <v>520</v>
      </c>
      <c r="D594">
        <v>525</v>
      </c>
      <c r="E594">
        <v>530</v>
      </c>
      <c r="F594">
        <v>535</v>
      </c>
      <c r="G594">
        <v>540</v>
      </c>
      <c r="H594">
        <v>545</v>
      </c>
      <c r="I594">
        <v>550</v>
      </c>
      <c r="J594">
        <v>555</v>
      </c>
      <c r="K594">
        <v>560</v>
      </c>
      <c r="L594">
        <v>565</v>
      </c>
    </row>
    <row r="596" spans="1:12" x14ac:dyDescent="0.3">
      <c r="A596" s="1" t="s">
        <v>4</v>
      </c>
      <c r="B596" s="1"/>
      <c r="C596" s="1"/>
    </row>
    <row r="597" spans="1:12" x14ac:dyDescent="0.3">
      <c r="A597" s="1"/>
      <c r="B597" s="1"/>
      <c r="C597" s="1"/>
    </row>
    <row r="598" spans="1:12" x14ac:dyDescent="0.3">
      <c r="A598" s="1" t="s">
        <v>105</v>
      </c>
      <c r="B598" s="1" t="s">
        <v>51</v>
      </c>
      <c r="C598" s="1">
        <f>QUARTILE(B585:L594,1)</f>
        <v>156.25</v>
      </c>
    </row>
    <row r="599" spans="1:12" x14ac:dyDescent="0.3">
      <c r="A599" s="1"/>
      <c r="B599" s="1" t="s">
        <v>95</v>
      </c>
      <c r="C599" s="1">
        <f>MEDIAN(B585:M594)</f>
        <v>292.5</v>
      </c>
    </row>
    <row r="600" spans="1:12" x14ac:dyDescent="0.3">
      <c r="A600" s="1"/>
      <c r="B600" s="1" t="s">
        <v>52</v>
      </c>
      <c r="C600" s="1">
        <f>QUARTILE(B585:L594,3)</f>
        <v>428.75</v>
      </c>
    </row>
    <row r="601" spans="1:12" x14ac:dyDescent="0.3">
      <c r="A601" s="1"/>
      <c r="B601" s="1"/>
      <c r="C601" s="1"/>
    </row>
    <row r="602" spans="1:12" x14ac:dyDescent="0.3">
      <c r="A602" s="1" t="s">
        <v>101</v>
      </c>
      <c r="B602" s="1" t="s">
        <v>106</v>
      </c>
      <c r="C602" s="1">
        <f>PERCENTILE(B585:L594,0.2)</f>
        <v>129</v>
      </c>
    </row>
    <row r="603" spans="1:12" x14ac:dyDescent="0.3">
      <c r="A603" s="1"/>
      <c r="B603" s="1" t="s">
        <v>107</v>
      </c>
      <c r="C603" s="1">
        <f>PERCENTILE(B585:L594,0.4)</f>
        <v>238</v>
      </c>
    </row>
    <row r="604" spans="1:12" x14ac:dyDescent="0.3">
      <c r="A604" s="1"/>
      <c r="B604" s="1" t="s">
        <v>108</v>
      </c>
      <c r="C604" s="1">
        <f>PERCENTILE(B585:L594,0.8)</f>
        <v>456</v>
      </c>
    </row>
    <row r="605" spans="1:12" x14ac:dyDescent="0.3">
      <c r="A605" s="1"/>
      <c r="B605" s="1"/>
      <c r="C605" s="1"/>
    </row>
    <row r="606" spans="1:12" ht="15.6" x14ac:dyDescent="0.3">
      <c r="A606" s="14" t="s">
        <v>249</v>
      </c>
    </row>
    <row r="608" spans="1:12" x14ac:dyDescent="0.3">
      <c r="B608">
        <v>15</v>
      </c>
      <c r="C608">
        <v>20</v>
      </c>
      <c r="D608">
        <v>25</v>
      </c>
      <c r="E608">
        <v>30</v>
      </c>
      <c r="F608">
        <v>35</v>
      </c>
      <c r="G608">
        <v>40</v>
      </c>
      <c r="H608">
        <v>45</v>
      </c>
      <c r="I608">
        <v>50</v>
      </c>
      <c r="J608">
        <v>55</v>
      </c>
      <c r="K608">
        <v>60</v>
      </c>
    </row>
    <row r="609" spans="1:11" x14ac:dyDescent="0.3">
      <c r="B609">
        <v>65</v>
      </c>
      <c r="C609">
        <v>70</v>
      </c>
      <c r="D609">
        <v>75</v>
      </c>
      <c r="E609">
        <v>80</v>
      </c>
      <c r="F609">
        <v>85</v>
      </c>
      <c r="G609">
        <v>90</v>
      </c>
      <c r="H609">
        <v>95</v>
      </c>
      <c r="I609">
        <v>100</v>
      </c>
      <c r="J609">
        <v>105</v>
      </c>
      <c r="K609">
        <v>110</v>
      </c>
    </row>
    <row r="610" spans="1:11" x14ac:dyDescent="0.3">
      <c r="B610">
        <v>115</v>
      </c>
      <c r="C610">
        <v>120</v>
      </c>
      <c r="D610">
        <v>125</v>
      </c>
      <c r="E610">
        <v>130</v>
      </c>
      <c r="F610">
        <v>135</v>
      </c>
      <c r="G610">
        <v>140</v>
      </c>
      <c r="H610">
        <v>145</v>
      </c>
      <c r="I610">
        <v>150</v>
      </c>
      <c r="J610">
        <v>155</v>
      </c>
      <c r="K610">
        <v>160</v>
      </c>
    </row>
    <row r="611" spans="1:11" x14ac:dyDescent="0.3">
      <c r="B611">
        <v>165</v>
      </c>
      <c r="C611">
        <v>170</v>
      </c>
      <c r="D611">
        <v>175</v>
      </c>
      <c r="E611">
        <v>180</v>
      </c>
      <c r="F611">
        <v>185</v>
      </c>
      <c r="G611">
        <v>190</v>
      </c>
      <c r="H611">
        <v>195</v>
      </c>
      <c r="I611">
        <v>200</v>
      </c>
      <c r="J611">
        <v>205</v>
      </c>
      <c r="K611">
        <v>210</v>
      </c>
    </row>
    <row r="612" spans="1:11" x14ac:dyDescent="0.3">
      <c r="B612">
        <v>215</v>
      </c>
      <c r="C612">
        <v>220</v>
      </c>
      <c r="D612">
        <v>225</v>
      </c>
      <c r="E612">
        <v>230</v>
      </c>
      <c r="F612">
        <v>235</v>
      </c>
      <c r="G612">
        <v>240</v>
      </c>
      <c r="H612">
        <v>245</v>
      </c>
      <c r="I612">
        <v>250</v>
      </c>
      <c r="J612">
        <v>255</v>
      </c>
      <c r="K612">
        <v>260</v>
      </c>
    </row>
    <row r="613" spans="1:11" x14ac:dyDescent="0.3">
      <c r="B613">
        <v>265</v>
      </c>
      <c r="C613">
        <v>270</v>
      </c>
      <c r="D613">
        <v>275</v>
      </c>
      <c r="E613">
        <v>280</v>
      </c>
      <c r="F613">
        <v>285</v>
      </c>
      <c r="G613">
        <v>290</v>
      </c>
      <c r="H613">
        <v>295</v>
      </c>
      <c r="I613">
        <v>300</v>
      </c>
      <c r="J613">
        <v>305</v>
      </c>
      <c r="K613">
        <v>310</v>
      </c>
    </row>
    <row r="614" spans="1:11" x14ac:dyDescent="0.3">
      <c r="B614">
        <v>315</v>
      </c>
      <c r="C614">
        <v>320</v>
      </c>
      <c r="D614">
        <v>325</v>
      </c>
      <c r="E614">
        <v>330</v>
      </c>
      <c r="F614">
        <v>335</v>
      </c>
      <c r="G614">
        <v>340</v>
      </c>
      <c r="H614">
        <v>345</v>
      </c>
      <c r="I614">
        <v>350</v>
      </c>
      <c r="J614">
        <v>355</v>
      </c>
      <c r="K614">
        <v>360</v>
      </c>
    </row>
    <row r="615" spans="1:11" x14ac:dyDescent="0.3">
      <c r="B615">
        <v>365</v>
      </c>
      <c r="C615">
        <v>370</v>
      </c>
      <c r="D615">
        <v>375</v>
      </c>
      <c r="E615">
        <v>380</v>
      </c>
      <c r="F615">
        <v>385</v>
      </c>
      <c r="G615">
        <v>390</v>
      </c>
      <c r="H615">
        <v>395</v>
      </c>
      <c r="I615">
        <v>400</v>
      </c>
      <c r="J615">
        <v>405</v>
      </c>
      <c r="K615">
        <v>410</v>
      </c>
    </row>
    <row r="616" spans="1:11" x14ac:dyDescent="0.3">
      <c r="B616">
        <v>415</v>
      </c>
      <c r="C616">
        <v>420</v>
      </c>
      <c r="D616">
        <v>425</v>
      </c>
      <c r="E616">
        <v>430</v>
      </c>
      <c r="F616">
        <v>435</v>
      </c>
      <c r="G616">
        <v>440</v>
      </c>
      <c r="H616">
        <v>445</v>
      </c>
      <c r="I616">
        <v>450</v>
      </c>
      <c r="J616">
        <v>455</v>
      </c>
      <c r="K616">
        <v>460</v>
      </c>
    </row>
    <row r="617" spans="1:11" x14ac:dyDescent="0.3">
      <c r="B617">
        <v>465</v>
      </c>
      <c r="C617">
        <v>470</v>
      </c>
      <c r="D617">
        <v>475</v>
      </c>
      <c r="E617">
        <v>485</v>
      </c>
      <c r="F617">
        <v>490</v>
      </c>
      <c r="G617">
        <v>495</v>
      </c>
      <c r="H617">
        <v>500</v>
      </c>
      <c r="I617">
        <v>505</v>
      </c>
      <c r="J617">
        <v>510</v>
      </c>
      <c r="K617">
        <v>515</v>
      </c>
    </row>
    <row r="618" spans="1:11" x14ac:dyDescent="0.3">
      <c r="B618">
        <v>520</v>
      </c>
      <c r="C618">
        <v>525</v>
      </c>
      <c r="D618">
        <v>530</v>
      </c>
      <c r="E618">
        <v>535</v>
      </c>
      <c r="F618">
        <v>540</v>
      </c>
      <c r="G618">
        <v>545</v>
      </c>
      <c r="H618">
        <v>550</v>
      </c>
      <c r="I618">
        <v>555</v>
      </c>
      <c r="J618">
        <v>560</v>
      </c>
      <c r="K618">
        <v>565</v>
      </c>
    </row>
    <row r="619" spans="1:11" x14ac:dyDescent="0.3">
      <c r="B619">
        <v>570</v>
      </c>
      <c r="C619">
        <v>575</v>
      </c>
      <c r="D619">
        <v>580</v>
      </c>
      <c r="E619">
        <v>585</v>
      </c>
      <c r="F619">
        <v>590</v>
      </c>
      <c r="G619">
        <v>595</v>
      </c>
      <c r="H619">
        <v>600</v>
      </c>
      <c r="I619">
        <v>605</v>
      </c>
      <c r="J619">
        <v>610</v>
      </c>
      <c r="K619">
        <v>615</v>
      </c>
    </row>
    <row r="621" spans="1:11" x14ac:dyDescent="0.3">
      <c r="A621" s="1" t="s">
        <v>4</v>
      </c>
      <c r="B621" s="1"/>
      <c r="C621" s="1"/>
      <c r="D621" s="1"/>
    </row>
    <row r="622" spans="1:11" x14ac:dyDescent="0.3">
      <c r="A622" s="1"/>
      <c r="B622" s="1"/>
      <c r="C622" s="1"/>
      <c r="D622" s="1"/>
    </row>
    <row r="623" spans="1:11" x14ac:dyDescent="0.3">
      <c r="A623" s="1" t="s">
        <v>94</v>
      </c>
      <c r="B623" s="1" t="s">
        <v>51</v>
      </c>
      <c r="C623" s="1">
        <f>QUARTILE(B608:K619,1)</f>
        <v>163.75</v>
      </c>
      <c r="D623" s="1"/>
    </row>
    <row r="624" spans="1:11" x14ac:dyDescent="0.3">
      <c r="A624" s="1"/>
      <c r="B624" s="1" t="s">
        <v>95</v>
      </c>
      <c r="C624" s="1">
        <f>MEDIAN(B608:K619)</f>
        <v>312.5</v>
      </c>
      <c r="D624" s="1"/>
    </row>
    <row r="625" spans="1:11" x14ac:dyDescent="0.3">
      <c r="A625" s="1"/>
      <c r="B625" s="1" t="s">
        <v>52</v>
      </c>
      <c r="C625" s="1">
        <f>QUARTILE(B608:K619,3)</f>
        <v>461.25</v>
      </c>
      <c r="D625" s="1"/>
    </row>
    <row r="626" spans="1:11" x14ac:dyDescent="0.3">
      <c r="A626" s="1"/>
      <c r="B626" s="1"/>
      <c r="C626" s="1"/>
      <c r="D626" s="1"/>
    </row>
    <row r="627" spans="1:11" x14ac:dyDescent="0.3">
      <c r="A627" s="1" t="s">
        <v>101</v>
      </c>
      <c r="B627" s="1" t="s">
        <v>109</v>
      </c>
      <c r="C627" s="1">
        <f>PERCENTILE(B608:K619,0.3)</f>
        <v>193.49999999999997</v>
      </c>
      <c r="D627" s="1"/>
    </row>
    <row r="628" spans="1:11" x14ac:dyDescent="0.3">
      <c r="A628" s="1"/>
      <c r="B628" s="1" t="s">
        <v>103</v>
      </c>
      <c r="C628" s="1">
        <f>PERCENTILE(B608:K619,0.5)</f>
        <v>312.5</v>
      </c>
      <c r="D628" s="1"/>
    </row>
    <row r="629" spans="1:11" x14ac:dyDescent="0.3">
      <c r="A629" s="1"/>
      <c r="B629" s="1" t="s">
        <v>110</v>
      </c>
      <c r="C629" s="1">
        <f>PERCENTILE(B608:K619,0.7)</f>
        <v>431.5</v>
      </c>
      <c r="D629" s="1"/>
    </row>
    <row r="631" spans="1:11" ht="15.6" x14ac:dyDescent="0.3">
      <c r="A631" s="14" t="s">
        <v>250</v>
      </c>
    </row>
    <row r="633" spans="1:11" x14ac:dyDescent="0.3">
      <c r="B633">
        <v>0.5</v>
      </c>
      <c r="C633">
        <v>1</v>
      </c>
      <c r="D633">
        <v>0.2</v>
      </c>
      <c r="E633">
        <v>0.7</v>
      </c>
      <c r="F633">
        <v>0.3</v>
      </c>
      <c r="G633">
        <v>0.9</v>
      </c>
      <c r="H633">
        <v>1.2</v>
      </c>
      <c r="I633">
        <v>0.6</v>
      </c>
      <c r="J633">
        <v>0.4</v>
      </c>
      <c r="K633">
        <v>1.1000000000000001</v>
      </c>
    </row>
    <row r="634" spans="1:11" x14ac:dyDescent="0.3">
      <c r="B634">
        <v>0.8</v>
      </c>
      <c r="C634">
        <v>0.5</v>
      </c>
      <c r="D634">
        <v>0.3</v>
      </c>
      <c r="E634">
        <v>0.6</v>
      </c>
      <c r="F634">
        <v>1</v>
      </c>
      <c r="G634">
        <v>0.4</v>
      </c>
      <c r="H634">
        <v>0.5</v>
      </c>
      <c r="I634">
        <v>0.7</v>
      </c>
      <c r="J634">
        <v>0.9</v>
      </c>
      <c r="K634">
        <v>1.3</v>
      </c>
    </row>
    <row r="635" spans="1:11" x14ac:dyDescent="0.3">
      <c r="B635">
        <v>0.8</v>
      </c>
      <c r="C635">
        <v>0.6</v>
      </c>
      <c r="D635">
        <v>0.4</v>
      </c>
      <c r="E635">
        <v>0.7</v>
      </c>
      <c r="F635">
        <v>0.9</v>
      </c>
      <c r="G635">
        <v>0.5</v>
      </c>
      <c r="H635">
        <v>0.2</v>
      </c>
      <c r="I635">
        <v>1</v>
      </c>
      <c r="J635">
        <v>0.8</v>
      </c>
      <c r="K635">
        <v>0.3</v>
      </c>
    </row>
    <row r="636" spans="1:11" x14ac:dyDescent="0.3">
      <c r="B636">
        <v>0.6</v>
      </c>
      <c r="C636">
        <v>0.4</v>
      </c>
      <c r="D636">
        <v>0.7</v>
      </c>
      <c r="E636">
        <v>0.9</v>
      </c>
      <c r="F636">
        <v>1.2</v>
      </c>
      <c r="G636">
        <v>0.8</v>
      </c>
      <c r="H636">
        <v>0.3</v>
      </c>
      <c r="I636">
        <v>0.6</v>
      </c>
      <c r="J636">
        <v>0.5</v>
      </c>
      <c r="K636">
        <v>0.4</v>
      </c>
    </row>
    <row r="637" spans="1:11" x14ac:dyDescent="0.3">
      <c r="B637">
        <v>0.7</v>
      </c>
      <c r="C637">
        <v>0.9</v>
      </c>
      <c r="D637">
        <v>1.1000000000000001</v>
      </c>
      <c r="E637">
        <v>0.3</v>
      </c>
      <c r="F637">
        <v>1.4</v>
      </c>
      <c r="G637">
        <v>0.9</v>
      </c>
      <c r="H637">
        <v>0.6</v>
      </c>
      <c r="I637">
        <v>0.2</v>
      </c>
      <c r="J637">
        <v>1.5</v>
      </c>
      <c r="K637">
        <v>1</v>
      </c>
    </row>
    <row r="638" spans="1:11" x14ac:dyDescent="0.3">
      <c r="B638">
        <v>0.6</v>
      </c>
      <c r="C638">
        <v>0.4</v>
      </c>
      <c r="D638">
        <v>0.7</v>
      </c>
      <c r="E638">
        <v>1</v>
      </c>
      <c r="F638">
        <v>0.8</v>
      </c>
      <c r="G638">
        <v>0.3</v>
      </c>
      <c r="H638">
        <v>0.5</v>
      </c>
      <c r="I638">
        <v>0.8</v>
      </c>
      <c r="J638">
        <v>0.6</v>
      </c>
      <c r="K638">
        <v>0.3</v>
      </c>
    </row>
    <row r="639" spans="1:11" x14ac:dyDescent="0.3">
      <c r="B639">
        <v>0.9</v>
      </c>
      <c r="C639">
        <v>0.4</v>
      </c>
      <c r="D639">
        <v>0.7</v>
      </c>
      <c r="E639">
        <v>0.9</v>
      </c>
      <c r="F639">
        <v>1</v>
      </c>
      <c r="G639">
        <v>0.8</v>
      </c>
      <c r="H639">
        <v>0.3</v>
      </c>
      <c r="I639">
        <v>0.5</v>
      </c>
      <c r="J639">
        <v>0.6</v>
      </c>
      <c r="K639">
        <v>0.4</v>
      </c>
    </row>
    <row r="640" spans="1:11" x14ac:dyDescent="0.3">
      <c r="B640">
        <v>0.9</v>
      </c>
      <c r="C640">
        <v>1.1000000000000001</v>
      </c>
      <c r="D640">
        <v>0.8</v>
      </c>
      <c r="E640">
        <v>0.3</v>
      </c>
      <c r="F640">
        <v>0.5</v>
      </c>
      <c r="G640">
        <v>0.6</v>
      </c>
      <c r="H640">
        <v>0.4</v>
      </c>
      <c r="I640">
        <v>0.7</v>
      </c>
      <c r="J640">
        <v>0.9</v>
      </c>
      <c r="K640">
        <v>1</v>
      </c>
    </row>
    <row r="641" spans="1:11" x14ac:dyDescent="0.3">
      <c r="B641">
        <v>0.8</v>
      </c>
      <c r="C641">
        <v>0.3</v>
      </c>
      <c r="D641">
        <v>0.5</v>
      </c>
      <c r="E641">
        <v>0.6</v>
      </c>
      <c r="F641">
        <v>0.4</v>
      </c>
      <c r="G641">
        <v>0.7</v>
      </c>
      <c r="H641">
        <v>0.9</v>
      </c>
      <c r="I641">
        <v>1.1000000000000001</v>
      </c>
      <c r="J641">
        <v>0.8</v>
      </c>
      <c r="K641">
        <v>0.3</v>
      </c>
    </row>
    <row r="642" spans="1:11" x14ac:dyDescent="0.3">
      <c r="B642">
        <v>0.5</v>
      </c>
      <c r="C642">
        <v>0.6</v>
      </c>
      <c r="D642">
        <v>0.4</v>
      </c>
      <c r="E642">
        <v>0.7</v>
      </c>
      <c r="F642">
        <v>0.9</v>
      </c>
      <c r="G642">
        <v>1</v>
      </c>
      <c r="H642">
        <v>0.8</v>
      </c>
      <c r="I642">
        <v>0.3</v>
      </c>
      <c r="J642">
        <v>0.5</v>
      </c>
      <c r="K642">
        <v>0.6</v>
      </c>
    </row>
    <row r="643" spans="1:11" x14ac:dyDescent="0.3">
      <c r="B643">
        <v>0.4</v>
      </c>
      <c r="C643">
        <v>0.7</v>
      </c>
      <c r="D643">
        <v>0.9</v>
      </c>
      <c r="E643">
        <v>1.1000000000000001</v>
      </c>
      <c r="F643">
        <v>0.8</v>
      </c>
      <c r="G643">
        <v>0.3</v>
      </c>
      <c r="H643">
        <v>0.5</v>
      </c>
      <c r="I643">
        <v>0.6</v>
      </c>
      <c r="J643">
        <v>0.4</v>
      </c>
      <c r="K643">
        <v>0.7</v>
      </c>
    </row>
    <row r="644" spans="1:11" x14ac:dyDescent="0.3">
      <c r="B644">
        <v>0.9</v>
      </c>
      <c r="C644">
        <v>1</v>
      </c>
      <c r="D644">
        <v>0.8</v>
      </c>
      <c r="E644">
        <v>0.3</v>
      </c>
      <c r="F644">
        <v>0.5</v>
      </c>
      <c r="G644">
        <v>0.6</v>
      </c>
      <c r="H644">
        <v>0.4</v>
      </c>
      <c r="I644">
        <v>0.7</v>
      </c>
      <c r="J644">
        <v>0.9</v>
      </c>
      <c r="K644">
        <v>1.1000000000000001</v>
      </c>
    </row>
    <row r="646" spans="1:11" x14ac:dyDescent="0.3">
      <c r="A646" s="1" t="s">
        <v>4</v>
      </c>
      <c r="B646" s="1"/>
      <c r="C646" s="1"/>
    </row>
    <row r="647" spans="1:11" x14ac:dyDescent="0.3">
      <c r="A647" s="1"/>
      <c r="B647" s="1"/>
      <c r="C647" s="1"/>
    </row>
    <row r="648" spans="1:11" x14ac:dyDescent="0.3">
      <c r="A648" s="1" t="s">
        <v>94</v>
      </c>
      <c r="B648" s="1" t="s">
        <v>51</v>
      </c>
      <c r="C648" s="1">
        <f>QUARTILE(B633:K644,1)</f>
        <v>0.4</v>
      </c>
    </row>
    <row r="649" spans="1:11" x14ac:dyDescent="0.3">
      <c r="A649" s="1"/>
      <c r="B649" s="1" t="s">
        <v>95</v>
      </c>
      <c r="C649" s="1">
        <f>MEDIAN(B633:K644)</f>
        <v>0.7</v>
      </c>
    </row>
    <row r="650" spans="1:11" x14ac:dyDescent="0.3">
      <c r="A650" s="1"/>
      <c r="B650" s="1" t="s">
        <v>52</v>
      </c>
      <c r="C650" s="1">
        <f>QUARTILE(B633:K644,3)</f>
        <v>0.9</v>
      </c>
    </row>
    <row r="651" spans="1:11" x14ac:dyDescent="0.3">
      <c r="A651" s="1"/>
      <c r="B651" s="1"/>
      <c r="C651" s="1"/>
    </row>
    <row r="652" spans="1:11" x14ac:dyDescent="0.3">
      <c r="A652" s="1" t="s">
        <v>101</v>
      </c>
      <c r="B652" s="1" t="s">
        <v>98</v>
      </c>
      <c r="C652" s="1">
        <f>PERCENTILE(B633:K644,0.25)</f>
        <v>0.4</v>
      </c>
    </row>
    <row r="653" spans="1:11" x14ac:dyDescent="0.3">
      <c r="A653" s="1"/>
      <c r="B653" s="1" t="s">
        <v>103</v>
      </c>
      <c r="C653" s="1">
        <f>PERCENTILE(B633:K644,0.5)</f>
        <v>0.7</v>
      </c>
    </row>
    <row r="654" spans="1:11" x14ac:dyDescent="0.3">
      <c r="A654" s="1"/>
      <c r="B654" s="1" t="s">
        <v>100</v>
      </c>
      <c r="C654" s="1">
        <f>PERCENTILE(B633:K644,0.75)</f>
        <v>0.9</v>
      </c>
    </row>
  </sheetData>
  <sortState xmlns:xlrd2="http://schemas.microsoft.com/office/spreadsheetml/2017/richdata2" ref="G368:G371">
    <sortCondition ref="G368"/>
  </sortState>
  <dataConsolidate/>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8"/>
  <sheetViews>
    <sheetView topLeftCell="A106" workbookViewId="0">
      <selection sqref="A1:G1"/>
    </sheetView>
  </sheetViews>
  <sheetFormatPr defaultRowHeight="14.4" x14ac:dyDescent="0.3"/>
  <sheetData>
    <row r="1" spans="1:7" ht="21" x14ac:dyDescent="0.4">
      <c r="A1" s="20" t="s">
        <v>111</v>
      </c>
      <c r="B1" s="21"/>
      <c r="C1" s="21"/>
      <c r="D1" s="21"/>
      <c r="E1" s="21"/>
      <c r="F1" s="21"/>
      <c r="G1" s="21"/>
    </row>
    <row r="3" spans="1:7" ht="15.6" x14ac:dyDescent="0.3">
      <c r="A3" s="14" t="s">
        <v>251</v>
      </c>
    </row>
    <row r="5" spans="1:7" x14ac:dyDescent="0.3">
      <c r="A5" t="s">
        <v>112</v>
      </c>
      <c r="D5" t="s">
        <v>113</v>
      </c>
    </row>
    <row r="7" spans="1:7" x14ac:dyDescent="0.3">
      <c r="A7">
        <v>10</v>
      </c>
      <c r="D7">
        <v>50</v>
      </c>
    </row>
    <row r="8" spans="1:7" x14ac:dyDescent="0.3">
      <c r="A8">
        <v>12</v>
      </c>
      <c r="D8">
        <v>55</v>
      </c>
    </row>
    <row r="9" spans="1:7" x14ac:dyDescent="0.3">
      <c r="A9">
        <v>15</v>
      </c>
      <c r="D9">
        <v>60</v>
      </c>
    </row>
    <row r="10" spans="1:7" x14ac:dyDescent="0.3">
      <c r="A10">
        <v>18</v>
      </c>
      <c r="D10">
        <v>65</v>
      </c>
    </row>
    <row r="11" spans="1:7" x14ac:dyDescent="0.3">
      <c r="A11">
        <v>20</v>
      </c>
      <c r="D11">
        <v>70</v>
      </c>
    </row>
    <row r="12" spans="1:7" x14ac:dyDescent="0.3">
      <c r="A12">
        <v>22</v>
      </c>
      <c r="D12">
        <v>75</v>
      </c>
    </row>
    <row r="13" spans="1:7" x14ac:dyDescent="0.3">
      <c r="A13">
        <v>25</v>
      </c>
      <c r="D13">
        <v>80</v>
      </c>
    </row>
    <row r="14" spans="1:7" x14ac:dyDescent="0.3">
      <c r="A14">
        <v>28</v>
      </c>
      <c r="D14">
        <v>85</v>
      </c>
    </row>
    <row r="15" spans="1:7" x14ac:dyDescent="0.3">
      <c r="A15">
        <v>30</v>
      </c>
      <c r="D15">
        <v>90</v>
      </c>
    </row>
    <row r="16" spans="1:7" x14ac:dyDescent="0.3">
      <c r="A16">
        <v>32</v>
      </c>
      <c r="D16">
        <v>95</v>
      </c>
    </row>
    <row r="17" spans="1:18" x14ac:dyDescent="0.3">
      <c r="A17">
        <v>35</v>
      </c>
      <c r="D17">
        <v>100</v>
      </c>
    </row>
    <row r="18" spans="1:18" x14ac:dyDescent="0.3">
      <c r="A18">
        <v>38</v>
      </c>
      <c r="D18">
        <v>105</v>
      </c>
    </row>
    <row r="20" spans="1:18" x14ac:dyDescent="0.3">
      <c r="A20" s="1" t="s">
        <v>4</v>
      </c>
      <c r="B20" s="1"/>
      <c r="C20" s="1"/>
      <c r="D20" s="1"/>
      <c r="E20" s="1"/>
      <c r="F20" s="1"/>
      <c r="G20" s="1"/>
      <c r="H20" s="1"/>
      <c r="I20" s="1"/>
      <c r="J20" s="1"/>
      <c r="K20" s="1"/>
      <c r="L20" s="1"/>
      <c r="M20" s="1"/>
      <c r="N20" s="1"/>
      <c r="O20" s="1"/>
      <c r="P20" s="1"/>
      <c r="Q20" s="1"/>
      <c r="R20" s="1"/>
    </row>
    <row r="21" spans="1:18" x14ac:dyDescent="0.3">
      <c r="A21" s="1"/>
      <c r="B21" s="1"/>
      <c r="C21" s="1"/>
      <c r="D21" s="1"/>
      <c r="E21" s="1"/>
      <c r="F21" s="1"/>
      <c r="G21" s="1"/>
      <c r="H21" s="1"/>
      <c r="I21" s="1"/>
      <c r="J21" s="1"/>
      <c r="K21" s="1"/>
      <c r="L21" s="1"/>
      <c r="M21" s="1"/>
      <c r="N21" s="1"/>
      <c r="O21" s="1"/>
      <c r="P21" s="1"/>
      <c r="Q21" s="1"/>
      <c r="R21" s="1"/>
    </row>
    <row r="22" spans="1:18" x14ac:dyDescent="0.3">
      <c r="A22" s="1" t="s">
        <v>114</v>
      </c>
      <c r="B22" s="1"/>
      <c r="C22" s="1"/>
      <c r="D22" s="1"/>
      <c r="E22" s="1"/>
      <c r="F22" s="1"/>
      <c r="G22" s="1"/>
      <c r="H22" s="1"/>
      <c r="I22" s="1"/>
      <c r="J22" s="1"/>
      <c r="K22" s="1"/>
      <c r="L22" s="1"/>
      <c r="M22" s="1"/>
      <c r="N22" s="1"/>
      <c r="O22" s="1"/>
      <c r="P22" s="1"/>
      <c r="Q22" s="1"/>
      <c r="R22" s="1"/>
    </row>
    <row r="23" spans="1:18" x14ac:dyDescent="0.3">
      <c r="A23" s="1"/>
      <c r="B23" s="1"/>
      <c r="C23" s="1"/>
      <c r="D23" s="1"/>
      <c r="E23" s="1"/>
      <c r="F23" s="1"/>
      <c r="G23" s="1"/>
      <c r="H23" s="1"/>
      <c r="I23" s="1"/>
      <c r="J23" s="1"/>
      <c r="K23" s="1"/>
      <c r="L23" s="1"/>
      <c r="M23" s="1"/>
      <c r="N23" s="1"/>
      <c r="O23" s="1"/>
      <c r="P23" s="1"/>
      <c r="Q23" s="1"/>
      <c r="R23" s="1"/>
    </row>
    <row r="24" spans="1:18" x14ac:dyDescent="0.3">
      <c r="A24" s="1"/>
      <c r="B24" s="1">
        <f>CORREL(A7:A18,D7:D18)</f>
        <v>0.99921031003664817</v>
      </c>
      <c r="C24" s="1"/>
      <c r="D24" s="1"/>
      <c r="E24" s="1"/>
      <c r="F24" s="1"/>
      <c r="G24" s="1"/>
      <c r="H24" s="1"/>
      <c r="I24" s="1"/>
      <c r="J24" s="1"/>
      <c r="K24" s="1"/>
      <c r="L24" s="1"/>
      <c r="M24" s="1"/>
      <c r="N24" s="1"/>
      <c r="O24" s="1"/>
      <c r="P24" s="1"/>
      <c r="Q24" s="1"/>
      <c r="R24" s="1"/>
    </row>
    <row r="25" spans="1:18" x14ac:dyDescent="0.3">
      <c r="A25" s="1" t="s">
        <v>115</v>
      </c>
      <c r="B25" s="1"/>
      <c r="C25" s="1"/>
      <c r="D25" s="1"/>
      <c r="E25" s="1"/>
      <c r="F25" s="1"/>
      <c r="G25" s="1"/>
      <c r="H25" s="1"/>
      <c r="I25" s="1"/>
      <c r="J25" s="1"/>
      <c r="K25" s="1"/>
      <c r="L25" s="1"/>
      <c r="M25" s="1"/>
      <c r="N25" s="1"/>
      <c r="O25" s="1"/>
      <c r="P25" s="1"/>
      <c r="Q25" s="1"/>
      <c r="R25" s="1"/>
    </row>
    <row r="27" spans="1:18" ht="15.6" x14ac:dyDescent="0.3">
      <c r="A27" s="14" t="s">
        <v>252</v>
      </c>
    </row>
    <row r="29" spans="1:18" x14ac:dyDescent="0.3">
      <c r="B29" t="s">
        <v>116</v>
      </c>
      <c r="D29" t="s">
        <v>117</v>
      </c>
    </row>
    <row r="30" spans="1:18" x14ac:dyDescent="0.3">
      <c r="B30">
        <v>45</v>
      </c>
      <c r="D30">
        <v>52</v>
      </c>
    </row>
    <row r="31" spans="1:18" x14ac:dyDescent="0.3">
      <c r="B31">
        <v>47</v>
      </c>
      <c r="D31">
        <v>54</v>
      </c>
    </row>
    <row r="32" spans="1:18" x14ac:dyDescent="0.3">
      <c r="B32">
        <v>48</v>
      </c>
      <c r="D32">
        <v>55</v>
      </c>
    </row>
    <row r="33" spans="2:4" x14ac:dyDescent="0.3">
      <c r="B33">
        <v>50</v>
      </c>
      <c r="D33">
        <v>57</v>
      </c>
    </row>
    <row r="34" spans="2:4" x14ac:dyDescent="0.3">
      <c r="B34">
        <v>52</v>
      </c>
      <c r="D34">
        <v>59</v>
      </c>
    </row>
    <row r="35" spans="2:4" x14ac:dyDescent="0.3">
      <c r="B35">
        <v>53</v>
      </c>
      <c r="D35">
        <v>60</v>
      </c>
    </row>
    <row r="36" spans="2:4" x14ac:dyDescent="0.3">
      <c r="B36">
        <v>55</v>
      </c>
      <c r="D36">
        <v>61</v>
      </c>
    </row>
    <row r="37" spans="2:4" x14ac:dyDescent="0.3">
      <c r="B37">
        <v>56</v>
      </c>
      <c r="D37">
        <v>62</v>
      </c>
    </row>
    <row r="38" spans="2:4" x14ac:dyDescent="0.3">
      <c r="B38">
        <v>58</v>
      </c>
      <c r="D38">
        <v>64</v>
      </c>
    </row>
    <row r="39" spans="2:4" x14ac:dyDescent="0.3">
      <c r="B39">
        <v>60</v>
      </c>
      <c r="D39">
        <v>66</v>
      </c>
    </row>
    <row r="40" spans="2:4" x14ac:dyDescent="0.3">
      <c r="B40">
        <v>62</v>
      </c>
      <c r="D40">
        <v>67</v>
      </c>
    </row>
    <row r="41" spans="2:4" x14ac:dyDescent="0.3">
      <c r="B41">
        <v>64</v>
      </c>
      <c r="D41">
        <v>69</v>
      </c>
    </row>
    <row r="42" spans="2:4" x14ac:dyDescent="0.3">
      <c r="B42">
        <v>65</v>
      </c>
      <c r="D42">
        <v>71</v>
      </c>
    </row>
    <row r="43" spans="2:4" x14ac:dyDescent="0.3">
      <c r="B43">
        <v>67</v>
      </c>
      <c r="D43">
        <v>73</v>
      </c>
    </row>
    <row r="44" spans="2:4" x14ac:dyDescent="0.3">
      <c r="B44">
        <v>69</v>
      </c>
      <c r="D44">
        <v>74</v>
      </c>
    </row>
    <row r="45" spans="2:4" x14ac:dyDescent="0.3">
      <c r="B45">
        <v>70</v>
      </c>
      <c r="D45">
        <v>76</v>
      </c>
    </row>
    <row r="46" spans="2:4" x14ac:dyDescent="0.3">
      <c r="B46">
        <v>72</v>
      </c>
      <c r="D46">
        <v>78</v>
      </c>
    </row>
    <row r="47" spans="2:4" x14ac:dyDescent="0.3">
      <c r="B47">
        <v>74</v>
      </c>
      <c r="D47">
        <v>80</v>
      </c>
    </row>
    <row r="48" spans="2:4" x14ac:dyDescent="0.3">
      <c r="B48">
        <v>76</v>
      </c>
      <c r="D48">
        <v>82</v>
      </c>
    </row>
    <row r="49" spans="1:13" x14ac:dyDescent="0.3">
      <c r="B49">
        <v>77</v>
      </c>
      <c r="D49">
        <v>83</v>
      </c>
    </row>
    <row r="51" spans="1:13" x14ac:dyDescent="0.3">
      <c r="A51" s="1" t="s">
        <v>4</v>
      </c>
      <c r="B51" s="1"/>
      <c r="C51" s="1"/>
      <c r="D51" s="1"/>
      <c r="E51" s="1"/>
      <c r="F51" s="1"/>
      <c r="G51" s="1"/>
      <c r="H51" s="1"/>
      <c r="I51" s="1"/>
      <c r="J51" s="1"/>
      <c r="K51" s="1"/>
      <c r="L51" s="1"/>
      <c r="M51" s="1"/>
    </row>
    <row r="52" spans="1:13" x14ac:dyDescent="0.3">
      <c r="A52" s="1"/>
      <c r="B52" s="1"/>
      <c r="C52" s="1"/>
      <c r="D52" s="1"/>
      <c r="E52" s="1"/>
      <c r="F52" s="1"/>
      <c r="G52" s="1"/>
      <c r="H52" s="1"/>
      <c r="I52" s="1"/>
      <c r="J52" s="1"/>
      <c r="K52" s="1"/>
      <c r="L52" s="1"/>
      <c r="M52" s="1"/>
    </row>
    <row r="53" spans="1:13" x14ac:dyDescent="0.3">
      <c r="A53" s="1" t="s">
        <v>118</v>
      </c>
      <c r="B53" s="1"/>
      <c r="C53" s="1">
        <f>_xlfn.COVARIANCE.P(B30:B49,D30:D49)</f>
        <v>92.65</v>
      </c>
      <c r="D53" s="1"/>
      <c r="E53" s="1"/>
      <c r="F53" s="1"/>
      <c r="G53" s="1"/>
      <c r="H53" s="1"/>
      <c r="I53" s="1"/>
      <c r="J53" s="1"/>
      <c r="K53" s="1"/>
      <c r="L53" s="1"/>
      <c r="M53" s="1"/>
    </row>
    <row r="54" spans="1:13" x14ac:dyDescent="0.3">
      <c r="A54" s="1"/>
      <c r="B54" s="1"/>
      <c r="C54" s="1"/>
      <c r="D54" s="1"/>
      <c r="E54" s="1"/>
      <c r="F54" s="1"/>
      <c r="G54" s="1"/>
      <c r="H54" s="1"/>
      <c r="I54" s="1"/>
      <c r="J54" s="1"/>
      <c r="K54" s="1"/>
      <c r="L54" s="1"/>
      <c r="M54" s="1"/>
    </row>
    <row r="55" spans="1:13" x14ac:dyDescent="0.3">
      <c r="A55" s="1" t="s">
        <v>119</v>
      </c>
      <c r="B55" s="1"/>
      <c r="C55" s="1"/>
      <c r="D55" s="1"/>
      <c r="E55" s="1"/>
      <c r="F55" s="1"/>
      <c r="G55" s="1"/>
      <c r="H55" s="1"/>
      <c r="I55" s="1"/>
      <c r="J55" s="1"/>
      <c r="K55" s="1"/>
      <c r="L55" s="1"/>
      <c r="M55" s="1"/>
    </row>
    <row r="58" spans="1:13" ht="15.6" x14ac:dyDescent="0.3">
      <c r="A58" s="14" t="s">
        <v>253</v>
      </c>
    </row>
    <row r="60" spans="1:13" x14ac:dyDescent="0.3">
      <c r="A60" t="s">
        <v>120</v>
      </c>
      <c r="D60" t="s">
        <v>121</v>
      </c>
    </row>
    <row r="62" spans="1:13" x14ac:dyDescent="0.3">
      <c r="A62">
        <v>10</v>
      </c>
      <c r="D62">
        <v>60</v>
      </c>
    </row>
    <row r="63" spans="1:13" x14ac:dyDescent="0.3">
      <c r="A63">
        <v>12</v>
      </c>
      <c r="D63">
        <v>65</v>
      </c>
    </row>
    <row r="64" spans="1:13" x14ac:dyDescent="0.3">
      <c r="A64">
        <v>15</v>
      </c>
      <c r="D64">
        <v>70</v>
      </c>
    </row>
    <row r="65" spans="1:4" x14ac:dyDescent="0.3">
      <c r="A65">
        <v>18</v>
      </c>
      <c r="D65">
        <v>75</v>
      </c>
    </row>
    <row r="66" spans="1:4" x14ac:dyDescent="0.3">
      <c r="A66">
        <v>20</v>
      </c>
      <c r="D66">
        <v>80</v>
      </c>
    </row>
    <row r="67" spans="1:4" x14ac:dyDescent="0.3">
      <c r="A67">
        <v>22</v>
      </c>
      <c r="D67">
        <v>82</v>
      </c>
    </row>
    <row r="68" spans="1:4" x14ac:dyDescent="0.3">
      <c r="A68">
        <v>25</v>
      </c>
      <c r="D68">
        <v>85</v>
      </c>
    </row>
    <row r="69" spans="1:4" x14ac:dyDescent="0.3">
      <c r="A69">
        <v>28</v>
      </c>
      <c r="D69">
        <v>88</v>
      </c>
    </row>
    <row r="70" spans="1:4" x14ac:dyDescent="0.3">
      <c r="A70">
        <v>30</v>
      </c>
      <c r="D70">
        <v>90</v>
      </c>
    </row>
    <row r="71" spans="1:4" x14ac:dyDescent="0.3">
      <c r="A71">
        <v>32</v>
      </c>
      <c r="D71">
        <v>92</v>
      </c>
    </row>
    <row r="72" spans="1:4" x14ac:dyDescent="0.3">
      <c r="A72">
        <v>35</v>
      </c>
      <c r="D72">
        <v>93</v>
      </c>
    </row>
    <row r="73" spans="1:4" x14ac:dyDescent="0.3">
      <c r="A73">
        <v>40</v>
      </c>
      <c r="D73">
        <v>95</v>
      </c>
    </row>
    <row r="74" spans="1:4" x14ac:dyDescent="0.3">
      <c r="A74">
        <v>42</v>
      </c>
      <c r="D74">
        <v>96</v>
      </c>
    </row>
    <row r="75" spans="1:4" x14ac:dyDescent="0.3">
      <c r="A75">
        <v>45</v>
      </c>
      <c r="D75">
        <v>97</v>
      </c>
    </row>
    <row r="76" spans="1:4" x14ac:dyDescent="0.3">
      <c r="A76">
        <v>48</v>
      </c>
      <c r="D76">
        <v>98</v>
      </c>
    </row>
    <row r="77" spans="1:4" x14ac:dyDescent="0.3">
      <c r="A77">
        <v>50</v>
      </c>
      <c r="D77">
        <v>99</v>
      </c>
    </row>
    <row r="78" spans="1:4" x14ac:dyDescent="0.3">
      <c r="A78">
        <v>52</v>
      </c>
      <c r="D78">
        <v>100</v>
      </c>
    </row>
    <row r="79" spans="1:4" x14ac:dyDescent="0.3">
      <c r="A79">
        <v>55</v>
      </c>
      <c r="D79">
        <v>102</v>
      </c>
    </row>
    <row r="80" spans="1:4" x14ac:dyDescent="0.3">
      <c r="A80">
        <v>58</v>
      </c>
      <c r="D80">
        <v>105</v>
      </c>
    </row>
    <row r="81" spans="1:18" x14ac:dyDescent="0.3">
      <c r="A81">
        <v>60</v>
      </c>
      <c r="D81">
        <v>106</v>
      </c>
    </row>
    <row r="82" spans="1:18" x14ac:dyDescent="0.3">
      <c r="A82">
        <v>62</v>
      </c>
      <c r="D82">
        <v>107</v>
      </c>
    </row>
    <row r="83" spans="1:18" x14ac:dyDescent="0.3">
      <c r="A83">
        <v>65</v>
      </c>
      <c r="D83">
        <v>108</v>
      </c>
    </row>
    <row r="84" spans="1:18" x14ac:dyDescent="0.3">
      <c r="A84">
        <v>68</v>
      </c>
      <c r="D84">
        <v>110</v>
      </c>
    </row>
    <row r="85" spans="1:18" x14ac:dyDescent="0.3">
      <c r="A85">
        <v>70</v>
      </c>
      <c r="D85">
        <v>112</v>
      </c>
    </row>
    <row r="86" spans="1:18" x14ac:dyDescent="0.3">
      <c r="A86">
        <v>72</v>
      </c>
      <c r="D86">
        <v>114</v>
      </c>
    </row>
    <row r="87" spans="1:18" x14ac:dyDescent="0.3">
      <c r="A87">
        <v>75</v>
      </c>
      <c r="D87">
        <v>115</v>
      </c>
    </row>
    <row r="88" spans="1:18" x14ac:dyDescent="0.3">
      <c r="A88">
        <v>78</v>
      </c>
      <c r="D88">
        <v>118</v>
      </c>
    </row>
    <row r="89" spans="1:18" x14ac:dyDescent="0.3">
      <c r="A89">
        <v>80</v>
      </c>
      <c r="D89">
        <v>120</v>
      </c>
    </row>
    <row r="90" spans="1:18" x14ac:dyDescent="0.3">
      <c r="A90">
        <v>82</v>
      </c>
      <c r="D90">
        <v>122</v>
      </c>
    </row>
    <row r="92" spans="1:18" x14ac:dyDescent="0.3">
      <c r="A92" s="1" t="s">
        <v>4</v>
      </c>
      <c r="B92" s="1"/>
      <c r="C92" s="1"/>
      <c r="D92" s="1"/>
      <c r="E92" s="1"/>
      <c r="F92" s="1"/>
      <c r="G92" s="1"/>
      <c r="H92" s="1"/>
      <c r="I92" s="1"/>
      <c r="J92" s="1"/>
      <c r="K92" s="1"/>
      <c r="L92" s="1"/>
      <c r="M92" s="1"/>
      <c r="N92" s="1"/>
      <c r="O92" s="1"/>
      <c r="P92" s="1"/>
      <c r="Q92" s="1"/>
      <c r="R92" s="1"/>
    </row>
    <row r="93" spans="1:18" x14ac:dyDescent="0.3">
      <c r="A93" s="1"/>
      <c r="B93" s="1"/>
      <c r="C93" s="1"/>
      <c r="D93" s="1"/>
      <c r="E93" s="1"/>
      <c r="F93" s="1"/>
      <c r="G93" s="1"/>
      <c r="H93" s="1"/>
      <c r="I93" s="1"/>
      <c r="J93" s="1"/>
      <c r="K93" s="1"/>
      <c r="L93" s="1"/>
      <c r="M93" s="1"/>
      <c r="N93" s="1"/>
      <c r="O93" s="1"/>
      <c r="P93" s="1"/>
      <c r="Q93" s="1"/>
      <c r="R93" s="1"/>
    </row>
    <row r="94" spans="1:18" x14ac:dyDescent="0.3">
      <c r="A94" s="1" t="s">
        <v>122</v>
      </c>
      <c r="B94" s="1"/>
      <c r="C94" s="1"/>
      <c r="D94" s="1"/>
      <c r="E94" s="1"/>
      <c r="F94" s="1"/>
      <c r="G94" s="1"/>
      <c r="H94" s="1"/>
      <c r="I94" s="1"/>
      <c r="J94" s="1"/>
      <c r="K94" s="1"/>
      <c r="L94" s="1"/>
      <c r="M94" s="1"/>
      <c r="N94" s="1"/>
      <c r="O94" s="1"/>
      <c r="P94" s="1"/>
      <c r="Q94" s="1"/>
      <c r="R94" s="1"/>
    </row>
    <row r="95" spans="1:18" x14ac:dyDescent="0.3">
      <c r="A95" s="1"/>
      <c r="B95" s="1"/>
      <c r="C95" s="1"/>
      <c r="D95" s="1"/>
      <c r="E95" s="1"/>
      <c r="F95" s="1"/>
      <c r="G95" s="1"/>
      <c r="H95" s="1"/>
      <c r="I95" s="1"/>
      <c r="J95" s="1"/>
      <c r="K95" s="1"/>
      <c r="L95" s="1"/>
      <c r="M95" s="1"/>
      <c r="N95" s="1"/>
      <c r="O95" s="1"/>
      <c r="P95" s="1"/>
      <c r="Q95" s="1"/>
      <c r="R95" s="1"/>
    </row>
    <row r="96" spans="1:18" x14ac:dyDescent="0.3">
      <c r="A96" s="1"/>
      <c r="B96" s="1">
        <f>CORREL(A62:A90,D62:D90)</f>
        <v>0.97671457697639397</v>
      </c>
      <c r="C96" s="1"/>
      <c r="D96" s="1"/>
      <c r="E96" s="1"/>
      <c r="F96" s="1"/>
      <c r="G96" s="1"/>
      <c r="H96" s="1"/>
      <c r="I96" s="1"/>
      <c r="J96" s="1"/>
      <c r="K96" s="1"/>
      <c r="L96" s="1"/>
      <c r="M96" s="1"/>
      <c r="N96" s="1"/>
      <c r="O96" s="1"/>
      <c r="P96" s="1"/>
      <c r="Q96" s="1"/>
      <c r="R96" s="1"/>
    </row>
    <row r="97" spans="1:18" x14ac:dyDescent="0.3">
      <c r="A97" s="1"/>
      <c r="B97" s="1"/>
      <c r="C97" s="1"/>
      <c r="D97" s="1"/>
      <c r="E97" s="1"/>
      <c r="F97" s="1"/>
      <c r="G97" s="1"/>
      <c r="H97" s="1"/>
      <c r="I97" s="1"/>
      <c r="J97" s="1"/>
      <c r="K97" s="1"/>
      <c r="L97" s="1"/>
      <c r="M97" s="1"/>
      <c r="N97" s="1"/>
      <c r="O97" s="1"/>
      <c r="P97" s="1"/>
      <c r="Q97" s="1"/>
      <c r="R97" s="1"/>
    </row>
    <row r="98" spans="1:18" x14ac:dyDescent="0.3">
      <c r="A98" s="1" t="s">
        <v>123</v>
      </c>
      <c r="B98" s="1"/>
      <c r="C98" s="1"/>
      <c r="D98" s="1"/>
      <c r="E98" s="1"/>
      <c r="F98" s="1"/>
      <c r="G98" s="1"/>
      <c r="H98" s="1"/>
      <c r="I98" s="1"/>
      <c r="J98" s="1"/>
      <c r="K98" s="1"/>
      <c r="L98" s="1"/>
      <c r="M98" s="1"/>
      <c r="N98" s="1"/>
      <c r="O98" s="1"/>
      <c r="P98" s="1"/>
      <c r="Q98" s="1"/>
      <c r="R9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04"/>
  <sheetViews>
    <sheetView topLeftCell="A112" workbookViewId="0">
      <selection activeCell="A60" sqref="A60:D60"/>
    </sheetView>
  </sheetViews>
  <sheetFormatPr defaultRowHeight="14.4" x14ac:dyDescent="0.3"/>
  <cols>
    <col min="2" max="3" width="12.5546875" customWidth="1"/>
  </cols>
  <sheetData>
    <row r="2" spans="1:7" ht="18" x14ac:dyDescent="0.35">
      <c r="A2" s="22" t="s">
        <v>124</v>
      </c>
      <c r="B2" s="23"/>
      <c r="C2" s="23"/>
      <c r="D2" s="23"/>
      <c r="E2" s="23"/>
      <c r="F2" s="23"/>
      <c r="G2" s="23"/>
    </row>
    <row r="3" spans="1:7" ht="18" x14ac:dyDescent="0.35">
      <c r="A3" s="22"/>
      <c r="B3" s="23"/>
      <c r="C3" s="23"/>
      <c r="D3" s="23"/>
      <c r="E3" s="23"/>
      <c r="F3" s="23"/>
      <c r="G3" s="23"/>
    </row>
    <row r="4" spans="1:7" ht="18" x14ac:dyDescent="0.35">
      <c r="A4" s="22" t="s">
        <v>156</v>
      </c>
      <c r="B4" s="23"/>
      <c r="C4" s="23"/>
      <c r="D4" s="23"/>
      <c r="E4" s="23"/>
      <c r="F4" s="23"/>
      <c r="G4" s="23"/>
    </row>
    <row r="5" spans="1:7" ht="18" x14ac:dyDescent="0.35">
      <c r="A5" s="22"/>
      <c r="B5" s="23"/>
      <c r="C5" s="23"/>
      <c r="D5" s="23"/>
      <c r="E5" s="23"/>
      <c r="F5" s="23"/>
      <c r="G5" s="23"/>
    </row>
    <row r="7" spans="1:7" ht="15.6" x14ac:dyDescent="0.3">
      <c r="A7" s="14" t="s">
        <v>147</v>
      </c>
    </row>
    <row r="9" spans="1:7" x14ac:dyDescent="0.3">
      <c r="A9" t="s">
        <v>134</v>
      </c>
      <c r="D9">
        <v>100</v>
      </c>
      <c r="F9" s="9"/>
    </row>
    <row r="10" spans="1:7" x14ac:dyDescent="0.3">
      <c r="A10" t="s">
        <v>135</v>
      </c>
      <c r="D10">
        <v>5</v>
      </c>
    </row>
    <row r="11" spans="1:7" x14ac:dyDescent="0.3">
      <c r="A11" t="s">
        <v>136</v>
      </c>
      <c r="D11">
        <f>1/6</f>
        <v>0.16666666666666666</v>
      </c>
    </row>
    <row r="12" spans="1:7" x14ac:dyDescent="0.3">
      <c r="B12" s="10"/>
      <c r="D12" s="11"/>
    </row>
    <row r="13" spans="1:7" x14ac:dyDescent="0.3">
      <c r="A13" t="s">
        <v>137</v>
      </c>
      <c r="B13">
        <f>_xlfn.BINOM.DIST(D10,D9,D11,FALSE)*10000</f>
        <v>2.9090311057530158</v>
      </c>
    </row>
    <row r="16" spans="1:7" ht="15.6" x14ac:dyDescent="0.3">
      <c r="A16" s="14" t="s">
        <v>142</v>
      </c>
    </row>
    <row r="19" spans="1:5" x14ac:dyDescent="0.3">
      <c r="A19" t="s">
        <v>138</v>
      </c>
      <c r="B19">
        <v>52</v>
      </c>
    </row>
    <row r="20" spans="1:5" x14ac:dyDescent="0.3">
      <c r="A20" t="s">
        <v>139</v>
      </c>
      <c r="B20">
        <v>13</v>
      </c>
    </row>
    <row r="21" spans="1:5" x14ac:dyDescent="0.3">
      <c r="A21" t="s">
        <v>140</v>
      </c>
      <c r="B21">
        <v>5</v>
      </c>
    </row>
    <row r="22" spans="1:5" x14ac:dyDescent="0.3">
      <c r="A22" t="s">
        <v>136</v>
      </c>
      <c r="B22">
        <v>2</v>
      </c>
    </row>
    <row r="24" spans="1:5" x14ac:dyDescent="0.3">
      <c r="A24" t="s">
        <v>137</v>
      </c>
      <c r="C24">
        <f>_xlfn.HYPGEOM.DIST(B22,B21,B20,B19,FALSE)</f>
        <v>0.27427971188475386</v>
      </c>
    </row>
    <row r="27" spans="1:5" ht="15.6" x14ac:dyDescent="0.3">
      <c r="A27" s="14" t="s">
        <v>141</v>
      </c>
    </row>
    <row r="30" spans="1:5" x14ac:dyDescent="0.3">
      <c r="A30" t="s">
        <v>143</v>
      </c>
      <c r="E30">
        <v>10</v>
      </c>
    </row>
    <row r="31" spans="1:5" x14ac:dyDescent="0.3">
      <c r="A31" t="s">
        <v>144</v>
      </c>
      <c r="E31">
        <v>4</v>
      </c>
    </row>
    <row r="32" spans="1:5" x14ac:dyDescent="0.3">
      <c r="A32" t="s">
        <v>145</v>
      </c>
      <c r="E32">
        <v>0.25</v>
      </c>
    </row>
    <row r="33" spans="1:5" x14ac:dyDescent="0.3">
      <c r="A33" t="s">
        <v>136</v>
      </c>
      <c r="E33">
        <v>7</v>
      </c>
    </row>
    <row r="35" spans="1:5" x14ac:dyDescent="0.3">
      <c r="A35" t="s">
        <v>137</v>
      </c>
      <c r="C35">
        <f>_xlfn.BINOM.DIST(E33,E30,E32,TRUE)</f>
        <v>0.99958419799804688</v>
      </c>
    </row>
    <row r="38" spans="1:5" ht="15.6" x14ac:dyDescent="0.3">
      <c r="A38" s="14" t="s">
        <v>146</v>
      </c>
    </row>
    <row r="40" spans="1:5" x14ac:dyDescent="0.3">
      <c r="A40" t="s">
        <v>148</v>
      </c>
      <c r="D40">
        <v>30</v>
      </c>
    </row>
    <row r="41" spans="1:5" x14ac:dyDescent="0.3">
      <c r="A41" t="s">
        <v>149</v>
      </c>
      <c r="D41">
        <v>20</v>
      </c>
    </row>
    <row r="42" spans="1:5" x14ac:dyDescent="0.3">
      <c r="A42" t="s">
        <v>150</v>
      </c>
      <c r="D42">
        <v>10</v>
      </c>
    </row>
    <row r="43" spans="1:5" x14ac:dyDescent="0.3">
      <c r="A43" t="s">
        <v>151</v>
      </c>
      <c r="D43">
        <v>20</v>
      </c>
    </row>
    <row r="44" spans="1:5" x14ac:dyDescent="0.3">
      <c r="A44" t="s">
        <v>152</v>
      </c>
      <c r="D44">
        <v>3</v>
      </c>
    </row>
    <row r="45" spans="1:5" x14ac:dyDescent="0.3">
      <c r="A45" t="s">
        <v>136</v>
      </c>
      <c r="D45">
        <v>3</v>
      </c>
    </row>
    <row r="47" spans="1:5" x14ac:dyDescent="0.3">
      <c r="A47" t="s">
        <v>137</v>
      </c>
      <c r="C47">
        <f>_xlfn.HYPGEOM.DIST(D45,D44,D41,60,FALSE)</f>
        <v>3.3313851548801864E-2</v>
      </c>
    </row>
    <row r="50" spans="1:4" ht="15.6" x14ac:dyDescent="0.3">
      <c r="A50" s="14" t="s">
        <v>153</v>
      </c>
    </row>
    <row r="53" spans="1:4" x14ac:dyDescent="0.3">
      <c r="A53" t="s">
        <v>154</v>
      </c>
      <c r="D53">
        <v>10</v>
      </c>
    </row>
    <row r="54" spans="1:4" x14ac:dyDescent="0.3">
      <c r="A54" t="s">
        <v>155</v>
      </c>
      <c r="D54">
        <v>0.3</v>
      </c>
    </row>
    <row r="55" spans="1:4" x14ac:dyDescent="0.3">
      <c r="A55" t="s">
        <v>136</v>
      </c>
      <c r="D55">
        <v>3</v>
      </c>
    </row>
    <row r="57" spans="1:4" x14ac:dyDescent="0.3">
      <c r="A57" t="s">
        <v>137</v>
      </c>
      <c r="C57">
        <f>_xlfn.BINOM.DIST(3,10,0.3,FALSE)</f>
        <v>0.26682793200000005</v>
      </c>
    </row>
    <row r="60" spans="1:4" ht="21" x14ac:dyDescent="0.4">
      <c r="A60" s="24" t="s">
        <v>157</v>
      </c>
      <c r="B60" s="25"/>
      <c r="C60" s="25"/>
      <c r="D60" s="25"/>
    </row>
    <row r="62" spans="1:4" ht="15.6" x14ac:dyDescent="0.3">
      <c r="A62" s="14" t="s">
        <v>158</v>
      </c>
    </row>
    <row r="63" spans="1:4" ht="15.6" x14ac:dyDescent="0.3">
      <c r="A63" s="14" t="s">
        <v>159</v>
      </c>
    </row>
    <row r="65" spans="1:4" x14ac:dyDescent="0.3">
      <c r="A65" t="s">
        <v>160</v>
      </c>
      <c r="C65">
        <v>165</v>
      </c>
    </row>
    <row r="66" spans="1:4" x14ac:dyDescent="0.3">
      <c r="A66" t="s">
        <v>22</v>
      </c>
      <c r="C66">
        <v>10</v>
      </c>
    </row>
    <row r="67" spans="1:4" x14ac:dyDescent="0.3">
      <c r="A67" t="s">
        <v>161</v>
      </c>
      <c r="C67">
        <v>180</v>
      </c>
    </row>
    <row r="69" spans="1:4" x14ac:dyDescent="0.3">
      <c r="A69" t="s">
        <v>137</v>
      </c>
      <c r="C69">
        <f>_xlfn.NORM.DIST(C67,C65,C66,TRUE)</f>
        <v>0.93319279873114191</v>
      </c>
    </row>
    <row r="72" spans="1:4" ht="15.6" x14ac:dyDescent="0.3">
      <c r="A72" s="14" t="s">
        <v>162</v>
      </c>
    </row>
    <row r="73" spans="1:4" ht="15.6" x14ac:dyDescent="0.3">
      <c r="A73" s="14" t="s">
        <v>163</v>
      </c>
    </row>
    <row r="75" spans="1:4" x14ac:dyDescent="0.3">
      <c r="A75" t="s">
        <v>164</v>
      </c>
      <c r="D75">
        <v>5</v>
      </c>
    </row>
    <row r="76" spans="1:4" x14ac:dyDescent="0.3">
      <c r="A76" t="s">
        <v>165</v>
      </c>
      <c r="D76">
        <v>3</v>
      </c>
    </row>
    <row r="78" spans="1:4" x14ac:dyDescent="0.3">
      <c r="A78" t="s">
        <v>137</v>
      </c>
      <c r="C78">
        <f>EXPONDIST(D76,D75,TRUE)</f>
        <v>0.99999969409767953</v>
      </c>
    </row>
    <row r="82" spans="1:6" ht="15.6" x14ac:dyDescent="0.3">
      <c r="A82" s="14" t="s">
        <v>166</v>
      </c>
    </row>
    <row r="83" spans="1:6" ht="15.6" x14ac:dyDescent="0.3">
      <c r="A83" s="14" t="s">
        <v>168</v>
      </c>
    </row>
    <row r="85" spans="1:6" x14ac:dyDescent="0.3">
      <c r="A85" t="s">
        <v>167</v>
      </c>
      <c r="D85">
        <v>900</v>
      </c>
      <c r="E85" t="s">
        <v>169</v>
      </c>
      <c r="F85">
        <v>1100</v>
      </c>
    </row>
    <row r="86" spans="1:6" x14ac:dyDescent="0.3">
      <c r="A86" t="s">
        <v>5</v>
      </c>
      <c r="D86">
        <v>1000</v>
      </c>
    </row>
    <row r="87" spans="1:6" x14ac:dyDescent="0.3">
      <c r="A87" t="s">
        <v>22</v>
      </c>
      <c r="D87">
        <v>100</v>
      </c>
    </row>
    <row r="89" spans="1:6" x14ac:dyDescent="0.3">
      <c r="A89" t="s">
        <v>137</v>
      </c>
      <c r="C89">
        <f>_xlfn.NORM.DIST(F85,D86,D87,TRUE)-_xlfn.NORM.DIST(D85,D86,D87,TRUE)</f>
        <v>0.68268949213708607</v>
      </c>
    </row>
    <row r="92" spans="1:6" ht="15.6" x14ac:dyDescent="0.3">
      <c r="A92" s="14" t="s">
        <v>170</v>
      </c>
    </row>
    <row r="93" spans="1:6" ht="15.6" x14ac:dyDescent="0.3">
      <c r="A93" s="14" t="s">
        <v>171</v>
      </c>
    </row>
    <row r="95" spans="1:6" x14ac:dyDescent="0.3">
      <c r="A95" t="s">
        <v>137</v>
      </c>
      <c r="C95">
        <f>(170-150)/(200-100)</f>
        <v>0.2</v>
      </c>
    </row>
    <row r="98" spans="1:4" ht="15.6" x14ac:dyDescent="0.3">
      <c r="A98" s="12" t="s">
        <v>254</v>
      </c>
    </row>
    <row r="99" spans="1:4" ht="15.6" x14ac:dyDescent="0.3">
      <c r="A99" s="14" t="s">
        <v>172</v>
      </c>
    </row>
    <row r="101" spans="1:4" x14ac:dyDescent="0.3">
      <c r="A101" t="s">
        <v>173</v>
      </c>
      <c r="D101">
        <v>20</v>
      </c>
    </row>
    <row r="102" spans="1:4" x14ac:dyDescent="0.3">
      <c r="A102" t="s">
        <v>174</v>
      </c>
      <c r="D102">
        <v>15</v>
      </c>
    </row>
    <row r="104" spans="1:4" x14ac:dyDescent="0.3">
      <c r="A104" t="s">
        <v>137</v>
      </c>
      <c r="C104">
        <f>_xlfn.EXPON.DIST(D102,D101,TRUE)</f>
        <v>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52"/>
  <sheetViews>
    <sheetView topLeftCell="A55" workbookViewId="0">
      <selection activeCell="F34" sqref="A34:F34"/>
    </sheetView>
  </sheetViews>
  <sheetFormatPr defaultRowHeight="14.4" x14ac:dyDescent="0.3"/>
  <sheetData>
    <row r="2" spans="1:11" ht="21" x14ac:dyDescent="0.4">
      <c r="A2" s="26" t="s">
        <v>175</v>
      </c>
      <c r="B2" s="27"/>
      <c r="C2" s="27"/>
      <c r="D2" s="27"/>
      <c r="E2" s="27"/>
      <c r="F2" s="27"/>
      <c r="G2" s="27"/>
      <c r="H2" s="27"/>
      <c r="I2" s="27"/>
      <c r="J2" s="27"/>
      <c r="K2" s="27"/>
    </row>
    <row r="3" spans="1:11" x14ac:dyDescent="0.3">
      <c r="A3" s="27"/>
      <c r="B3" s="27"/>
      <c r="C3" s="27"/>
      <c r="D3" s="27"/>
      <c r="E3" s="27"/>
      <c r="F3" s="27"/>
      <c r="G3" s="27"/>
      <c r="H3" s="27"/>
      <c r="I3" s="27"/>
      <c r="J3" s="27"/>
      <c r="K3" s="27"/>
    </row>
    <row r="4" spans="1:11" x14ac:dyDescent="0.3">
      <c r="A4" s="27"/>
      <c r="B4" s="27"/>
      <c r="C4" s="27"/>
      <c r="D4" s="27"/>
      <c r="E4" s="27"/>
      <c r="F4" s="27"/>
      <c r="G4" s="27"/>
      <c r="H4" s="27"/>
      <c r="I4" s="27"/>
      <c r="J4" s="27"/>
      <c r="K4" s="27"/>
    </row>
    <row r="5" spans="1:11" ht="18" x14ac:dyDescent="0.35">
      <c r="A5" s="28" t="s">
        <v>176</v>
      </c>
      <c r="B5" s="27"/>
      <c r="C5" s="27"/>
      <c r="D5" s="27"/>
      <c r="E5" s="27"/>
      <c r="F5" s="27"/>
      <c r="G5" s="27"/>
      <c r="H5" s="27"/>
      <c r="I5" s="27"/>
      <c r="J5" s="27"/>
      <c r="K5" s="27"/>
    </row>
    <row r="7" spans="1:11" ht="15.6" x14ac:dyDescent="0.3">
      <c r="A7" s="14" t="s">
        <v>177</v>
      </c>
    </row>
    <row r="9" spans="1:11" ht="15.6" x14ac:dyDescent="0.3">
      <c r="A9" s="14" t="s">
        <v>178</v>
      </c>
    </row>
    <row r="11" spans="1:11" x14ac:dyDescent="0.3">
      <c r="A11" t="s">
        <v>179</v>
      </c>
      <c r="D11">
        <v>2</v>
      </c>
    </row>
    <row r="12" spans="1:11" x14ac:dyDescent="0.3">
      <c r="A12" t="s">
        <v>180</v>
      </c>
      <c r="D12">
        <v>3</v>
      </c>
    </row>
    <row r="14" spans="1:11" x14ac:dyDescent="0.3">
      <c r="A14" t="s">
        <v>137</v>
      </c>
      <c r="C14">
        <f>_xlfn.POISSON.DIST(D12,D11,FALSE)</f>
        <v>0.18044704431548364</v>
      </c>
    </row>
    <row r="16" spans="1:11" ht="15.6" x14ac:dyDescent="0.3">
      <c r="A16" s="14" t="s">
        <v>182</v>
      </c>
    </row>
    <row r="17" spans="1:5" ht="15.6" x14ac:dyDescent="0.3">
      <c r="A17" s="14" t="s">
        <v>181</v>
      </c>
    </row>
    <row r="19" spans="1:5" x14ac:dyDescent="0.3">
      <c r="A19" t="s">
        <v>184</v>
      </c>
      <c r="E19">
        <v>3</v>
      </c>
    </row>
    <row r="20" spans="1:5" x14ac:dyDescent="0.3">
      <c r="A20" t="s">
        <v>183</v>
      </c>
      <c r="E20">
        <v>10</v>
      </c>
    </row>
    <row r="21" spans="1:5" x14ac:dyDescent="0.3">
      <c r="A21" t="s">
        <v>185</v>
      </c>
      <c r="E21">
        <v>0.3</v>
      </c>
    </row>
    <row r="23" spans="1:5" x14ac:dyDescent="0.3">
      <c r="A23" t="s">
        <v>137</v>
      </c>
      <c r="C23">
        <f>_xlfn.BINOM.DIST(E19,E20,E21,FALSE)</f>
        <v>0.26682793200000005</v>
      </c>
    </row>
    <row r="26" spans="1:5" ht="15.6" x14ac:dyDescent="0.3">
      <c r="A26" s="14" t="s">
        <v>187</v>
      </c>
    </row>
    <row r="27" spans="1:5" ht="15.6" x14ac:dyDescent="0.3">
      <c r="A27" s="14" t="s">
        <v>186</v>
      </c>
    </row>
    <row r="29" spans="1:5" x14ac:dyDescent="0.3">
      <c r="A29" t="s">
        <v>188</v>
      </c>
    </row>
    <row r="31" spans="1:5" x14ac:dyDescent="0.3">
      <c r="A31" t="s">
        <v>137</v>
      </c>
      <c r="C31">
        <f>_xlfn.BINOM.DIST(0,3,1/6,TRUE)</f>
        <v>0.57870370370370372</v>
      </c>
    </row>
    <row r="34" spans="1:6" ht="21" x14ac:dyDescent="0.4">
      <c r="A34" s="26" t="s">
        <v>189</v>
      </c>
      <c r="B34" s="29"/>
      <c r="C34" s="29"/>
      <c r="D34" s="29"/>
      <c r="E34" s="29"/>
      <c r="F34" s="29"/>
    </row>
    <row r="36" spans="1:6" ht="15.6" x14ac:dyDescent="0.3">
      <c r="A36" s="15" t="s">
        <v>255</v>
      </c>
    </row>
    <row r="37" spans="1:6" ht="15.6" x14ac:dyDescent="0.3">
      <c r="A37" s="14" t="s">
        <v>190</v>
      </c>
    </row>
    <row r="39" spans="1:6" x14ac:dyDescent="0.3">
      <c r="A39" t="s">
        <v>191</v>
      </c>
      <c r="F39">
        <v>150</v>
      </c>
    </row>
    <row r="40" spans="1:6" x14ac:dyDescent="0.3">
      <c r="A40" t="s">
        <v>22</v>
      </c>
      <c r="F40">
        <v>10</v>
      </c>
    </row>
    <row r="41" spans="1:6" x14ac:dyDescent="0.3">
      <c r="A41" t="s">
        <v>192</v>
      </c>
    </row>
    <row r="43" spans="1:6" x14ac:dyDescent="0.3">
      <c r="A43" t="s">
        <v>137</v>
      </c>
      <c r="C43">
        <f>_xlfn.NORM.DIST(160,150,10,TRUE)-_xlfn.NORM.DIST(140,150,10,TRUE)</f>
        <v>0.68268949213708607</v>
      </c>
    </row>
    <row r="46" spans="1:6" ht="15.6" x14ac:dyDescent="0.3">
      <c r="A46" s="12" t="s">
        <v>193</v>
      </c>
    </row>
    <row r="47" spans="1:6" ht="15.6" x14ac:dyDescent="0.3">
      <c r="A47" s="12" t="s">
        <v>194</v>
      </c>
    </row>
    <row r="49" spans="1:4" x14ac:dyDescent="0.3">
      <c r="A49" t="s">
        <v>195</v>
      </c>
      <c r="D49">
        <v>1000</v>
      </c>
    </row>
    <row r="50" spans="1:4" x14ac:dyDescent="0.3">
      <c r="A50" t="s">
        <v>196</v>
      </c>
      <c r="D50">
        <v>900</v>
      </c>
    </row>
    <row r="52" spans="1:4" x14ac:dyDescent="0.3">
      <c r="A52" t="s">
        <v>137</v>
      </c>
      <c r="C52">
        <f>1-EXP(-1/1000*900)</f>
        <v>0.59343034025940089</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N74"/>
  <sheetViews>
    <sheetView topLeftCell="A88" workbookViewId="0">
      <selection activeCell="A2" sqref="A2:J4"/>
    </sheetView>
  </sheetViews>
  <sheetFormatPr defaultRowHeight="14.4" x14ac:dyDescent="0.3"/>
  <sheetData>
    <row r="2" spans="1:10" ht="21" x14ac:dyDescent="0.4">
      <c r="A2" s="26" t="s">
        <v>197</v>
      </c>
      <c r="B2" s="29"/>
      <c r="C2" s="29"/>
      <c r="D2" s="29"/>
      <c r="E2" s="29"/>
      <c r="F2" s="29"/>
      <c r="G2" s="29"/>
      <c r="H2" s="29"/>
      <c r="I2" s="29"/>
      <c r="J2" s="29"/>
    </row>
    <row r="3" spans="1:10" x14ac:dyDescent="0.3">
      <c r="A3" s="27"/>
      <c r="B3" s="27"/>
      <c r="C3" s="27"/>
      <c r="D3" s="27"/>
      <c r="E3" s="27"/>
      <c r="F3" s="27"/>
      <c r="G3" s="27"/>
      <c r="H3" s="27"/>
      <c r="I3" s="27"/>
      <c r="J3" s="27"/>
    </row>
    <row r="4" spans="1:10" ht="15.6" x14ac:dyDescent="0.3">
      <c r="A4" s="30" t="s">
        <v>198</v>
      </c>
      <c r="B4" s="25"/>
      <c r="C4" s="25"/>
      <c r="D4" s="25"/>
      <c r="E4" s="27"/>
      <c r="F4" s="27"/>
      <c r="G4" s="27"/>
      <c r="H4" s="27"/>
      <c r="I4" s="27"/>
      <c r="J4" s="27"/>
    </row>
    <row r="6" spans="1:10" ht="15.6" x14ac:dyDescent="0.3">
      <c r="A6" s="14" t="s">
        <v>200</v>
      </c>
    </row>
    <row r="7" spans="1:10" ht="15.6" x14ac:dyDescent="0.3">
      <c r="A7" s="14" t="s">
        <v>199</v>
      </c>
    </row>
    <row r="9" spans="1:10" x14ac:dyDescent="0.3">
      <c r="A9" t="s">
        <v>201</v>
      </c>
      <c r="D9">
        <v>100</v>
      </c>
    </row>
    <row r="10" spans="1:10" x14ac:dyDescent="0.3">
      <c r="A10" t="s">
        <v>202</v>
      </c>
      <c r="D10">
        <v>170</v>
      </c>
    </row>
    <row r="11" spans="1:10" x14ac:dyDescent="0.3">
      <c r="A11" t="s">
        <v>203</v>
      </c>
      <c r="D11">
        <v>8</v>
      </c>
    </row>
    <row r="12" spans="1:10" x14ac:dyDescent="0.3">
      <c r="A12" t="s">
        <v>204</v>
      </c>
      <c r="D12">
        <v>95</v>
      </c>
    </row>
    <row r="14" spans="1:10" x14ac:dyDescent="0.3">
      <c r="A14" t="s">
        <v>137</v>
      </c>
    </row>
    <row r="16" spans="1:10" x14ac:dyDescent="0.3">
      <c r="A16" t="s">
        <v>205</v>
      </c>
    </row>
    <row r="18" spans="1:4" x14ac:dyDescent="0.3">
      <c r="B18">
        <f>_xlfn.NORM.S.INV(95%)</f>
        <v>1.6448536269514715</v>
      </c>
    </row>
    <row r="20" spans="1:4" x14ac:dyDescent="0.3">
      <c r="A20">
        <f>170+(1.96 *(8/SQRT(100)))</f>
        <v>171.56800000000001</v>
      </c>
    </row>
    <row r="23" spans="1:4" ht="15.6" x14ac:dyDescent="0.3">
      <c r="A23" s="14" t="s">
        <v>206</v>
      </c>
    </row>
    <row r="24" spans="1:4" ht="15.6" x14ac:dyDescent="0.3">
      <c r="A24" s="14" t="s">
        <v>207</v>
      </c>
    </row>
    <row r="26" spans="1:4" x14ac:dyDescent="0.3">
      <c r="A26" t="s">
        <v>208</v>
      </c>
      <c r="D26">
        <v>500</v>
      </c>
    </row>
    <row r="27" spans="1:4" x14ac:dyDescent="0.3">
      <c r="A27" t="s">
        <v>209</v>
      </c>
      <c r="D27">
        <v>320</v>
      </c>
    </row>
    <row r="28" spans="1:4" x14ac:dyDescent="0.3">
      <c r="A28" t="s">
        <v>204</v>
      </c>
      <c r="D28">
        <v>90</v>
      </c>
    </row>
    <row r="30" spans="1:4" x14ac:dyDescent="0.3">
      <c r="A30" t="s">
        <v>137</v>
      </c>
    </row>
    <row r="32" spans="1:4" x14ac:dyDescent="0.3">
      <c r="A32" t="s">
        <v>210</v>
      </c>
      <c r="D32">
        <f>1 - 0.9</f>
        <v>9.9999999999999978E-2</v>
      </c>
    </row>
    <row r="33" spans="1:4" x14ac:dyDescent="0.3">
      <c r="A33" t="s">
        <v>211</v>
      </c>
      <c r="D33">
        <f>320/500</f>
        <v>0.64</v>
      </c>
    </row>
    <row r="34" spans="1:4" x14ac:dyDescent="0.3">
      <c r="A34" t="s">
        <v>212</v>
      </c>
      <c r="D34">
        <v>500</v>
      </c>
    </row>
    <row r="36" spans="1:4" x14ac:dyDescent="0.3">
      <c r="B36">
        <f>_xlfn.CONFIDENCE.NORM(D32,D33,D34)</f>
        <v>4.7078457893127298E-2</v>
      </c>
    </row>
    <row r="38" spans="1:4" x14ac:dyDescent="0.3">
      <c r="A38" t="s">
        <v>213</v>
      </c>
      <c r="D38">
        <f>320/500</f>
        <v>0.64</v>
      </c>
    </row>
    <row r="40" spans="1:4" x14ac:dyDescent="0.3">
      <c r="B40">
        <f>_xlfn.NORM.S.INV(90%)</f>
        <v>1.2815515655446006</v>
      </c>
    </row>
    <row r="42" spans="1:4" x14ac:dyDescent="0.3">
      <c r="A42" t="s">
        <v>214</v>
      </c>
      <c r="D42">
        <f>0.64+(1.281*SQRT((0.64*(1-0.64))/500))</f>
        <v>0.66749826956010139</v>
      </c>
    </row>
    <row r="45" spans="1:4" x14ac:dyDescent="0.3">
      <c r="A45" t="s">
        <v>215</v>
      </c>
    </row>
    <row r="47" spans="1:4" ht="15.6" x14ac:dyDescent="0.3">
      <c r="A47" s="15" t="s">
        <v>256</v>
      </c>
    </row>
    <row r="48" spans="1:4" ht="15.6" x14ac:dyDescent="0.3">
      <c r="A48" s="14" t="s">
        <v>216</v>
      </c>
    </row>
    <row r="50" spans="1:14" x14ac:dyDescent="0.3">
      <c r="A50" t="s">
        <v>201</v>
      </c>
      <c r="D50">
        <v>50</v>
      </c>
    </row>
    <row r="52" spans="1:14" x14ac:dyDescent="0.3">
      <c r="A52" t="s">
        <v>4</v>
      </c>
    </row>
    <row r="54" spans="1:14" x14ac:dyDescent="0.3">
      <c r="A54" t="s">
        <v>217</v>
      </c>
      <c r="I54" t="s">
        <v>218</v>
      </c>
    </row>
    <row r="56" spans="1:14" x14ac:dyDescent="0.3">
      <c r="A56">
        <v>10</v>
      </c>
      <c r="B56">
        <v>20</v>
      </c>
      <c r="C56">
        <v>30</v>
      </c>
      <c r="D56">
        <v>40</v>
      </c>
      <c r="E56">
        <v>50</v>
      </c>
      <c r="I56">
        <v>15</v>
      </c>
      <c r="J56">
        <v>30</v>
      </c>
      <c r="K56">
        <v>45</v>
      </c>
      <c r="L56">
        <v>60</v>
      </c>
      <c r="M56">
        <v>75</v>
      </c>
      <c r="N56">
        <v>90</v>
      </c>
    </row>
    <row r="57" spans="1:14" x14ac:dyDescent="0.3">
      <c r="A57">
        <v>50</v>
      </c>
      <c r="B57">
        <v>60</v>
      </c>
      <c r="C57">
        <v>70</v>
      </c>
      <c r="D57">
        <v>80</v>
      </c>
      <c r="E57">
        <v>90</v>
      </c>
      <c r="I57">
        <v>10</v>
      </c>
      <c r="J57">
        <v>20</v>
      </c>
      <c r="K57">
        <v>30</v>
      </c>
      <c r="L57">
        <v>40</v>
      </c>
      <c r="M57">
        <v>50</v>
      </c>
      <c r="N57">
        <v>60</v>
      </c>
    </row>
    <row r="58" spans="1:14" x14ac:dyDescent="0.3">
      <c r="A58">
        <v>10</v>
      </c>
      <c r="B58">
        <v>20</v>
      </c>
      <c r="C58">
        <v>30</v>
      </c>
      <c r="D58">
        <v>40</v>
      </c>
      <c r="E58">
        <v>50</v>
      </c>
      <c r="I58">
        <v>20</v>
      </c>
      <c r="J58">
        <v>40</v>
      </c>
      <c r="K58">
        <v>60</v>
      </c>
      <c r="L58">
        <v>80</v>
      </c>
      <c r="M58">
        <v>90</v>
      </c>
      <c r="N58">
        <v>80</v>
      </c>
    </row>
    <row r="59" spans="1:14" x14ac:dyDescent="0.3">
      <c r="A59">
        <v>50</v>
      </c>
      <c r="B59">
        <v>60</v>
      </c>
      <c r="C59">
        <v>70</v>
      </c>
      <c r="D59">
        <v>80</v>
      </c>
      <c r="E59">
        <v>90</v>
      </c>
      <c r="I59">
        <v>10</v>
      </c>
      <c r="J59">
        <v>20</v>
      </c>
      <c r="K59">
        <v>30</v>
      </c>
      <c r="L59">
        <v>40</v>
      </c>
      <c r="M59">
        <v>50</v>
      </c>
      <c r="N59">
        <v>60</v>
      </c>
    </row>
    <row r="60" spans="1:14" x14ac:dyDescent="0.3">
      <c r="A60">
        <v>10</v>
      </c>
      <c r="B60">
        <v>20</v>
      </c>
      <c r="C60">
        <v>30</v>
      </c>
      <c r="D60">
        <v>40</v>
      </c>
      <c r="E60">
        <v>50</v>
      </c>
      <c r="I60">
        <v>15</v>
      </c>
      <c r="J60">
        <v>30</v>
      </c>
      <c r="K60">
        <v>45</v>
      </c>
      <c r="L60">
        <v>60</v>
      </c>
      <c r="M60">
        <v>75</v>
      </c>
      <c r="N60">
        <v>90</v>
      </c>
    </row>
    <row r="62" spans="1:14" x14ac:dyDescent="0.3">
      <c r="A62" t="s">
        <v>219</v>
      </c>
      <c r="C62">
        <f>AVERAGE(A56:E61)</f>
        <v>46</v>
      </c>
      <c r="I62" t="s">
        <v>219</v>
      </c>
      <c r="K62">
        <f>AVERAGE(I56:N60)</f>
        <v>47.333333333333336</v>
      </c>
    </row>
    <row r="64" spans="1:14" x14ac:dyDescent="0.3">
      <c r="A64" s="1" t="s">
        <v>222</v>
      </c>
    </row>
    <row r="66" spans="1:1" x14ac:dyDescent="0.3">
      <c r="A66" t="s">
        <v>220</v>
      </c>
    </row>
    <row r="68" spans="1:1" x14ac:dyDescent="0.3">
      <c r="A68" s="1" t="s">
        <v>223</v>
      </c>
    </row>
    <row r="70" spans="1:1" x14ac:dyDescent="0.3">
      <c r="A70" t="s">
        <v>221</v>
      </c>
    </row>
    <row r="73" spans="1:1" ht="15.6" x14ac:dyDescent="0.3">
      <c r="A73" s="12"/>
    </row>
    <row r="74" spans="1:1" ht="15.6" x14ac:dyDescent="0.3">
      <c r="A74" s="12"/>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masterajay8818@gmail.com</dc:creator>
  <cp:lastModifiedBy>919426083379</cp:lastModifiedBy>
  <dcterms:created xsi:type="dcterms:W3CDTF">2023-09-21T07:15:37Z</dcterms:created>
  <dcterms:modified xsi:type="dcterms:W3CDTF">2023-12-14T06:33:29Z</dcterms:modified>
</cp:coreProperties>
</file>