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ftahuddin/Desktop/CodeUpdates_Meftah/DATA ANALYSIS/1.Excel/"/>
    </mc:Choice>
  </mc:AlternateContent>
  <xr:revisionPtr revIDLastSave="0" documentId="13_ncr:1_{419C9975-55EB-1B42-9D39-FD0EB0460836}" xr6:coauthVersionLast="47" xr6:coauthVersionMax="47" xr10:uidLastSave="{00000000-0000-0000-0000-000000000000}"/>
  <bookViews>
    <workbookView xWindow="0" yWindow="500" windowWidth="28800" windowHeight="17500" activeTab="8" xr2:uid="{75297DAC-133A-5049-AD68-5130A841BB4F}"/>
  </bookViews>
  <sheets>
    <sheet name="PayRoll" sheetId="1" r:id="rId1"/>
    <sheet name="GradeBook" sheetId="2" r:id="rId2"/>
    <sheet name="DecisionMaker" sheetId="3" r:id="rId3"/>
    <sheet name="Sales" sheetId="4" r:id="rId4"/>
    <sheet name="PivotTable of Sales" sheetId="5" r:id="rId5"/>
    <sheet name="Cars" sheetId="6" r:id="rId6"/>
    <sheet name="PivotTable of Cars" sheetId="7" r:id="rId7"/>
    <sheet name="Loans" sheetId="8" r:id="rId8"/>
    <sheet name="SchoolShopping" sheetId="9" r:id="rId9"/>
  </sheets>
  <definedNames>
    <definedName name="_xlnm._FilterDatabase" localSheetId="3" hidden="1">Sales!$A$1:$K$172</definedName>
  </definedNames>
  <calcPr calcId="191029"/>
  <pivotCaches>
    <pivotCache cacheId="3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F3" i="8" s="1"/>
  <c r="G3" i="8" s="1"/>
  <c r="E4" i="8"/>
  <c r="F4" i="8" s="1"/>
  <c r="G4" i="8" s="1"/>
  <c r="E5" i="8"/>
  <c r="F5" i="8" s="1"/>
  <c r="G5" i="8" s="1"/>
  <c r="G2" i="8"/>
  <c r="F2" i="8"/>
  <c r="E2" i="8"/>
  <c r="G3" i="6"/>
  <c r="G4" i="6"/>
  <c r="G5" i="6"/>
  <c r="G6" i="6"/>
  <c r="G7" i="6"/>
  <c r="I7" i="6" s="1"/>
  <c r="G8" i="6"/>
  <c r="G9" i="6"/>
  <c r="I9" i="6" s="1"/>
  <c r="G10" i="6"/>
  <c r="I10" i="6" s="1"/>
  <c r="G11" i="6"/>
  <c r="G12" i="6"/>
  <c r="G13" i="6"/>
  <c r="G14" i="6"/>
  <c r="G15" i="6"/>
  <c r="I15" i="6" s="1"/>
  <c r="G16" i="6"/>
  <c r="G17" i="6"/>
  <c r="I17" i="6" s="1"/>
  <c r="G18" i="6"/>
  <c r="I18" i="6" s="1"/>
  <c r="G19" i="6"/>
  <c r="G20" i="6"/>
  <c r="G21" i="6"/>
  <c r="G22" i="6"/>
  <c r="G23" i="6"/>
  <c r="I23" i="6" s="1"/>
  <c r="G24" i="6"/>
  <c r="I24" i="6" s="1"/>
  <c r="G25" i="6"/>
  <c r="I25" i="6" s="1"/>
  <c r="G26" i="6"/>
  <c r="I26" i="6" s="1"/>
  <c r="G27" i="6"/>
  <c r="G28" i="6"/>
  <c r="G29" i="6"/>
  <c r="G30" i="6"/>
  <c r="G31" i="6"/>
  <c r="I31" i="6" s="1"/>
  <c r="G32" i="6"/>
  <c r="I32" i="6" s="1"/>
  <c r="G33" i="6"/>
  <c r="I33" i="6" s="1"/>
  <c r="G34" i="6"/>
  <c r="I34" i="6" s="1"/>
  <c r="G35" i="6"/>
  <c r="G36" i="6"/>
  <c r="G37" i="6"/>
  <c r="G38" i="6"/>
  <c r="G39" i="6"/>
  <c r="I39" i="6" s="1"/>
  <c r="G40" i="6"/>
  <c r="I40" i="6" s="1"/>
  <c r="G41" i="6"/>
  <c r="I41" i="6" s="1"/>
  <c r="G42" i="6"/>
  <c r="I42" i="6" s="1"/>
  <c r="G43" i="6"/>
  <c r="G44" i="6"/>
  <c r="G45" i="6"/>
  <c r="G46" i="6"/>
  <c r="G47" i="6"/>
  <c r="I47" i="6" s="1"/>
  <c r="G48" i="6"/>
  <c r="I48" i="6" s="1"/>
  <c r="G49" i="6"/>
  <c r="I49" i="6" s="1"/>
  <c r="G50" i="6"/>
  <c r="I50" i="6" s="1"/>
  <c r="G51" i="6"/>
  <c r="G52" i="6"/>
  <c r="G53" i="6"/>
  <c r="G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2" i="6"/>
  <c r="I3" i="6"/>
  <c r="I4" i="6"/>
  <c r="I5" i="6"/>
  <c r="I6" i="6"/>
  <c r="I8" i="6"/>
  <c r="I11" i="6"/>
  <c r="I12" i="6"/>
  <c r="I13" i="6"/>
  <c r="I14" i="6"/>
  <c r="I16" i="6"/>
  <c r="I19" i="6"/>
  <c r="I20" i="6"/>
  <c r="I21" i="6"/>
  <c r="I22" i="6"/>
  <c r="I27" i="6"/>
  <c r="I28" i="6"/>
  <c r="I29" i="6"/>
  <c r="I30" i="6"/>
  <c r="I35" i="6"/>
  <c r="I36" i="6"/>
  <c r="I37" i="6"/>
  <c r="I38" i="6"/>
  <c r="I43" i="6"/>
  <c r="I44" i="6"/>
  <c r="I45" i="6"/>
  <c r="I46" i="6"/>
  <c r="I51" i="6"/>
  <c r="I52" i="6"/>
  <c r="I53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2" i="6"/>
  <c r="C2" i="6"/>
  <c r="C3" i="6"/>
  <c r="C4" i="6"/>
  <c r="C5" i="6"/>
  <c r="C6" i="6"/>
  <c r="C8" i="6"/>
  <c r="C9" i="6"/>
  <c r="C10" i="6"/>
  <c r="C11" i="6"/>
  <c r="C12" i="6"/>
  <c r="C13" i="6"/>
  <c r="C14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B3" i="6"/>
  <c r="B4" i="6"/>
  <c r="B5" i="6"/>
  <c r="B6" i="6"/>
  <c r="B7" i="6"/>
  <c r="C7" i="6" s="1"/>
  <c r="B8" i="6"/>
  <c r="B9" i="6"/>
  <c r="B10" i="6"/>
  <c r="B11" i="6"/>
  <c r="B12" i="6"/>
  <c r="B13" i="6"/>
  <c r="B14" i="6"/>
  <c r="B15" i="6"/>
  <c r="C15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C38" i="6" s="1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2" i="6"/>
  <c r="F176" i="4"/>
  <c r="F175" i="4"/>
  <c r="F174" i="4"/>
  <c r="G3" i="4"/>
  <c r="H3" i="4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/>
  <c r="G19" i="4"/>
  <c r="H19" i="4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6" i="3"/>
  <c r="L7" i="3"/>
  <c r="L8" i="3"/>
  <c r="L5" i="3"/>
  <c r="K8" i="3"/>
  <c r="K7" i="3"/>
  <c r="K6" i="3"/>
  <c r="K5" i="3"/>
  <c r="I8" i="3"/>
  <c r="I7" i="3"/>
  <c r="I6" i="3"/>
  <c r="I5" i="3"/>
  <c r="G8" i="3"/>
  <c r="G7" i="3"/>
  <c r="G6" i="3"/>
  <c r="G5" i="3"/>
  <c r="E8" i="3"/>
  <c r="E7" i="3"/>
  <c r="E6" i="3"/>
  <c r="E5" i="3"/>
  <c r="C6" i="3"/>
  <c r="C7" i="3"/>
  <c r="C8" i="3"/>
  <c r="C5" i="3"/>
  <c r="K13" i="2"/>
  <c r="J13" i="2"/>
  <c r="I13" i="2"/>
  <c r="H13" i="2"/>
  <c r="K12" i="2"/>
  <c r="J12" i="2"/>
  <c r="I12" i="2"/>
  <c r="H12" i="2"/>
  <c r="K11" i="2"/>
  <c r="J11" i="2"/>
  <c r="I11" i="2"/>
  <c r="H11" i="2"/>
  <c r="D13" i="2"/>
  <c r="E13" i="2"/>
  <c r="F13" i="2"/>
  <c r="C13" i="2"/>
  <c r="D12" i="2"/>
  <c r="E12" i="2"/>
  <c r="F12" i="2"/>
  <c r="C12" i="2"/>
  <c r="D11" i="2"/>
  <c r="E11" i="2"/>
  <c r="F11" i="2"/>
  <c r="C11" i="2"/>
  <c r="M7" i="2"/>
  <c r="M8" i="2"/>
  <c r="M9" i="2"/>
  <c r="M4" i="2"/>
  <c r="I4" i="2"/>
  <c r="J4" i="2"/>
  <c r="K4" i="2"/>
  <c r="I5" i="2"/>
  <c r="J5" i="2"/>
  <c r="K5" i="2"/>
  <c r="I6" i="2"/>
  <c r="M6" i="2" s="1"/>
  <c r="J6" i="2"/>
  <c r="K6" i="2"/>
  <c r="I7" i="2"/>
  <c r="J7" i="2"/>
  <c r="K7" i="2"/>
  <c r="I8" i="2"/>
  <c r="J8" i="2"/>
  <c r="K8" i="2"/>
  <c r="I9" i="2"/>
  <c r="J9" i="2"/>
  <c r="K9" i="2"/>
  <c r="H5" i="2"/>
  <c r="M5" i="2" s="1"/>
  <c r="H6" i="2"/>
  <c r="H7" i="2"/>
  <c r="H8" i="2"/>
  <c r="H9" i="2"/>
  <c r="H4" i="2"/>
  <c r="U3" i="1"/>
  <c r="V3" i="1" s="1"/>
  <c r="W3" i="1" s="1"/>
  <c r="P9" i="1"/>
  <c r="Q3" i="1"/>
  <c r="R3" i="1" s="1"/>
  <c r="S3" i="1" s="1"/>
  <c r="L5" i="1"/>
  <c r="L6" i="1"/>
  <c r="L7" i="1"/>
  <c r="L8" i="1"/>
  <c r="L9" i="1"/>
  <c r="L4" i="1"/>
  <c r="M3" i="1"/>
  <c r="N3" i="1" s="1"/>
  <c r="O3" i="1" s="1"/>
  <c r="H5" i="1"/>
  <c r="P5" i="1" s="1"/>
  <c r="H6" i="1"/>
  <c r="P6" i="1" s="1"/>
  <c r="H7" i="1"/>
  <c r="P7" i="1" s="1"/>
  <c r="H8" i="1"/>
  <c r="P8" i="1" s="1"/>
  <c r="H9" i="1"/>
  <c r="I3" i="1"/>
  <c r="J3" i="1" s="1"/>
  <c r="K3" i="1" s="1"/>
  <c r="G5" i="1"/>
  <c r="K5" i="1" s="1"/>
  <c r="S5" i="1" s="1"/>
  <c r="G6" i="1"/>
  <c r="K6" i="1" s="1"/>
  <c r="S6" i="1" s="1"/>
  <c r="G7" i="1"/>
  <c r="K7" i="1" s="1"/>
  <c r="S7" i="1" s="1"/>
  <c r="G8" i="1"/>
  <c r="K8" i="1" s="1"/>
  <c r="S8" i="1" s="1"/>
  <c r="G9" i="1"/>
  <c r="K9" i="1" s="1"/>
  <c r="S9" i="1" s="1"/>
  <c r="F5" i="1"/>
  <c r="J5" i="1" s="1"/>
  <c r="R5" i="1" s="1"/>
  <c r="F6" i="1"/>
  <c r="J6" i="1" s="1"/>
  <c r="R6" i="1" s="1"/>
  <c r="F7" i="1"/>
  <c r="J7" i="1" s="1"/>
  <c r="R7" i="1" s="1"/>
  <c r="F8" i="1"/>
  <c r="J8" i="1" s="1"/>
  <c r="R8" i="1" s="1"/>
  <c r="F9" i="1"/>
  <c r="J9" i="1" s="1"/>
  <c r="R9" i="1" s="1"/>
  <c r="E5" i="1"/>
  <c r="I5" i="1" s="1"/>
  <c r="Q5" i="1" s="1"/>
  <c r="E6" i="1"/>
  <c r="I6" i="1" s="1"/>
  <c r="Q6" i="1" s="1"/>
  <c r="E7" i="1"/>
  <c r="I7" i="1" s="1"/>
  <c r="Q7" i="1" s="1"/>
  <c r="E8" i="1"/>
  <c r="I8" i="1" s="1"/>
  <c r="Q8" i="1" s="1"/>
  <c r="E9" i="1"/>
  <c r="I9" i="1" s="1"/>
  <c r="Q9" i="1" s="1"/>
  <c r="F4" i="1"/>
  <c r="J4" i="1" s="1"/>
  <c r="R4" i="1" s="1"/>
  <c r="G4" i="1"/>
  <c r="K4" i="1" s="1"/>
  <c r="S4" i="1" s="1"/>
  <c r="E4" i="1"/>
  <c r="I4" i="1" s="1"/>
  <c r="Q4" i="1" s="1"/>
  <c r="E3" i="1"/>
  <c r="F3" i="1" s="1"/>
  <c r="G3" i="1" s="1"/>
  <c r="H4" i="1"/>
  <c r="P4" i="1" s="1"/>
  <c r="D14" i="1"/>
  <c r="D13" i="1"/>
  <c r="D12" i="1"/>
  <c r="D11" i="1"/>
  <c r="C13" i="1"/>
  <c r="C12" i="1"/>
  <c r="C11" i="1"/>
  <c r="P14" i="1" l="1"/>
  <c r="P13" i="1"/>
  <c r="P11" i="1"/>
  <c r="P12" i="1"/>
  <c r="Q13" i="1"/>
  <c r="S12" i="1"/>
  <c r="R12" i="1"/>
  <c r="S14" i="1"/>
  <c r="Q12" i="1"/>
  <c r="R14" i="1"/>
  <c r="S11" i="1"/>
  <c r="Q14" i="1"/>
  <c r="R11" i="1"/>
  <c r="S13" i="1"/>
  <c r="Q11" i="1"/>
  <c r="R13" i="1"/>
  <c r="O5" i="1"/>
  <c r="W5" i="1" s="1"/>
  <c r="N5" i="1"/>
  <c r="V5" i="1" s="1"/>
  <c r="O6" i="1"/>
  <c r="W6" i="1" s="1"/>
  <c r="O7" i="1"/>
  <c r="W7" i="1" s="1"/>
  <c r="O8" i="1"/>
  <c r="W8" i="1" s="1"/>
  <c r="M6" i="1"/>
  <c r="U6" i="1" s="1"/>
  <c r="M8" i="1"/>
  <c r="U8" i="1" s="1"/>
  <c r="M4" i="1"/>
  <c r="M5" i="1"/>
  <c r="U5" i="1" s="1"/>
  <c r="N9" i="1"/>
  <c r="V9" i="1" s="1"/>
  <c r="O4" i="1"/>
  <c r="N7" i="1"/>
  <c r="V7" i="1" s="1"/>
  <c r="N6" i="1"/>
  <c r="V6" i="1" s="1"/>
  <c r="M9" i="1"/>
  <c r="U9" i="1" s="1"/>
  <c r="N8" i="1"/>
  <c r="V8" i="1" s="1"/>
  <c r="N4" i="1"/>
  <c r="M7" i="1"/>
  <c r="U7" i="1" s="1"/>
  <c r="O9" i="1"/>
  <c r="W9" i="1" s="1"/>
  <c r="T7" i="1"/>
  <c r="T6" i="1"/>
  <c r="T8" i="1"/>
  <c r="T5" i="1"/>
  <c r="T9" i="1"/>
  <c r="T4" i="1"/>
  <c r="L14" i="1"/>
  <c r="L13" i="1"/>
  <c r="L11" i="1"/>
  <c r="L12" i="1"/>
  <c r="T11" i="1" l="1"/>
  <c r="T12" i="1"/>
  <c r="T13" i="1"/>
  <c r="T14" i="1"/>
  <c r="Y8" i="1"/>
  <c r="Y7" i="1"/>
  <c r="Y6" i="1"/>
  <c r="Y5" i="1"/>
  <c r="Y9" i="1"/>
  <c r="W4" i="1"/>
  <c r="O13" i="1"/>
  <c r="O11" i="1"/>
  <c r="O14" i="1"/>
  <c r="O12" i="1"/>
  <c r="V4" i="1"/>
  <c r="N11" i="1"/>
  <c r="N14" i="1"/>
  <c r="N12" i="1"/>
  <c r="N13" i="1"/>
  <c r="U4" i="1"/>
  <c r="M11" i="1"/>
  <c r="M14" i="1"/>
  <c r="M12" i="1"/>
  <c r="M13" i="1"/>
  <c r="Y4" i="1" l="1"/>
  <c r="V11" i="1"/>
  <c r="V14" i="1"/>
  <c r="V12" i="1"/>
  <c r="V13" i="1"/>
  <c r="U11" i="1"/>
  <c r="U14" i="1"/>
  <c r="U12" i="1"/>
  <c r="U13" i="1"/>
  <c r="W13" i="1"/>
  <c r="W11" i="1"/>
  <c r="W14" i="1"/>
  <c r="W12" i="1"/>
  <c r="Y14" i="1" l="1"/>
  <c r="Y13" i="1"/>
  <c r="Y12" i="1"/>
  <c r="Y11" i="1"/>
</calcChain>
</file>

<file path=xl/sharedStrings.xml><?xml version="1.0" encoding="utf-8"?>
<sst xmlns="http://schemas.openxmlformats.org/spreadsheetml/2006/main" count="1174" uniqueCount="219">
  <si>
    <t>Employee Payroll</t>
  </si>
  <si>
    <t>Last Name</t>
  </si>
  <si>
    <t>First name</t>
  </si>
  <si>
    <t>Hourly Wage</t>
  </si>
  <si>
    <t>House Worked</t>
  </si>
  <si>
    <t>Pay</t>
  </si>
  <si>
    <t>Uddin</t>
  </si>
  <si>
    <t>Meftah</t>
  </si>
  <si>
    <t>Hossen</t>
  </si>
  <si>
    <t>Rahat</t>
  </si>
  <si>
    <t>Jahan</t>
  </si>
  <si>
    <t>Nusrat</t>
  </si>
  <si>
    <t>Hosen</t>
  </si>
  <si>
    <t>Ahmed</t>
  </si>
  <si>
    <t>Nur</t>
  </si>
  <si>
    <t>Moslem</t>
  </si>
  <si>
    <t>Max</t>
  </si>
  <si>
    <t>Min</t>
  </si>
  <si>
    <t>Avg</t>
  </si>
  <si>
    <t>Total</t>
  </si>
  <si>
    <t>Overtime Hours</t>
  </si>
  <si>
    <t>Overtime Bonus</t>
  </si>
  <si>
    <t>Total Pay</t>
  </si>
  <si>
    <t>JanuPay</t>
  </si>
  <si>
    <t>Grade Book</t>
  </si>
  <si>
    <t>Safety Test</t>
  </si>
  <si>
    <t>Company Philosophy Test</t>
  </si>
  <si>
    <t>Financial test</t>
  </si>
  <si>
    <t>Drug Test</t>
  </si>
  <si>
    <t>Point Possible</t>
  </si>
  <si>
    <t>Fire Employee</t>
  </si>
  <si>
    <t>Average</t>
  </si>
  <si>
    <t>Career Decisions</t>
  </si>
  <si>
    <t>Job</t>
  </si>
  <si>
    <t>McDonald Manager</t>
  </si>
  <si>
    <t>Doctor</t>
  </si>
  <si>
    <t>Enginner</t>
  </si>
  <si>
    <t>Teacher</t>
  </si>
  <si>
    <t>Job Market</t>
  </si>
  <si>
    <t>Enjoyment</t>
  </si>
  <si>
    <t>My Talent</t>
  </si>
  <si>
    <t>Schooling</t>
  </si>
  <si>
    <t>Factor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</si>
  <si>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</si>
  <si>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</si>
  <si>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</si>
  <si>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</si>
  <si>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</si>
  <si>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</si>
  <si>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</si>
  <si>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</si>
  <si>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</si>
  <si>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</si>
  <si>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</si>
  <si>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</si>
  <si>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</si>
  <si>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</si>
  <si>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</si>
  <si>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</si>
  <si>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</si>
  <si>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</si>
  <si>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</si>
  <si>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</si>
  <si>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</si>
  <si>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</si>
  <si>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</si>
  <si>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</si>
  <si>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</si>
  <si>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</si>
  <si>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</si>
  <si>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</si>
  <si>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</si>
  <si>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</si>
  <si>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</si>
  <si>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</si>
  <si>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</si>
  <si>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</si>
  <si>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</si>
  <si>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</si>
  <si>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</si>
  <si>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</si>
  <si>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</si>
  <si>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</si>
  <si>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</si>
  <si>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</si>
  <si>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</si>
  <si>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</si>
  <si>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</si>
  <si>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</si>
  <si>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Sum of all items</t>
  </si>
  <si>
    <t>Sum of items valued more than $50</t>
  </si>
  <si>
    <t>Sum of items valued $50 or less</t>
  </si>
  <si>
    <t>Sum of Sale Price</t>
  </si>
  <si>
    <t>Row Labels</t>
  </si>
  <si>
    <t>Grand Total</t>
  </si>
  <si>
    <t>Sum of Store Cost</t>
  </si>
  <si>
    <t>Sum of Profit</t>
  </si>
  <si>
    <t>Sum of Commision 10%</t>
  </si>
  <si>
    <t>Mr. Schluider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</si>
  <si>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</si>
  <si>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</si>
  <si>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</si>
  <si>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</si>
  <si>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</si>
  <si>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</si>
  <si>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</si>
  <si>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</si>
  <si>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</si>
  <si>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</si>
  <si>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</si>
  <si>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</si>
  <si>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</si>
  <si>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</si>
  <si>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</si>
  <si>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</si>
  <si>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</si>
  <si>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</si>
  <si>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</si>
  <si>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</si>
  <si>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</si>
  <si>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</si>
  <si>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</si>
  <si>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</si>
  <si>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</si>
  <si>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</si>
  <si>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</si>
  <si>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</si>
  <si>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</si>
  <si>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</si>
  <si>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</si>
  <si>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</si>
  <si>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</si>
  <si>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</si>
  <si>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</si>
  <si>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</si>
  <si>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</si>
  <si>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</si>
  <si>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</si>
  <si>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</si>
  <si>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</si>
  <si>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</si>
  <si>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</si>
  <si>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</si>
  <si>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</si>
  <si>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</si>
  <si>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</si>
  <si>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</si>
  <si>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</si>
  <si>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</si>
  <si>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</si>
  <si>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</si>
  <si>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</si>
  <si>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</si>
  <si>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</si>
  <si>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</si>
  <si>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</si>
  <si>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</si>
  <si>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</si>
  <si>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</si>
  <si>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</si>
  <si>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</si>
  <si>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</si>
  <si>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</si>
  <si>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</si>
  <si>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</si>
  <si>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</si>
  <si>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</si>
  <si>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</si>
  <si>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</si>
  <si>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</si>
  <si>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</si>
  <si>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</si>
  <si>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</si>
  <si>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</si>
  <si>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</si>
  <si>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</si>
  <si>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</si>
  <si>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</si>
  <si>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</si>
  <si>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</si>
  <si>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</si>
  <si>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</si>
  <si>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</si>
  <si>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Look up Tables</t>
  </si>
  <si>
    <t>CR</t>
  </si>
  <si>
    <t>HY</t>
  </si>
  <si>
    <t>HO</t>
  </si>
  <si>
    <t>TY</t>
  </si>
  <si>
    <t>GM</t>
  </si>
  <si>
    <t>FD</t>
  </si>
  <si>
    <t>Hyundai</t>
  </si>
  <si>
    <t>Honda</t>
  </si>
  <si>
    <t>Toyota</t>
  </si>
  <si>
    <t>General Motor</t>
  </si>
  <si>
    <t>Ford</t>
  </si>
  <si>
    <t>Crysler</t>
  </si>
  <si>
    <t>HO05ODY037</t>
  </si>
  <si>
    <t>GM09CMR014</t>
  </si>
  <si>
    <t>FD06FCS006</t>
  </si>
  <si>
    <t>Sum of Miles / Year</t>
  </si>
  <si>
    <t>Principals</t>
  </si>
  <si>
    <t>Interest Rate</t>
  </si>
  <si>
    <t>Months</t>
  </si>
  <si>
    <t>Interest Pay</t>
  </si>
  <si>
    <t>Monthly Payments</t>
  </si>
  <si>
    <t>Loan A</t>
  </si>
  <si>
    <t>Loan B</t>
  </si>
  <si>
    <t>Loan C</t>
  </si>
  <si>
    <t>Loan D</t>
  </si>
  <si>
    <t>Total Loan Paid</t>
  </si>
  <si>
    <t>Walmart</t>
  </si>
  <si>
    <t>Dollar Trap</t>
  </si>
  <si>
    <t>Office Repo</t>
  </si>
  <si>
    <t>Ball Point Pen</t>
  </si>
  <si>
    <t>TI-35 Calculator</t>
  </si>
  <si>
    <t>100 page notes</t>
  </si>
  <si>
    <t>8 oz glue</t>
  </si>
  <si>
    <t>Clear paper</t>
  </si>
  <si>
    <t>Eraser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</si>
</sst>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1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43" fontId="0" fillId="0" borderId="0" xfId="2" applyFont="1" applyAlignment="1">
      <alignment wrapText="1"/>
    </xf>
    <xf numFmtId="43" fontId="0" fillId="0" borderId="0" xfId="2" applyFont="1"/>
    <xf numFmtId="2" fontId="0" fillId="0" borderId="0" xfId="0" applyNumberForma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4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GradeBook!$A$4:$A$9</c:f>
              <c:strCache>
                <c:ptCount val="6"/>
                <c:pt idx="0">
                  <c:v>Uddin</c:v>
                </c:pt>
                <c:pt idx="1">
                  <c:v>Hossen</c:v>
                </c:pt>
                <c:pt idx="2">
                  <c:v>Jahan</c:v>
                </c:pt>
                <c:pt idx="3">
                  <c:v>Hosen</c:v>
                </c:pt>
                <c:pt idx="4">
                  <c:v>Jahan</c:v>
                </c:pt>
                <c:pt idx="5">
                  <c:v>Uddin</c:v>
                </c:pt>
              </c:strCache>
            </c:strRef>
          </c:cat>
          <c:val>
            <c:numRef>
              <c:f>GradeBook!$C$4:$C$9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B-FC4E-971F-A685156D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34880"/>
        <c:axId val="712936608"/>
      </c:barChart>
      <c:catAx>
        <c:axId val="712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36608"/>
        <c:crosses val="autoZero"/>
        <c:auto val="1"/>
        <c:lblAlgn val="ctr"/>
        <c:lblOffset val="100"/>
        <c:noMultiLvlLbl val="0"/>
      </c:catAx>
      <c:valAx>
        <c:axId val="7129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GradeBook!$A$4:$A$9</c:f>
              <c:strCache>
                <c:ptCount val="6"/>
                <c:pt idx="0">
                  <c:v>Uddin</c:v>
                </c:pt>
                <c:pt idx="1">
                  <c:v>Hossen</c:v>
                </c:pt>
                <c:pt idx="2">
                  <c:v>Jahan</c:v>
                </c:pt>
                <c:pt idx="3">
                  <c:v>Hosen</c:v>
                </c:pt>
                <c:pt idx="4">
                  <c:v>Jahan</c:v>
                </c:pt>
                <c:pt idx="5">
                  <c:v>Uddin</c:v>
                </c:pt>
              </c:strCache>
            </c:strRef>
          </c:cat>
          <c:val>
            <c:numRef>
              <c:f>GradeBook!$E$4:$E$9</c:f>
              <c:numCache>
                <c:formatCode>General</c:formatCode>
                <c:ptCount val="6"/>
                <c:pt idx="0">
                  <c:v>95</c:v>
                </c:pt>
                <c:pt idx="1">
                  <c:v>92</c:v>
                </c:pt>
                <c:pt idx="2">
                  <c:v>90</c:v>
                </c:pt>
                <c:pt idx="3">
                  <c:v>46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340-9A3E-82E64E9B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934880"/>
        <c:axId val="712936608"/>
      </c:barChart>
      <c:catAx>
        <c:axId val="712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36608"/>
        <c:crosses val="autoZero"/>
        <c:auto val="1"/>
        <c:lblAlgn val="ctr"/>
        <c:lblOffset val="100"/>
        <c:noMultiLvlLbl val="0"/>
      </c:catAx>
      <c:valAx>
        <c:axId val="7129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[Exercise.xlsx]PivotTable of Sales!PivotTable1</c:name>
    <c:fmtId val="0"/>
  </c:pivotSource>
  <c:chart>
    <c:title>
      <c:layout>
        <c:manualLayout>
          <c:xMode val="edge"/>
          <c:yMode val="edge"/>
          <c:x val="0.2477012248468941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'PivotTable of Sales'!$B$3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 of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'PivotTable of Sales'!$B$4:$B$8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624F-BB47-F3432CDE74F1}"/>
            </c:ext>
          </c:extLst>
        </c:ser>
        <c:ser>
          <c:idx val="1"/>
          <c:order val="1"/>
          <c:tx>
            <c:strRef>
              <c:f>'PivotTable of Sales'!$C$3</c:f>
              <c:strCache>
                <c:ptCount val="1"/>
                <c:pt idx="0">
                  <c:v>Sum of Store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'PivotTable of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'PivotTable of Sales'!$C$4:$C$8</c:f>
              <c:numCache>
                <c:formatCode>_("$"* #,##0.00_);_("$"* \(#,##0.00\);_("$"* "-"??_);_(@_)</c:formatCode>
                <c:ptCount val="4"/>
                <c:pt idx="0">
                  <c:v>3988.4000000000005</c:v>
                </c:pt>
                <c:pt idx="1">
                  <c:v>1389.0999999999997</c:v>
                </c:pt>
                <c:pt idx="2">
                  <c:v>1951.1999999999998</c:v>
                </c:pt>
                <c:pt idx="3">
                  <c:v>3425.2000000000003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624F-BB47-F3432CDE74F1}"/>
            </c:ext>
          </c:extLst>
        </c:ser>
        <c:ser>
          <c:idx val="2"/>
          <c:order val="2"/>
          <c:tx>
            <c:strRef>
              <c:f>'PivotTable of Sales'!$D$3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'PivotTable of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'PivotTable of Sales'!$D$4:$D$8</c:f>
              <c:numCache>
                <c:formatCode>_("$"* #,##0.00_);_("$"* \(#,##0.00\);_("$"* "-"??_);_(@_)</c:formatCode>
                <c:ptCount val="4"/>
                <c:pt idx="0">
                  <c:v>2015.1</c:v>
                </c:pt>
                <c:pt idx="1">
                  <c:v>1021.6</c:v>
                </c:pt>
                <c:pt idx="2">
                  <c:v>1084.0999999999999</c:v>
                </c:pt>
                <c:pt idx="3">
                  <c:v>2235.8999999999996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2-624F-BB47-F3432CDE74F1}"/>
            </c:ext>
          </c:extLst>
        </c:ser>
        <c:ser>
          <c:idx val="3"/>
          <c:order val="3"/>
          <c:tx>
            <c:strRef>
              <c:f>'PivotTable of Sales'!$E$3</c:f>
              <c:strCache>
                <c:ptCount val="1"/>
                <c:pt idx="0">
                  <c:v>Sum of Commision 10%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'PivotTable of Sales'!$A$4:$A$8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'PivotTable of Sales'!$E$4:$E$8</c:f>
              <c:numCache>
                <c:formatCode>_("$"* #,##0.00_);_("$"* \(#,##0.00\);_("$"* "-"??_);_(@_)</c:formatCode>
                <c:ptCount val="4"/>
                <c:pt idx="0">
                  <c:v>396.75000000000011</c:v>
                </c:pt>
                <c:pt idx="1">
                  <c:v>193.81000000000009</c:v>
                </c:pt>
                <c:pt idx="2">
                  <c:v>209.45000000000007</c:v>
                </c:pt>
                <c:pt idx="3">
                  <c:v>432.7700000000001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624F-BB47-F3432CD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>
        <c:manualLayout>
          <c:xMode val="edge"/>
          <c:yMode val="edge"/>
          <c:x val="0.453424417924559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Cars!$G$2:$G$53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Cars!$H$2:$H$53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1-DC4D-9A8C-0FF9411E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43888"/>
        <c:axId val="1937670256"/>
      </c:scatterChart>
      <c:valAx>
        <c:axId val="193714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70256"/>
        <c:crosses val="autoZero"/>
        <c:crossBetween val="midCat"/>
      </c:valAx>
      <c:valAx>
        <c:axId val="19376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[Exercise.xlsx]PivotTable of Cars!PivotTable2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6523068913905"/>
          <c:y val="5.6083100803217385E-2"/>
          <c:w val="0.84656141732283463"/>
          <c:h val="0.75952145866989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'PivotTable of Cars'!$B$3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of Cars'!$A$4:$A$21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'PivotTable of Cars'!$B$4:$B$21</c:f>
              <c:numCache>
                <c:formatCode>General</c:formatCode>
                <c:ptCount val="17"/>
                <c:pt idx="0">
                  <c:v>7879.7550000000001</c:v>
                </c:pt>
                <c:pt idx="1">
                  <c:v>7199.729004329005</c:v>
                </c:pt>
                <c:pt idx="2">
                  <c:v>8170.3252525252537</c:v>
                </c:pt>
                <c:pt idx="3">
                  <c:v>8902.6416857652148</c:v>
                </c:pt>
                <c:pt idx="4">
                  <c:v>8728.4747368421049</c:v>
                </c:pt>
                <c:pt idx="5">
                  <c:v>7444.1906666666673</c:v>
                </c:pt>
                <c:pt idx="6">
                  <c:v>8604.6657608695641</c:v>
                </c:pt>
                <c:pt idx="7">
                  <c:v>8061.2028311965805</c:v>
                </c:pt>
                <c:pt idx="8">
                  <c:v>4726.2433333333338</c:v>
                </c:pt>
                <c:pt idx="9">
                  <c:v>6097.33</c:v>
                </c:pt>
                <c:pt idx="10">
                  <c:v>7195.3974999999991</c:v>
                </c:pt>
                <c:pt idx="11">
                  <c:v>7563.043717948718</c:v>
                </c:pt>
                <c:pt idx="12">
                  <c:v>16325.658138449715</c:v>
                </c:pt>
                <c:pt idx="13">
                  <c:v>8974.2846800258558</c:v>
                </c:pt>
                <c:pt idx="14">
                  <c:v>5279.9556043956045</c:v>
                </c:pt>
                <c:pt idx="15">
                  <c:v>7516.5726689976691</c:v>
                </c:pt>
                <c:pt idx="16">
                  <c:v>1611.8083333333334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8-6D42-81DF-455FF157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94208"/>
        <c:axId val="690271824"/>
      </c:barChart>
      <c:catAx>
        <c:axId val="14436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1824"/>
        <c:crosses val="autoZero"/>
        <c:auto val="1"/>
        <c:lblAlgn val="ctr"/>
        <c:lblOffset val="100"/>
        <c:noMultiLvlLbl val="0"/>
      </c:catAx>
      <c:valAx>
        <c:axId val="690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320261</xdr:colOff>
      <xdr:row>0</xdr:row>
      <xdr:rowOff>726660</xdr:rowOff>
    </xdr:from>
    <xdr:to>
      <xdr:col>18</xdr:col>
      <xdr:colOff>143566</xdr:colOff>
      <xdr:row>9</xdr:row>
      <xdr:rowOff>88348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7D0C4-58D1-E50E-FD31-488969EF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187739</xdr:colOff>
      <xdr:row>10</xdr:row>
      <xdr:rowOff>77303</xdr:rowOff>
    </xdr:from>
    <xdr:to>
      <xdr:col>18</xdr:col>
      <xdr:colOff>11044</xdr:colOff>
      <xdr:row>23</xdr:row>
      <xdr:rowOff>134730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C02C3-3AB2-2A42-BD26-900E0E460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86784</xdr:rowOff>
    </xdr:from>
    <xdr:to>
      <xdr:col>4</xdr:col>
      <xdr:colOff>1386417</xdr:colOff>
      <xdr:row>27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43824-EB60-56D1-9777-04373D37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83974</xdr:colOff>
      <xdr:row>1</xdr:row>
      <xdr:rowOff>3452</xdr:rowOff>
    </xdr:from>
    <xdr:to>
      <xdr:col>20</xdr:col>
      <xdr:colOff>800100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2BE7D-3F69-DDFB-AB22-B8570ED64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184150</xdr:rowOff>
    </xdr:from>
    <xdr:to>
      <xdr:col>11</xdr:col>
      <xdr:colOff>25400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80C5D-51D6-C29C-C2F1-C174D246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ftah suchok" refreshedDate="45305.14354247685" createdVersion="8" refreshedVersion="8" minRefreshableVersion="3" recordCount="171" xr:uid="{09277239-DD05-C64B-ABBA-54C8AC40EBCD}">
  <cacheSource type="worksheet">
    <worksheetSource ref="A1:K172" sheet="Sales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ftah suchok" refreshedDate="45305.527615046296" createdVersion="8" refreshedVersion="8" minRefreshableVersion="3" recordCount="52" xr:uid="{6A4099B0-BDFC-D44E-A8A7-C5AD77B1B563}">
  <cacheSource type="worksheet">
    <worksheetSource ref="A1:N53" sheet="Cars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 containsNonDate="0" containsString="0" containsBlank="1"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m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m/>
    <s v="06"/>
    <n v="18"/>
    <n v="44974.8"/>
    <n v="2498.6000000000004"/>
    <s v="White"/>
    <x v="1"/>
    <n v="50000"/>
    <s v="Y"/>
    <s v="FD06MTGWHI002"/>
  </r>
  <r>
    <s v="FD08MTG003"/>
    <s v="FD"/>
    <s v="Ford"/>
    <s v="MTG"/>
    <m/>
    <s v="08"/>
    <n v="16"/>
    <n v="44946.5"/>
    <n v="2809.15625"/>
    <s v="Green"/>
    <x v="2"/>
    <n v="50000"/>
    <s v="Y"/>
    <s v="FD08MTGGRE003"/>
  </r>
  <r>
    <s v="FD08MTG004"/>
    <s v="FD"/>
    <s v="Ford"/>
    <s v="MTG"/>
    <m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m/>
    <s v="08"/>
    <n v="16"/>
    <n v="36438.5"/>
    <n v="2277.40625"/>
    <s v="White"/>
    <x v="0"/>
    <n v="50000"/>
    <s v="Y"/>
    <s v="FD08MTGWHI005"/>
  </r>
  <r>
    <s v="FD06FCS006"/>
    <s v="FD"/>
    <s v="Ford"/>
    <s v="FCS"/>
    <m/>
    <s v="06"/>
    <n v="18"/>
    <n v="46311.4"/>
    <n v="2572.8555555555558"/>
    <s v="Green"/>
    <x v="4"/>
    <n v="75000"/>
    <s v="Y"/>
    <s v="FD06FCSGRE006"/>
  </r>
  <r>
    <s v="FD06FCS007"/>
    <s v="FD"/>
    <s v="Ford"/>
    <s v="FCS"/>
    <m/>
    <s v="06"/>
    <n v="18"/>
    <n v="52229.5"/>
    <n v="2901.6388888888887"/>
    <s v="Green"/>
    <x v="2"/>
    <n v="75000"/>
    <s v="Y"/>
    <s v="FD06FCSGRE007"/>
  </r>
  <r>
    <s v="FD09FCS008"/>
    <s v="FD"/>
    <s v="Ford"/>
    <s v="FCS"/>
    <m/>
    <s v="09"/>
    <n v="15"/>
    <n v="35137"/>
    <n v="2342.4666666666667"/>
    <s v="Black"/>
    <x v="5"/>
    <n v="75000"/>
    <s v="Y"/>
    <s v="FD09FCSBLA008"/>
  </r>
  <r>
    <s v="FD13FCS009"/>
    <s v="FD"/>
    <s v="Ford"/>
    <s v="FCS"/>
    <m/>
    <s v="13"/>
    <n v="11"/>
    <n v="27637.1"/>
    <n v="2512.4636363636364"/>
    <s v="Black"/>
    <x v="0"/>
    <n v="75000"/>
    <s v="Y"/>
    <s v="FD13FCSBLA009"/>
  </r>
  <r>
    <s v="FD13FCS010"/>
    <s v="FD"/>
    <s v="Ford"/>
    <s v="FCS"/>
    <m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m/>
    <s v="12"/>
    <n v="12"/>
    <n v="19341.7"/>
    <n v="1611.8083333333334"/>
    <s v="White"/>
    <x v="7"/>
    <n v="75000"/>
    <s v="Y"/>
    <s v="FD12FCSWHI011"/>
  </r>
  <r>
    <s v="FD13FCS012"/>
    <s v="FD"/>
    <s v="Ford"/>
    <s v="FCS"/>
    <m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m/>
    <s v="13"/>
    <n v="11"/>
    <n v="13682.9"/>
    <n v="1243.8999999999999"/>
    <s v="Black"/>
    <x v="9"/>
    <n v="75000"/>
    <s v="Y"/>
    <s v="FD13FCSBLA013"/>
  </r>
  <r>
    <s v="GM09CMR014"/>
    <s v="GM"/>
    <s v="General Motor"/>
    <s v="CMR"/>
    <m/>
    <s v="09"/>
    <n v="15"/>
    <n v="28464.799999999999"/>
    <n v="1897.6533333333332"/>
    <s v="White"/>
    <x v="10"/>
    <n v="100000"/>
    <s v="Y"/>
    <s v="GM09CMRWHI014"/>
  </r>
  <r>
    <s v="GM12CMR015"/>
    <s v="GM"/>
    <s v="General Motor"/>
    <s v="CMR"/>
    <m/>
    <s v="12"/>
    <n v="12"/>
    <n v="19421.099999999999"/>
    <n v="1618.425"/>
    <s v="Black"/>
    <x v="11"/>
    <n v="100000"/>
    <s v="Y"/>
    <s v="GM12CMRBLA015"/>
  </r>
  <r>
    <s v="GM14CMR016"/>
    <s v="GM"/>
    <s v="General Motor"/>
    <s v="CMR"/>
    <m/>
    <s v="14"/>
    <n v="10"/>
    <n v="14289.6"/>
    <n v="1428.96"/>
    <s v="White"/>
    <x v="12"/>
    <n v="100000"/>
    <s v="Y"/>
    <s v="GM14CMRWHI016"/>
  </r>
  <r>
    <s v="GM10SLV017"/>
    <s v="GM"/>
    <s v="General Motor"/>
    <s v="SLV"/>
    <m/>
    <s v="10"/>
    <n v="14"/>
    <n v="31144.400000000001"/>
    <n v="2224.6"/>
    <s v="Black"/>
    <x v="13"/>
    <n v="100000"/>
    <s v="Y"/>
    <s v="GM10SLVBLA017"/>
  </r>
  <r>
    <s v="GM98SLV018"/>
    <s v="GM"/>
    <s v="General Motor"/>
    <s v="SLV"/>
    <m/>
    <s v="98"/>
    <n v="26"/>
    <n v="83162.7"/>
    <n v="3198.5653846153846"/>
    <s v="Black"/>
    <x v="10"/>
    <n v="100000"/>
    <s v="Y"/>
    <s v="GM98SLVBLA018"/>
  </r>
  <r>
    <s v="GM00SLV019"/>
    <s v="GM"/>
    <s v="General Motor"/>
    <s v="SLV"/>
    <m/>
    <s v="00"/>
    <n v="24"/>
    <n v="80685.8"/>
    <n v="3361.9083333333333"/>
    <s v="Blue"/>
    <x v="8"/>
    <n v="100000"/>
    <s v="Y"/>
    <s v="GM00SLVBLU019"/>
  </r>
  <r>
    <s v="TY96CAM020"/>
    <s v="TY"/>
    <s v="Toyota"/>
    <s v="CAM"/>
    <m/>
    <s v="96"/>
    <n v="28"/>
    <n v="114660.6"/>
    <n v="4095.0214285714287"/>
    <s v="Green"/>
    <x v="14"/>
    <n v="100000"/>
    <s v="Not Covered"/>
    <s v="TY96CAMGRE020"/>
  </r>
  <r>
    <s v="TY98CAM021"/>
    <s v="TY"/>
    <s v="Toyota"/>
    <s v="CAM"/>
    <m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m/>
    <s v="00"/>
    <n v="24"/>
    <n v="85928"/>
    <n v="3580.3333333333335"/>
    <s v="Green"/>
    <x v="4"/>
    <n v="100000"/>
    <s v="Y"/>
    <s v="TY00CAMGRE022"/>
  </r>
  <r>
    <s v="TY02CAM023"/>
    <s v="TY"/>
    <s v="Toyota"/>
    <s v="CAM"/>
    <m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m/>
    <s v="09"/>
    <n v="15"/>
    <n v="48114.2"/>
    <n v="3207.6133333333332"/>
    <s v="White"/>
    <x v="5"/>
    <n v="100000"/>
    <s v="Y"/>
    <s v="TY09CAMWHI024"/>
  </r>
  <r>
    <s v="TY02COR025"/>
    <s v="TY"/>
    <s v="Toyota"/>
    <s v="COR"/>
    <m/>
    <s v="02"/>
    <n v="22"/>
    <n v="64467.4"/>
    <n v="2930.3363636363638"/>
    <s v="Red"/>
    <x v="16"/>
    <n v="100000"/>
    <s v="Y"/>
    <s v="TY02CORRED025"/>
  </r>
  <r>
    <s v="TY03COR026"/>
    <s v="TY"/>
    <s v="Toyota"/>
    <s v="COR"/>
    <m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m/>
    <s v="14"/>
    <n v="10"/>
    <n v="17556.3"/>
    <n v="1755.6299999999999"/>
    <s v="Blue"/>
    <x v="6"/>
    <n v="100000"/>
    <s v="Y"/>
    <s v="TY14CORBLU027"/>
  </r>
  <r>
    <s v="TY12COR028"/>
    <s v="TY"/>
    <s v="Toyota"/>
    <s v="COR"/>
    <m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m/>
    <s v="12"/>
    <n v="12"/>
    <n v="22128.2"/>
    <n v="1844.0166666666667"/>
    <s v="Blue"/>
    <x v="14"/>
    <n v="100000"/>
    <s v="Y"/>
    <s v="TY12CAMBLU029"/>
  </r>
  <r>
    <s v="HO99CIV030"/>
    <s v="HO"/>
    <s v="Honda"/>
    <s v="CIV"/>
    <m/>
    <s v="99"/>
    <n v="25"/>
    <n v="82374"/>
    <n v="3294.96"/>
    <s v="White"/>
    <x v="9"/>
    <n v="75000"/>
    <s v="Not Covered"/>
    <s v="HO99CIVWHI030"/>
  </r>
  <r>
    <s v="HO01CIV031"/>
    <s v="HO"/>
    <s v="Honda"/>
    <s v="CIV"/>
    <m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m/>
    <s v="10"/>
    <n v="14"/>
    <n v="22573"/>
    <n v="1612.3571428571429"/>
    <s v="Blue"/>
    <x v="12"/>
    <n v="75000"/>
    <s v="Y"/>
    <s v="HO10CIVBLU032"/>
  </r>
  <r>
    <s v="HO10CIV033"/>
    <s v="HO"/>
    <s v="Honda"/>
    <s v="CIV"/>
    <m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m/>
    <s v="11"/>
    <n v="13"/>
    <n v="30555.3"/>
    <n v="2350.4076923076923"/>
    <s v="Black"/>
    <x v="2"/>
    <n v="75000"/>
    <s v="Y"/>
    <s v="HO11CIVBLA034"/>
  </r>
  <r>
    <s v="HO12CIV035"/>
    <s v="HO"/>
    <s v="Honda"/>
    <s v="CIV"/>
    <m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m/>
    <s v="13"/>
    <n v="11"/>
    <n v="13867.6"/>
    <n v="1260.6909090909091"/>
    <s v="Black"/>
    <x v="14"/>
    <n v="75000"/>
    <s v="Y"/>
    <s v="HO13CIVBLA036"/>
  </r>
  <r>
    <s v="HO05ODY037"/>
    <s v="HO"/>
    <s v="Honda"/>
    <s v="ODY"/>
    <m/>
    <s v="05"/>
    <n v="19"/>
    <n v="60389.5"/>
    <n v="3178.3947368421054"/>
    <s v="White"/>
    <x v="5"/>
    <n v="100000"/>
    <s v="Y"/>
    <s v="HO05ODYWHI037"/>
  </r>
  <r>
    <s v="HO07ODY038"/>
    <s v="HO"/>
    <s v="Honda"/>
    <s v="ODY"/>
    <m/>
    <s v="07"/>
    <n v="17"/>
    <n v="50854.1"/>
    <n v="2991.4176470588236"/>
    <s v="Black"/>
    <x v="15"/>
    <n v="100000"/>
    <s v="Y"/>
    <s v="HO07ODYBLA038"/>
  </r>
  <r>
    <s v="HO08ODY039"/>
    <s v="HO"/>
    <s v="Honda"/>
    <s v="ODY"/>
    <m/>
    <s v="08"/>
    <n v="16"/>
    <n v="42504.6"/>
    <n v="2656.5374999999999"/>
    <s v="White"/>
    <x v="9"/>
    <n v="100000"/>
    <s v="Y"/>
    <s v="HO08ODYWHI039"/>
  </r>
  <r>
    <s v="HO010ODY040"/>
    <s v="HO"/>
    <s v="Honda"/>
    <s v="0OD"/>
    <m/>
    <s v="01"/>
    <n v="23"/>
    <n v="68658.899999999994"/>
    <n v="2985.1695652173912"/>
    <s v="Black"/>
    <x v="0"/>
    <n v="100000"/>
    <s v="Y"/>
    <s v="HO010ODBLAY04"/>
  </r>
  <r>
    <s v="HO14ODY041"/>
    <s v="HO"/>
    <s v="Honda"/>
    <s v="ODY"/>
    <m/>
    <s v="14"/>
    <n v="10"/>
    <n v="3708.1"/>
    <n v="370.81"/>
    <s v="Black"/>
    <x v="1"/>
    <n v="100000"/>
    <s v="Y"/>
    <s v="HO14ODYBLA041"/>
  </r>
  <r>
    <s v="CR04PTC042"/>
    <s v="CR"/>
    <s v="Crysler"/>
    <s v="PTC"/>
    <m/>
    <s v="04"/>
    <n v="20"/>
    <n v="64542"/>
    <n v="3227.1"/>
    <s v="Blue"/>
    <x v="0"/>
    <n v="75000"/>
    <s v="Y"/>
    <s v="CR04PTCBLU042"/>
  </r>
  <r>
    <s v="CR07PTC043"/>
    <s v="CR"/>
    <s v="Crysler"/>
    <s v="PTC"/>
    <m/>
    <s v="07"/>
    <n v="17"/>
    <n v="42074.2"/>
    <n v="2474.9529411764706"/>
    <s v="Green"/>
    <x v="16"/>
    <n v="75000"/>
    <s v="Y"/>
    <s v="CR07PTCGRE043"/>
  </r>
  <r>
    <s v="CR11PTC044"/>
    <s v="CR"/>
    <s v="Crysler"/>
    <s v="PTC"/>
    <m/>
    <s v="11"/>
    <n v="13"/>
    <n v="27394.2"/>
    <n v="2107.2461538461539"/>
    <s v="Black"/>
    <x v="8"/>
    <n v="75000"/>
    <s v="Y"/>
    <s v="CR11PTCBLA044"/>
  </r>
  <r>
    <s v="CR99CAR045"/>
    <s v="CR"/>
    <s v="Crysler"/>
    <s v="CAR"/>
    <m/>
    <s v="99"/>
    <n v="25"/>
    <n v="79420.600000000006"/>
    <n v="3176.8240000000001"/>
    <s v="Green"/>
    <x v="13"/>
    <n v="75000"/>
    <s v="Not Covered"/>
    <s v="CR99CARGRE045"/>
  </r>
  <r>
    <s v="CR00CAR046"/>
    <s v="CR"/>
    <s v="Crysler"/>
    <s v="CAR"/>
    <m/>
    <s v="00"/>
    <n v="24"/>
    <n v="77243.100000000006"/>
    <n v="3218.4625000000001"/>
    <s v="Black"/>
    <x v="3"/>
    <n v="75000"/>
    <s v="Not Covered"/>
    <s v="CR00CARBLA046"/>
  </r>
  <r>
    <s v="CR04CAR047"/>
    <s v="CR"/>
    <s v="Crysler"/>
    <s v="CAR"/>
    <m/>
    <s v="04"/>
    <n v="20"/>
    <n v="72527.199999999997"/>
    <n v="3626.3599999999997"/>
    <s v="White"/>
    <x v="11"/>
    <n v="75000"/>
    <s v="Y"/>
    <s v="CR04CARWHI047"/>
  </r>
  <r>
    <s v="CR04CAR048"/>
    <s v="CR"/>
    <s v="Crysler"/>
    <s v="CAR"/>
    <m/>
    <s v="04"/>
    <n v="20"/>
    <n v="52699.4"/>
    <n v="2634.9700000000003"/>
    <s v="Red"/>
    <x v="11"/>
    <n v="75000"/>
    <s v="Y"/>
    <s v="CR04CARRED048"/>
  </r>
  <r>
    <s v="HY11ELA049"/>
    <s v="HY"/>
    <s v="Hyundai"/>
    <s v="ELA"/>
    <m/>
    <s v="11"/>
    <n v="13"/>
    <n v="29102.3"/>
    <n v="2238.6384615384613"/>
    <s v="Black"/>
    <x v="12"/>
    <n v="100000"/>
    <s v="Y"/>
    <s v="HY11ELABLA049"/>
  </r>
  <r>
    <s v="HY12ELA050"/>
    <s v="HY"/>
    <s v="Hyundai"/>
    <s v="ELA"/>
    <m/>
    <s v="12"/>
    <n v="12"/>
    <n v="22282"/>
    <n v="1856.8333333333333"/>
    <s v="Blue"/>
    <x v="1"/>
    <n v="100000"/>
    <s v="Y"/>
    <s v="HY12ELABLU050"/>
  </r>
  <r>
    <s v="HY13ELA051"/>
    <s v="HY"/>
    <s v="Hyundai"/>
    <s v="ELA"/>
    <m/>
    <s v="13"/>
    <n v="11"/>
    <n v="20223.900000000001"/>
    <n v="1838.5363636363638"/>
    <s v="Black"/>
    <x v="6"/>
    <n v="100000"/>
    <s v="Y"/>
    <s v="HY13ELABLA051"/>
  </r>
  <r>
    <s v="HY13ELA052"/>
    <s v="HY"/>
    <s v="Hyundai"/>
    <s v="ELA"/>
    <m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227-430A-FF45-8994-CB1D047D486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0" firstDataRow="1" firstDataCol="1"/>
  <pivotFields count="11">
    <pivotField showAll="0"/>
    <pivotField numFmtId="165" showAll="0"/>
    <pivotField showAll="0"/>
    <pivotField showAll="0"/>
    <pivotField dataField="1" numFmtId="44" showAll="0"/>
    <pivotField dataField="1" numFmtId="44" showAll="0"/>
    <pivotField dataField="1" numFmtId="44" showAll="0"/>
    <pivotField dataField="1"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 Price" fld="5" baseField="0" baseItem="0" numFmtId="44"/>
    <dataField name="Sum of Store Cost" fld="4" baseField="0" baseItem="0"/>
    <dataField name="Sum of Profit" fld="6" baseField="0" baseItem="0"/>
    <dataField name="Sum of Commision 10%" fld="7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EC2DF-FCDB-5B4A-9079-7B3C111D894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2D9C-2577-FA48-9578-6693A359D50A}">
  <dimension ref="A1:Y14"/>
  <sheetViews>
    <sheetView zoomScale="106" zoomScaleNormal="155" workbookViewId="0">
      <selection activeCell="C25" sqref="C25"/>
    </sheetView>
  </sheetViews>
  <sheetFormatPr baseColWidth="10" defaultRowHeight="16" x14ac:dyDescent="0.2"/>
  <cols>
    <col min="1" max="1" width="14.83203125" customWidth="1"/>
    <col min="3" max="3" width="11.33203125" customWidth="1"/>
    <col min="4" max="4" width="13" customWidth="1"/>
    <col min="5" max="6" width="6.6640625" customWidth="1"/>
    <col min="7" max="7" width="8" customWidth="1"/>
    <col min="8" max="8" width="14" bestFit="1" customWidth="1"/>
    <col min="9" max="9" width="8" customWidth="1"/>
    <col min="10" max="11" width="7.1640625" customWidth="1"/>
    <col min="16" max="16" width="14.33203125" bestFit="1" customWidth="1"/>
    <col min="17" max="19" width="14.33203125" customWidth="1"/>
    <col min="25" max="25" width="12.1640625" bestFit="1" customWidth="1"/>
  </cols>
  <sheetData>
    <row r="1" spans="1:25" x14ac:dyDescent="0.2">
      <c r="A1" t="s">
        <v>0</v>
      </c>
      <c r="C1" t="s">
        <v>7</v>
      </c>
    </row>
    <row r="2" spans="1:25" x14ac:dyDescent="0.2">
      <c r="D2" t="s">
        <v>4</v>
      </c>
      <c r="H2" t="s">
        <v>20</v>
      </c>
      <c r="L2" t="s">
        <v>5</v>
      </c>
      <c r="P2" t="s">
        <v>21</v>
      </c>
      <c r="T2" t="s">
        <v>22</v>
      </c>
      <c r="Y2" t="s">
        <v>23</v>
      </c>
    </row>
    <row r="3" spans="1:25" x14ac:dyDescent="0.2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G3" si="0">E3+7</f>
        <v>45306</v>
      </c>
      <c r="G3" s="4">
        <f t="shared" si="0"/>
        <v>45313</v>
      </c>
      <c r="H3" s="6">
        <v>45292</v>
      </c>
      <c r="I3" s="6">
        <f>H3+7</f>
        <v>45299</v>
      </c>
      <c r="J3" s="6">
        <f t="shared" ref="J3:K3" si="1">I3+7</f>
        <v>45306</v>
      </c>
      <c r="K3" s="6">
        <f t="shared" si="1"/>
        <v>45313</v>
      </c>
      <c r="L3" s="8">
        <v>45292</v>
      </c>
      <c r="M3" s="8">
        <f>L3+7</f>
        <v>45299</v>
      </c>
      <c r="N3" s="8">
        <f t="shared" ref="N3:O3" si="2">M3+7</f>
        <v>45306</v>
      </c>
      <c r="O3" s="8">
        <f t="shared" si="2"/>
        <v>45313</v>
      </c>
      <c r="P3" s="10">
        <v>45292</v>
      </c>
      <c r="Q3" s="10">
        <f>P3+7</f>
        <v>45299</v>
      </c>
      <c r="R3" s="10">
        <f t="shared" ref="R3:S3" si="3">Q3+7</f>
        <v>45306</v>
      </c>
      <c r="S3" s="10">
        <f t="shared" si="3"/>
        <v>45313</v>
      </c>
      <c r="T3" s="12">
        <v>45292</v>
      </c>
      <c r="U3" s="12">
        <f>T3+7</f>
        <v>45299</v>
      </c>
      <c r="V3" s="12">
        <f t="shared" ref="V3:W3" si="4">U3+7</f>
        <v>45306</v>
      </c>
      <c r="W3" s="12">
        <f t="shared" si="4"/>
        <v>45313</v>
      </c>
    </row>
    <row r="4" spans="1:25" x14ac:dyDescent="0.2">
      <c r="A4" t="s">
        <v>6</v>
      </c>
      <c r="B4" t="s">
        <v>7</v>
      </c>
      <c r="C4" s="1">
        <v>15.9</v>
      </c>
      <c r="D4" s="5">
        <v>42</v>
      </c>
      <c r="E4" s="5">
        <f ca="1">RANDBETWEEN(35,45)</f>
        <v>36</v>
      </c>
      <c r="F4" s="5">
        <f t="shared" ref="F4:G9" ca="1" si="5">RANDBETWEEN(35,45)</f>
        <v>38</v>
      </c>
      <c r="G4" s="5">
        <f t="shared" ca="1" si="5"/>
        <v>37</v>
      </c>
      <c r="H4" s="7">
        <f>IF(D4&gt;40, D4-40,0)</f>
        <v>2</v>
      </c>
      <c r="I4" s="7">
        <f t="shared" ref="I4:K9" ca="1" si="6">IF(E4&gt;40, E4-40,0)</f>
        <v>0</v>
      </c>
      <c r="J4" s="7">
        <f t="shared" ca="1" si="6"/>
        <v>0</v>
      </c>
      <c r="K4" s="7">
        <f t="shared" ca="1" si="6"/>
        <v>0</v>
      </c>
      <c r="L4" s="9">
        <f>$C4*D4</f>
        <v>667.80000000000007</v>
      </c>
      <c r="M4" s="9">
        <f t="shared" ref="M4:O9" ca="1" si="7">$C4*E4</f>
        <v>572.4</v>
      </c>
      <c r="N4" s="9">
        <f t="shared" ca="1" si="7"/>
        <v>604.20000000000005</v>
      </c>
      <c r="O4" s="9">
        <f t="shared" ca="1" si="7"/>
        <v>588.30000000000007</v>
      </c>
      <c r="P4" s="11">
        <f>0.5*$C4*H4</f>
        <v>15.9</v>
      </c>
      <c r="Q4" s="11">
        <f t="shared" ref="Q4:S9" ca="1" si="8">0.5*$C4*I4</f>
        <v>0</v>
      </c>
      <c r="R4" s="11">
        <f t="shared" ca="1" si="8"/>
        <v>0</v>
      </c>
      <c r="S4" s="11">
        <f t="shared" ca="1" si="8"/>
        <v>0</v>
      </c>
      <c r="T4" s="13">
        <f>P4+L4</f>
        <v>683.7</v>
      </c>
      <c r="U4" s="13">
        <f t="shared" ref="U4:W9" ca="1" si="9">Q4+M4</f>
        <v>572.4</v>
      </c>
      <c r="V4" s="13">
        <f t="shared" ca="1" si="9"/>
        <v>604.20000000000005</v>
      </c>
      <c r="W4" s="13">
        <f t="shared" ca="1" si="9"/>
        <v>588.30000000000007</v>
      </c>
      <c r="Y4" s="2">
        <f ca="1">SUM(T4:W4)</f>
        <v>2448.6</v>
      </c>
    </row>
    <row r="5" spans="1:25" x14ac:dyDescent="0.2">
      <c r="A5" t="s">
        <v>8</v>
      </c>
      <c r="B5" t="s">
        <v>9</v>
      </c>
      <c r="C5" s="1">
        <v>16.399999999999999</v>
      </c>
      <c r="D5" s="5">
        <v>44</v>
      </c>
      <c r="E5" s="5">
        <f t="shared" ref="E5:E9" ca="1" si="10">RANDBETWEEN(35,45)</f>
        <v>42</v>
      </c>
      <c r="F5" s="5">
        <f t="shared" ca="1" si="5"/>
        <v>40</v>
      </c>
      <c r="G5" s="5">
        <f t="shared" ca="1" si="5"/>
        <v>35</v>
      </c>
      <c r="H5" s="7">
        <f t="shared" ref="H5:H9" si="11">IF(D5&gt;40, D5-40,0)</f>
        <v>4</v>
      </c>
      <c r="I5" s="7">
        <f t="shared" ca="1" si="6"/>
        <v>2</v>
      </c>
      <c r="J5" s="7">
        <f t="shared" ca="1" si="6"/>
        <v>0</v>
      </c>
      <c r="K5" s="7">
        <f t="shared" ca="1" si="6"/>
        <v>0</v>
      </c>
      <c r="L5" s="9">
        <f t="shared" ref="L5:L9" si="12">$C5*D5</f>
        <v>721.59999999999991</v>
      </c>
      <c r="M5" s="9">
        <f t="shared" ca="1" si="7"/>
        <v>688.8</v>
      </c>
      <c r="N5" s="9">
        <f t="shared" ca="1" si="7"/>
        <v>656</v>
      </c>
      <c r="O5" s="9">
        <f t="shared" ca="1" si="7"/>
        <v>574</v>
      </c>
      <c r="P5" s="11">
        <f t="shared" ref="P5:P9" si="13">0.5*$C5*H5</f>
        <v>32.799999999999997</v>
      </c>
      <c r="Q5" s="11">
        <f t="shared" ca="1" si="8"/>
        <v>16.399999999999999</v>
      </c>
      <c r="R5" s="11">
        <f t="shared" ca="1" si="8"/>
        <v>0</v>
      </c>
      <c r="S5" s="11">
        <f t="shared" ca="1" si="8"/>
        <v>0</v>
      </c>
      <c r="T5" s="13">
        <f t="shared" ref="T5:T9" si="14">P5+L5</f>
        <v>754.39999999999986</v>
      </c>
      <c r="U5" s="13">
        <f t="shared" ca="1" si="9"/>
        <v>705.19999999999993</v>
      </c>
      <c r="V5" s="13">
        <f t="shared" ca="1" si="9"/>
        <v>656</v>
      </c>
      <c r="W5" s="13">
        <f t="shared" ca="1" si="9"/>
        <v>574</v>
      </c>
      <c r="Y5" s="2">
        <f t="shared" ref="Y5:Y9" ca="1" si="15">SUM(T5:W5)</f>
        <v>2689.6</v>
      </c>
    </row>
    <row r="6" spans="1:25" x14ac:dyDescent="0.2">
      <c r="A6" t="s">
        <v>10</v>
      </c>
      <c r="B6" t="s">
        <v>11</v>
      </c>
      <c r="C6" s="1">
        <v>12.5</v>
      </c>
      <c r="D6" s="5">
        <v>40</v>
      </c>
      <c r="E6" s="5">
        <f t="shared" ca="1" si="10"/>
        <v>40</v>
      </c>
      <c r="F6" s="5">
        <f t="shared" ca="1" si="5"/>
        <v>42</v>
      </c>
      <c r="G6" s="5">
        <f t="shared" ca="1" si="5"/>
        <v>40</v>
      </c>
      <c r="H6" s="7">
        <f t="shared" si="11"/>
        <v>0</v>
      </c>
      <c r="I6" s="7">
        <f t="shared" ca="1" si="6"/>
        <v>0</v>
      </c>
      <c r="J6" s="7">
        <f t="shared" ca="1" si="6"/>
        <v>2</v>
      </c>
      <c r="K6" s="7">
        <f t="shared" ca="1" si="6"/>
        <v>0</v>
      </c>
      <c r="L6" s="9">
        <f t="shared" si="12"/>
        <v>500</v>
      </c>
      <c r="M6" s="9">
        <f t="shared" ca="1" si="7"/>
        <v>500</v>
      </c>
      <c r="N6" s="9">
        <f t="shared" ca="1" si="7"/>
        <v>525</v>
      </c>
      <c r="O6" s="9">
        <f t="shared" ca="1" si="7"/>
        <v>500</v>
      </c>
      <c r="P6" s="11">
        <f t="shared" si="13"/>
        <v>0</v>
      </c>
      <c r="Q6" s="11">
        <f t="shared" ca="1" si="8"/>
        <v>0</v>
      </c>
      <c r="R6" s="11">
        <f t="shared" ca="1" si="8"/>
        <v>12.5</v>
      </c>
      <c r="S6" s="11">
        <f t="shared" ca="1" si="8"/>
        <v>0</v>
      </c>
      <c r="T6" s="13">
        <f t="shared" si="14"/>
        <v>500</v>
      </c>
      <c r="U6" s="13">
        <f t="shared" ca="1" si="9"/>
        <v>500</v>
      </c>
      <c r="V6" s="13">
        <f t="shared" ca="1" si="9"/>
        <v>537.5</v>
      </c>
      <c r="W6" s="13">
        <f t="shared" ca="1" si="9"/>
        <v>500</v>
      </c>
      <c r="Y6" s="2">
        <f t="shared" ca="1" si="15"/>
        <v>2037.5</v>
      </c>
    </row>
    <row r="7" spans="1:25" x14ac:dyDescent="0.2">
      <c r="A7" t="s">
        <v>12</v>
      </c>
      <c r="B7" t="s">
        <v>13</v>
      </c>
      <c r="C7" s="1">
        <v>23</v>
      </c>
      <c r="D7" s="5">
        <v>38</v>
      </c>
      <c r="E7" s="5">
        <f t="shared" ca="1" si="10"/>
        <v>40</v>
      </c>
      <c r="F7" s="5">
        <f t="shared" ca="1" si="5"/>
        <v>39</v>
      </c>
      <c r="G7" s="5">
        <f t="shared" ca="1" si="5"/>
        <v>38</v>
      </c>
      <c r="H7" s="7">
        <f t="shared" si="11"/>
        <v>0</v>
      </c>
      <c r="I7" s="7">
        <f t="shared" ca="1" si="6"/>
        <v>0</v>
      </c>
      <c r="J7" s="7">
        <f t="shared" ca="1" si="6"/>
        <v>0</v>
      </c>
      <c r="K7" s="7">
        <f t="shared" ca="1" si="6"/>
        <v>0</v>
      </c>
      <c r="L7" s="9">
        <f t="shared" si="12"/>
        <v>874</v>
      </c>
      <c r="M7" s="9">
        <f t="shared" ca="1" si="7"/>
        <v>920</v>
      </c>
      <c r="N7" s="9">
        <f t="shared" ca="1" si="7"/>
        <v>897</v>
      </c>
      <c r="O7" s="9">
        <f t="shared" ca="1" si="7"/>
        <v>874</v>
      </c>
      <c r="P7" s="11">
        <f t="shared" si="13"/>
        <v>0</v>
      </c>
      <c r="Q7" s="11">
        <f t="shared" ca="1" si="8"/>
        <v>0</v>
      </c>
      <c r="R7" s="11">
        <f t="shared" ca="1" si="8"/>
        <v>0</v>
      </c>
      <c r="S7" s="11">
        <f t="shared" ca="1" si="8"/>
        <v>0</v>
      </c>
      <c r="T7" s="13">
        <f t="shared" si="14"/>
        <v>874</v>
      </c>
      <c r="U7" s="13">
        <f ca="1">Q7+M7</f>
        <v>920</v>
      </c>
      <c r="V7" s="13">
        <f t="shared" ca="1" si="9"/>
        <v>897</v>
      </c>
      <c r="W7" s="13">
        <f t="shared" ca="1" si="9"/>
        <v>874</v>
      </c>
      <c r="Y7" s="2">
        <f t="shared" ca="1" si="15"/>
        <v>3565</v>
      </c>
    </row>
    <row r="8" spans="1:25" x14ac:dyDescent="0.2">
      <c r="A8" t="s">
        <v>10</v>
      </c>
      <c r="B8" t="s">
        <v>14</v>
      </c>
      <c r="C8" s="1">
        <v>25</v>
      </c>
      <c r="D8" s="5">
        <v>43</v>
      </c>
      <c r="E8" s="5">
        <f t="shared" ca="1" si="10"/>
        <v>39</v>
      </c>
      <c r="F8" s="5">
        <f t="shared" ca="1" si="5"/>
        <v>44</v>
      </c>
      <c r="G8" s="5">
        <f t="shared" ca="1" si="5"/>
        <v>41</v>
      </c>
      <c r="H8" s="7">
        <f t="shared" si="11"/>
        <v>3</v>
      </c>
      <c r="I8" s="7">
        <f t="shared" ca="1" si="6"/>
        <v>0</v>
      </c>
      <c r="J8" s="7">
        <f t="shared" ca="1" si="6"/>
        <v>4</v>
      </c>
      <c r="K8" s="7">
        <f t="shared" ca="1" si="6"/>
        <v>1</v>
      </c>
      <c r="L8" s="9">
        <f t="shared" si="12"/>
        <v>1075</v>
      </c>
      <c r="M8" s="9">
        <f t="shared" ca="1" si="7"/>
        <v>975</v>
      </c>
      <c r="N8" s="9">
        <f t="shared" ca="1" si="7"/>
        <v>1100</v>
      </c>
      <c r="O8" s="9">
        <f t="shared" ca="1" si="7"/>
        <v>1025</v>
      </c>
      <c r="P8" s="11">
        <f t="shared" si="13"/>
        <v>37.5</v>
      </c>
      <c r="Q8" s="11">
        <f t="shared" ca="1" si="8"/>
        <v>0</v>
      </c>
      <c r="R8" s="11">
        <f t="shared" ca="1" si="8"/>
        <v>50</v>
      </c>
      <c r="S8" s="11">
        <f t="shared" ca="1" si="8"/>
        <v>12.5</v>
      </c>
      <c r="T8" s="13">
        <f t="shared" si="14"/>
        <v>1112.5</v>
      </c>
      <c r="U8" s="13">
        <f t="shared" ca="1" si="9"/>
        <v>975</v>
      </c>
      <c r="V8" s="13">
        <f t="shared" ca="1" si="9"/>
        <v>1150</v>
      </c>
      <c r="W8" s="13">
        <f t="shared" ca="1" si="9"/>
        <v>1037.5</v>
      </c>
      <c r="Y8" s="2">
        <f t="shared" ca="1" si="15"/>
        <v>4275</v>
      </c>
    </row>
    <row r="9" spans="1:25" x14ac:dyDescent="0.2">
      <c r="A9" t="s">
        <v>6</v>
      </c>
      <c r="B9" t="s">
        <v>15</v>
      </c>
      <c r="C9" s="1">
        <v>44</v>
      </c>
      <c r="D9" s="5">
        <v>31</v>
      </c>
      <c r="E9" s="5">
        <f t="shared" ca="1" si="10"/>
        <v>39</v>
      </c>
      <c r="F9" s="5">
        <f t="shared" ca="1" si="5"/>
        <v>42</v>
      </c>
      <c r="G9" s="5">
        <f t="shared" ca="1" si="5"/>
        <v>42</v>
      </c>
      <c r="H9" s="7">
        <f t="shared" si="11"/>
        <v>0</v>
      </c>
      <c r="I9" s="7">
        <f t="shared" ca="1" si="6"/>
        <v>0</v>
      </c>
      <c r="J9" s="7">
        <f t="shared" ca="1" si="6"/>
        <v>2</v>
      </c>
      <c r="K9" s="7">
        <f t="shared" ca="1" si="6"/>
        <v>2</v>
      </c>
      <c r="L9" s="9">
        <f t="shared" si="12"/>
        <v>1364</v>
      </c>
      <c r="M9" s="9">
        <f t="shared" ca="1" si="7"/>
        <v>1716</v>
      </c>
      <c r="N9" s="9">
        <f t="shared" ca="1" si="7"/>
        <v>1848</v>
      </c>
      <c r="O9" s="9">
        <f t="shared" ca="1" si="7"/>
        <v>1848</v>
      </c>
      <c r="P9" s="11">
        <f t="shared" si="13"/>
        <v>0</v>
      </c>
      <c r="Q9" s="11">
        <f t="shared" ca="1" si="8"/>
        <v>0</v>
      </c>
      <c r="R9" s="11">
        <f t="shared" ca="1" si="8"/>
        <v>44</v>
      </c>
      <c r="S9" s="11">
        <f t="shared" ca="1" si="8"/>
        <v>44</v>
      </c>
      <c r="T9" s="13">
        <f t="shared" si="14"/>
        <v>1364</v>
      </c>
      <c r="U9" s="13">
        <f t="shared" ca="1" si="9"/>
        <v>1716</v>
      </c>
      <c r="V9" s="13">
        <f t="shared" ca="1" si="9"/>
        <v>1892</v>
      </c>
      <c r="W9" s="13">
        <f t="shared" ca="1" si="9"/>
        <v>1892</v>
      </c>
      <c r="Y9" s="2">
        <f t="shared" ca="1" si="15"/>
        <v>6864</v>
      </c>
    </row>
    <row r="11" spans="1:25" x14ac:dyDescent="0.2">
      <c r="A11" t="s">
        <v>16</v>
      </c>
      <c r="C11" s="2">
        <f>MAX(C4:C9)</f>
        <v>44</v>
      </c>
      <c r="D11" s="3">
        <f>MAX(D4:D9)</f>
        <v>44</v>
      </c>
      <c r="E11" s="3"/>
      <c r="F11" s="3"/>
      <c r="G11" s="3"/>
      <c r="H11" s="3"/>
      <c r="I11" s="3"/>
      <c r="J11" s="3"/>
      <c r="K11" s="3"/>
      <c r="L11" s="1">
        <f>MAX(L4:L9)</f>
        <v>1364</v>
      </c>
      <c r="M11" s="1">
        <f t="shared" ref="M11:W11" ca="1" si="16">MAX(M4:M9)</f>
        <v>1716</v>
      </c>
      <c r="N11" s="1">
        <f t="shared" ca="1" si="16"/>
        <v>1848</v>
      </c>
      <c r="O11" s="1">
        <f t="shared" ca="1" si="16"/>
        <v>1848</v>
      </c>
      <c r="P11" s="1">
        <f t="shared" si="16"/>
        <v>37.5</v>
      </c>
      <c r="Q11" s="1">
        <f t="shared" ca="1" si="16"/>
        <v>16.399999999999999</v>
      </c>
      <c r="R11" s="1">
        <f t="shared" ca="1" si="16"/>
        <v>50</v>
      </c>
      <c r="S11" s="1">
        <f t="shared" ca="1" si="16"/>
        <v>44</v>
      </c>
      <c r="T11" s="1">
        <f t="shared" si="16"/>
        <v>1364</v>
      </c>
      <c r="U11" s="1">
        <f t="shared" ca="1" si="16"/>
        <v>1716</v>
      </c>
      <c r="V11" s="1">
        <f t="shared" ca="1" si="16"/>
        <v>1892</v>
      </c>
      <c r="W11" s="1">
        <f t="shared" ca="1" si="16"/>
        <v>1892</v>
      </c>
      <c r="Y11" s="1">
        <f t="shared" ref="Y11" ca="1" si="17">MAX(Y4:Y9)</f>
        <v>6864</v>
      </c>
    </row>
    <row r="12" spans="1:25" x14ac:dyDescent="0.2">
      <c r="A12" t="s">
        <v>17</v>
      </c>
      <c r="C12" s="2">
        <f>MIN(C4:C9)</f>
        <v>12.5</v>
      </c>
      <c r="D12" s="3">
        <f>MIN(D4:D9)</f>
        <v>31</v>
      </c>
      <c r="E12" s="3"/>
      <c r="F12" s="3"/>
      <c r="G12" s="3"/>
      <c r="H12" s="3"/>
      <c r="I12" s="3"/>
      <c r="J12" s="3"/>
      <c r="K12" s="3"/>
      <c r="L12" s="1">
        <f>MIN(L4:L9)</f>
        <v>500</v>
      </c>
      <c r="M12" s="1">
        <f t="shared" ref="M12:W12" ca="1" si="18">MIN(M4:M9)</f>
        <v>500</v>
      </c>
      <c r="N12" s="1">
        <f t="shared" ca="1" si="18"/>
        <v>525</v>
      </c>
      <c r="O12" s="1">
        <f t="shared" ca="1" si="18"/>
        <v>500</v>
      </c>
      <c r="P12" s="1">
        <f t="shared" si="18"/>
        <v>0</v>
      </c>
      <c r="Q12" s="1">
        <f t="shared" ca="1" si="18"/>
        <v>0</v>
      </c>
      <c r="R12" s="1">
        <f t="shared" ca="1" si="18"/>
        <v>0</v>
      </c>
      <c r="S12" s="1">
        <f t="shared" ca="1" si="18"/>
        <v>0</v>
      </c>
      <c r="T12" s="1">
        <f t="shared" si="18"/>
        <v>500</v>
      </c>
      <c r="U12" s="1">
        <f t="shared" ca="1" si="18"/>
        <v>500</v>
      </c>
      <c r="V12" s="1">
        <f t="shared" ca="1" si="18"/>
        <v>537.5</v>
      </c>
      <c r="W12" s="1">
        <f t="shared" ca="1" si="18"/>
        <v>500</v>
      </c>
      <c r="Y12" s="1">
        <f t="shared" ref="Y12" ca="1" si="19">MIN(Y4:Y9)</f>
        <v>2037.5</v>
      </c>
    </row>
    <row r="13" spans="1:25" x14ac:dyDescent="0.2">
      <c r="A13" t="s">
        <v>18</v>
      </c>
      <c r="C13" s="2">
        <f>AVERAGE(C4:C9)</f>
        <v>22.8</v>
      </c>
      <c r="D13" s="3">
        <f>AVERAGE(D4:D9)</f>
        <v>39.666666666666664</v>
      </c>
      <c r="E13" s="3"/>
      <c r="F13" s="3"/>
      <c r="G13" s="3"/>
      <c r="H13" s="3"/>
      <c r="I13" s="3"/>
      <c r="J13" s="3"/>
      <c r="K13" s="3"/>
      <c r="L13" s="1">
        <f>AVERAGE(L4:L9)</f>
        <v>867.06666666666661</v>
      </c>
      <c r="M13" s="1">
        <f t="shared" ref="M13:W13" ca="1" si="20">AVERAGE(M4:M9)</f>
        <v>895.36666666666667</v>
      </c>
      <c r="N13" s="1">
        <f t="shared" ca="1" si="20"/>
        <v>938.36666666666667</v>
      </c>
      <c r="O13" s="1">
        <f t="shared" ca="1" si="20"/>
        <v>901.55000000000007</v>
      </c>
      <c r="P13" s="1">
        <f t="shared" si="20"/>
        <v>14.366666666666665</v>
      </c>
      <c r="Q13" s="1">
        <f t="shared" ca="1" si="20"/>
        <v>2.7333333333333329</v>
      </c>
      <c r="R13" s="1">
        <f t="shared" ca="1" si="20"/>
        <v>17.75</v>
      </c>
      <c r="S13" s="1">
        <f t="shared" ca="1" si="20"/>
        <v>9.4166666666666661</v>
      </c>
      <c r="T13" s="1">
        <f t="shared" si="20"/>
        <v>881.43333333333339</v>
      </c>
      <c r="U13" s="1">
        <f t="shared" ca="1" si="20"/>
        <v>898.1</v>
      </c>
      <c r="V13" s="1">
        <f t="shared" ca="1" si="20"/>
        <v>956.11666666666667</v>
      </c>
      <c r="W13" s="1">
        <f t="shared" ca="1" si="20"/>
        <v>910.9666666666667</v>
      </c>
      <c r="Y13" s="1">
        <f t="shared" ref="Y13" ca="1" si="21">AVERAGE(Y4:Y9)</f>
        <v>3646.6166666666668</v>
      </c>
    </row>
    <row r="14" spans="1:25" x14ac:dyDescent="0.2">
      <c r="A14" t="s">
        <v>19</v>
      </c>
      <c r="D14">
        <f>SUM(D4:D9)</f>
        <v>238</v>
      </c>
      <c r="L14" s="1">
        <f>SUM(L4:L9)</f>
        <v>5202.3999999999996</v>
      </c>
      <c r="M14" s="1">
        <f t="shared" ref="M14:W14" ca="1" si="22">SUM(M4:M9)</f>
        <v>5372.2</v>
      </c>
      <c r="N14" s="1">
        <f t="shared" ca="1" si="22"/>
        <v>5630.2</v>
      </c>
      <c r="O14" s="1">
        <f t="shared" ca="1" si="22"/>
        <v>5409.3</v>
      </c>
      <c r="P14" s="1">
        <f t="shared" si="22"/>
        <v>86.199999999999989</v>
      </c>
      <c r="Q14" s="1">
        <f t="shared" ca="1" si="22"/>
        <v>16.399999999999999</v>
      </c>
      <c r="R14" s="1">
        <f t="shared" ca="1" si="22"/>
        <v>106.5</v>
      </c>
      <c r="S14" s="1">
        <f t="shared" ca="1" si="22"/>
        <v>56.5</v>
      </c>
      <c r="T14" s="1">
        <f t="shared" si="22"/>
        <v>5288.6</v>
      </c>
      <c r="U14" s="1">
        <f t="shared" ca="1" si="22"/>
        <v>5388.6</v>
      </c>
      <c r="V14" s="1">
        <f t="shared" ca="1" si="22"/>
        <v>5736.7</v>
      </c>
      <c r="W14" s="1">
        <f t="shared" ca="1" si="22"/>
        <v>5465.8</v>
      </c>
      <c r="Y14" s="1">
        <f t="shared" ref="Y14" ca="1" si="23">SUM(Y4:Y9)</f>
        <v>21879.7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95F0-E101-E245-8BB1-1A0FC65BB0E4}">
  <dimension ref="A1:M13"/>
  <sheetViews>
    <sheetView zoomScale="115" workbookViewId="0">
      <selection activeCell="F19" sqref="F19"/>
    </sheetView>
  </sheetViews>
  <sheetFormatPr baseColWidth="10" defaultRowHeight="16" x14ac:dyDescent="0.2"/>
  <cols>
    <col min="3" max="3" width="6.33203125" customWidth="1"/>
    <col min="4" max="4" width="5.6640625" customWidth="1"/>
    <col min="5" max="5" width="6" customWidth="1"/>
    <col min="6" max="6" width="4.6640625" customWidth="1"/>
    <col min="7" max="7" width="6.33203125" customWidth="1"/>
    <col min="8" max="9" width="5.6640625" bestFit="1" customWidth="1"/>
    <col min="10" max="10" width="4.5" customWidth="1"/>
    <col min="11" max="11" width="5.6640625" bestFit="1" customWidth="1"/>
    <col min="12" max="12" width="5.83203125" customWidth="1"/>
    <col min="13" max="13" width="6.5" customWidth="1"/>
  </cols>
  <sheetData>
    <row r="1" spans="1:13" ht="133" x14ac:dyDescent="0.2">
      <c r="A1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H1" s="14" t="s">
        <v>25</v>
      </c>
      <c r="I1" s="14" t="s">
        <v>26</v>
      </c>
      <c r="J1" s="14" t="s">
        <v>27</v>
      </c>
      <c r="K1" s="14" t="s">
        <v>28</v>
      </c>
      <c r="M1" s="14" t="s">
        <v>30</v>
      </c>
    </row>
    <row r="2" spans="1:13" x14ac:dyDescent="0.2">
      <c r="B2" t="s">
        <v>29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6</v>
      </c>
      <c r="B4" t="s">
        <v>7</v>
      </c>
      <c r="C4">
        <v>10</v>
      </c>
      <c r="D4">
        <v>20</v>
      </c>
      <c r="E4">
        <v>95</v>
      </c>
      <c r="F4">
        <v>1</v>
      </c>
      <c r="H4" s="15">
        <f>C4/C$2</f>
        <v>1</v>
      </c>
      <c r="I4" s="15">
        <f t="shared" ref="I4:K9" si="0">D4/D$2</f>
        <v>1</v>
      </c>
      <c r="J4" s="15">
        <f t="shared" si="0"/>
        <v>0.95</v>
      </c>
      <c r="K4" s="15">
        <f t="shared" si="0"/>
        <v>1</v>
      </c>
      <c r="M4" s="15" t="b">
        <f>OR(H4&lt;0.5,I4&lt;0.5,J4&lt;0.5,K4&lt;0.5)</f>
        <v>0</v>
      </c>
    </row>
    <row r="5" spans="1:13" x14ac:dyDescent="0.2">
      <c r="A5" t="s">
        <v>8</v>
      </c>
      <c r="B5" t="s">
        <v>9</v>
      </c>
      <c r="C5">
        <v>4</v>
      </c>
      <c r="D5">
        <v>19</v>
      </c>
      <c r="E5">
        <v>92</v>
      </c>
      <c r="F5">
        <v>1</v>
      </c>
      <c r="H5" s="15">
        <f t="shared" ref="H5:H9" si="1">C5/C$2</f>
        <v>0.4</v>
      </c>
      <c r="I5" s="15">
        <f t="shared" si="0"/>
        <v>0.95</v>
      </c>
      <c r="J5" s="15">
        <f t="shared" si="0"/>
        <v>0.92</v>
      </c>
      <c r="K5" s="15">
        <f t="shared" si="0"/>
        <v>1</v>
      </c>
      <c r="M5" s="15" t="b">
        <f t="shared" ref="M5:M9" si="2">OR(H5&lt;0.5,I5&lt;0.5,J5&lt;0.5,K5&lt;0.5)</f>
        <v>1</v>
      </c>
    </row>
    <row r="6" spans="1:13" x14ac:dyDescent="0.2">
      <c r="A6" t="s">
        <v>10</v>
      </c>
      <c r="B6" t="s">
        <v>11</v>
      </c>
      <c r="C6">
        <v>7</v>
      </c>
      <c r="D6">
        <v>9</v>
      </c>
      <c r="E6">
        <v>90</v>
      </c>
      <c r="F6">
        <v>1</v>
      </c>
      <c r="H6" s="15">
        <f t="shared" si="1"/>
        <v>0.7</v>
      </c>
      <c r="I6" s="15">
        <f t="shared" si="0"/>
        <v>0.45</v>
      </c>
      <c r="J6" s="15">
        <f t="shared" si="0"/>
        <v>0.9</v>
      </c>
      <c r="K6" s="15">
        <f t="shared" si="0"/>
        <v>1</v>
      </c>
      <c r="M6" s="15" t="b">
        <f t="shared" si="2"/>
        <v>1</v>
      </c>
    </row>
    <row r="7" spans="1:13" x14ac:dyDescent="0.2">
      <c r="A7" t="s">
        <v>12</v>
      </c>
      <c r="B7" t="s">
        <v>13</v>
      </c>
      <c r="C7">
        <v>9</v>
      </c>
      <c r="D7">
        <v>12</v>
      </c>
      <c r="E7">
        <v>46</v>
      </c>
      <c r="F7">
        <v>0</v>
      </c>
      <c r="H7" s="15">
        <f t="shared" si="1"/>
        <v>0.9</v>
      </c>
      <c r="I7" s="15">
        <f t="shared" si="0"/>
        <v>0.6</v>
      </c>
      <c r="J7" s="15">
        <f t="shared" si="0"/>
        <v>0.46</v>
      </c>
      <c r="K7" s="15">
        <f t="shared" si="0"/>
        <v>0</v>
      </c>
      <c r="M7" s="15" t="b">
        <f t="shared" si="2"/>
        <v>1</v>
      </c>
    </row>
    <row r="8" spans="1:13" x14ac:dyDescent="0.2">
      <c r="A8" t="s">
        <v>10</v>
      </c>
      <c r="B8" t="s">
        <v>14</v>
      </c>
      <c r="C8">
        <v>10</v>
      </c>
      <c r="D8">
        <v>15</v>
      </c>
      <c r="E8">
        <v>91</v>
      </c>
      <c r="F8">
        <v>1</v>
      </c>
      <c r="H8" s="15">
        <f t="shared" si="1"/>
        <v>1</v>
      </c>
      <c r="I8" s="15">
        <f t="shared" si="0"/>
        <v>0.75</v>
      </c>
      <c r="J8" s="15">
        <f t="shared" si="0"/>
        <v>0.91</v>
      </c>
      <c r="K8" s="15">
        <f t="shared" si="0"/>
        <v>1</v>
      </c>
      <c r="M8" s="15" t="b">
        <f t="shared" si="2"/>
        <v>0</v>
      </c>
    </row>
    <row r="9" spans="1:13" x14ac:dyDescent="0.2">
      <c r="A9" t="s">
        <v>6</v>
      </c>
      <c r="B9" t="s">
        <v>15</v>
      </c>
      <c r="C9">
        <v>9</v>
      </c>
      <c r="D9">
        <v>20</v>
      </c>
      <c r="E9">
        <v>84</v>
      </c>
      <c r="F9">
        <v>0</v>
      </c>
      <c r="H9" s="15">
        <f t="shared" si="1"/>
        <v>0.9</v>
      </c>
      <c r="I9" s="15">
        <f t="shared" si="0"/>
        <v>1</v>
      </c>
      <c r="J9" s="15">
        <f t="shared" si="0"/>
        <v>0.84</v>
      </c>
      <c r="K9" s="15">
        <f t="shared" si="0"/>
        <v>0</v>
      </c>
      <c r="M9" s="15" t="b">
        <f t="shared" si="2"/>
        <v>1</v>
      </c>
    </row>
    <row r="11" spans="1:13" x14ac:dyDescent="0.2">
      <c r="A11" t="s">
        <v>16</v>
      </c>
      <c r="C11" s="3">
        <f>MAX(C4:C9)</f>
        <v>10</v>
      </c>
      <c r="D11" s="3">
        <f t="shared" ref="D11:M11" si="3">MAX(D4:D9)</f>
        <v>20</v>
      </c>
      <c r="E11" s="3">
        <f t="shared" si="3"/>
        <v>95</v>
      </c>
      <c r="F11" s="3">
        <f t="shared" si="3"/>
        <v>1</v>
      </c>
      <c r="H11" s="15">
        <f>MAX(H4:H9)</f>
        <v>1</v>
      </c>
      <c r="I11" s="15">
        <f t="shared" ref="I11:K11" si="4">MAX(I4:I9)</f>
        <v>1</v>
      </c>
      <c r="J11" s="15">
        <f t="shared" si="4"/>
        <v>0.95</v>
      </c>
      <c r="K11" s="15">
        <f t="shared" si="4"/>
        <v>1</v>
      </c>
    </row>
    <row r="12" spans="1:13" x14ac:dyDescent="0.2">
      <c r="A12" t="s">
        <v>17</v>
      </c>
      <c r="C12" s="3">
        <f>MIN(C4:C9)</f>
        <v>4</v>
      </c>
      <c r="D12" s="3">
        <f t="shared" ref="D12:F12" si="5">MIN(D4:D9)</f>
        <v>9</v>
      </c>
      <c r="E12" s="3">
        <f t="shared" si="5"/>
        <v>46</v>
      </c>
      <c r="F12" s="3">
        <f t="shared" si="5"/>
        <v>0</v>
      </c>
      <c r="H12" s="15">
        <f>MIN(H4:H9)</f>
        <v>0.4</v>
      </c>
      <c r="I12" s="15">
        <f t="shared" ref="I12:K12" si="6">MIN(I4:I9)</f>
        <v>0.45</v>
      </c>
      <c r="J12" s="15">
        <f t="shared" si="6"/>
        <v>0.46</v>
      </c>
      <c r="K12" s="15">
        <f t="shared" si="6"/>
        <v>0</v>
      </c>
    </row>
    <row r="13" spans="1:13" x14ac:dyDescent="0.2">
      <c r="A13" t="s">
        <v>31</v>
      </c>
      <c r="C13" s="3">
        <f>AVERAGE(C4:C9)</f>
        <v>8.1666666666666661</v>
      </c>
      <c r="D13" s="3">
        <f t="shared" ref="D13:F13" si="7">AVERAGE(D4:D9)</f>
        <v>15.833333333333334</v>
      </c>
      <c r="E13" s="3">
        <f t="shared" si="7"/>
        <v>83</v>
      </c>
      <c r="F13" s="3">
        <f t="shared" si="7"/>
        <v>0.66666666666666663</v>
      </c>
      <c r="H13" s="15">
        <f>AVERAGE(H4:H9)</f>
        <v>0.81666666666666654</v>
      </c>
      <c r="I13" s="15">
        <f t="shared" ref="I13:K13" si="8">AVERAGE(I4:I9)</f>
        <v>0.79166666666666663</v>
      </c>
      <c r="J13" s="15">
        <f t="shared" si="8"/>
        <v>0.83</v>
      </c>
      <c r="K13" s="15">
        <f t="shared" si="8"/>
        <v>0.66666666666666663</v>
      </c>
    </row>
  </sheetData>
  <conditionalFormatting sqref="C4:C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9 M4:M9">
    <cfRule type="cellIs" dxfId="3" priority="2" operator="lessThan">
      <formula>0.5</formula>
    </cfRule>
  </conditionalFormatting>
  <conditionalFormatting sqref="M4:M9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5FE5-4774-6840-A912-ECC7D3163F35}">
  <dimension ref="A1:L8"/>
  <sheetViews>
    <sheetView zoomScale="157" zoomScaleNormal="171" workbookViewId="0">
      <selection activeCell="D15" sqref="D15"/>
    </sheetView>
  </sheetViews>
  <sheetFormatPr baseColWidth="10" defaultRowHeight="16" x14ac:dyDescent="0.2"/>
  <cols>
    <col min="1" max="1" width="17.33203125" bestFit="1" customWidth="1"/>
    <col min="2" max="2" width="6.6640625" customWidth="1"/>
    <col min="3" max="3" width="6.33203125" bestFit="1" customWidth="1"/>
    <col min="4" max="4" width="10.1640625" customWidth="1"/>
    <col min="5" max="5" width="6.33203125" bestFit="1" customWidth="1"/>
    <col min="7" max="7" width="6.33203125" bestFit="1" customWidth="1"/>
    <col min="9" max="9" width="6.33203125" bestFit="1" customWidth="1"/>
    <col min="11" max="11" width="6.33203125" bestFit="1" customWidth="1"/>
  </cols>
  <sheetData>
    <row r="1" spans="1:12" x14ac:dyDescent="0.2">
      <c r="A1" t="s">
        <v>32</v>
      </c>
    </row>
    <row r="3" spans="1:12" x14ac:dyDescent="0.2">
      <c r="C3" t="s">
        <v>42</v>
      </c>
      <c r="E3" t="s">
        <v>42</v>
      </c>
      <c r="G3" t="s">
        <v>42</v>
      </c>
      <c r="I3" t="s">
        <v>42</v>
      </c>
      <c r="K3" t="s">
        <v>42</v>
      </c>
      <c r="L3" s="21" t="s">
        <v>19</v>
      </c>
    </row>
    <row r="4" spans="1:12" x14ac:dyDescent="0.2">
      <c r="A4" t="s">
        <v>33</v>
      </c>
      <c r="B4" s="16" t="s">
        <v>5</v>
      </c>
      <c r="C4" s="16">
        <v>3</v>
      </c>
      <c r="D4" s="17" t="s">
        <v>38</v>
      </c>
      <c r="E4" s="17">
        <v>5</v>
      </c>
      <c r="F4" s="18" t="s">
        <v>39</v>
      </c>
      <c r="G4" s="18">
        <v>4</v>
      </c>
      <c r="H4" s="19" t="s">
        <v>40</v>
      </c>
      <c r="I4" s="19">
        <v>3</v>
      </c>
      <c r="J4" s="20" t="s">
        <v>41</v>
      </c>
      <c r="K4" s="20">
        <v>1</v>
      </c>
    </row>
    <row r="5" spans="1:12" x14ac:dyDescent="0.2">
      <c r="A5" t="s">
        <v>34</v>
      </c>
      <c r="B5" s="16">
        <v>1</v>
      </c>
      <c r="C5" s="16">
        <f>C$4*B5</f>
        <v>3</v>
      </c>
      <c r="D5" s="17">
        <v>3</v>
      </c>
      <c r="E5" s="17">
        <f>E$4*D5</f>
        <v>15</v>
      </c>
      <c r="F5" s="18">
        <v>5</v>
      </c>
      <c r="G5" s="18">
        <f>G$4*F5</f>
        <v>20</v>
      </c>
      <c r="H5" s="19">
        <v>4</v>
      </c>
      <c r="I5" s="19">
        <f>I$4*H5</f>
        <v>12</v>
      </c>
      <c r="J5" s="20">
        <v>2</v>
      </c>
      <c r="K5" s="20">
        <f>K$4*J5</f>
        <v>2</v>
      </c>
      <c r="L5">
        <f>SUM(C5+E5+G5+I5+K5)</f>
        <v>52</v>
      </c>
    </row>
    <row r="6" spans="1:12" x14ac:dyDescent="0.2">
      <c r="A6" t="s">
        <v>35</v>
      </c>
      <c r="B6" s="16">
        <v>4</v>
      </c>
      <c r="C6" s="16">
        <f t="shared" ref="C6:E8" si="0">C$4*B6</f>
        <v>12</v>
      </c>
      <c r="D6" s="17">
        <v>4</v>
      </c>
      <c r="E6" s="17">
        <f t="shared" si="0"/>
        <v>20</v>
      </c>
      <c r="F6" s="18">
        <v>2</v>
      </c>
      <c r="G6" s="18">
        <f t="shared" ref="G6" si="1">G$4*F6</f>
        <v>8</v>
      </c>
      <c r="H6" s="19">
        <v>1</v>
      </c>
      <c r="I6" s="19">
        <f t="shared" ref="I6" si="2">I$4*H6</f>
        <v>3</v>
      </c>
      <c r="J6" s="20">
        <v>5</v>
      </c>
      <c r="K6" s="20">
        <f t="shared" ref="K6" si="3">K$4*J6</f>
        <v>5</v>
      </c>
      <c r="L6">
        <f t="shared" ref="L6:L8" si="4">SUM(C6+E6+G6+I6+K6)</f>
        <v>48</v>
      </c>
    </row>
    <row r="7" spans="1:12" x14ac:dyDescent="0.2">
      <c r="A7" t="s">
        <v>36</v>
      </c>
      <c r="B7" s="16">
        <v>4</v>
      </c>
      <c r="C7" s="16">
        <f t="shared" si="0"/>
        <v>12</v>
      </c>
      <c r="D7" s="17">
        <v>5</v>
      </c>
      <c r="E7" s="17">
        <f t="shared" si="0"/>
        <v>25</v>
      </c>
      <c r="F7" s="18">
        <v>3</v>
      </c>
      <c r="G7" s="18">
        <f t="shared" ref="G7" si="5">G$4*F7</f>
        <v>12</v>
      </c>
      <c r="H7" s="19">
        <v>5</v>
      </c>
      <c r="I7" s="19">
        <f t="shared" ref="I7" si="6">I$4*H7</f>
        <v>15</v>
      </c>
      <c r="J7" s="20">
        <v>5</v>
      </c>
      <c r="K7" s="20">
        <f t="shared" ref="K7" si="7">K$4*J7</f>
        <v>5</v>
      </c>
      <c r="L7">
        <f t="shared" si="4"/>
        <v>69</v>
      </c>
    </row>
    <row r="8" spans="1:12" x14ac:dyDescent="0.2">
      <c r="A8" t="s">
        <v>37</v>
      </c>
      <c r="B8" s="16">
        <v>2</v>
      </c>
      <c r="C8" s="16">
        <f t="shared" si="0"/>
        <v>6</v>
      </c>
      <c r="D8" s="17">
        <v>2</v>
      </c>
      <c r="E8" s="17">
        <f t="shared" si="0"/>
        <v>10</v>
      </c>
      <c r="F8" s="18">
        <v>4</v>
      </c>
      <c r="G8" s="18">
        <f t="shared" ref="G8" si="8">G$4*F8</f>
        <v>16</v>
      </c>
      <c r="H8" s="19">
        <v>3</v>
      </c>
      <c r="I8" s="19">
        <f t="shared" ref="I8" si="9">I$4*H8</f>
        <v>9</v>
      </c>
      <c r="J8" s="20">
        <v>2</v>
      </c>
      <c r="K8" s="20">
        <f t="shared" ref="K8" si="10">K$4*J8</f>
        <v>2</v>
      </c>
      <c r="L8">
        <f t="shared" si="4"/>
        <v>43</v>
      </c>
    </row>
  </sheetData>
  <conditionalFormatting sqref="L5:L8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C4-1678-9C43-9227-07C424C8F861}">
  <dimension ref="A1:K176"/>
  <sheetViews>
    <sheetView topLeftCell="A159" zoomScale="110" zoomScaleNormal="110" workbookViewId="0">
      <selection activeCell="B183" sqref="B183"/>
    </sheetView>
  </sheetViews>
  <sheetFormatPr baseColWidth="10" defaultRowHeight="16" x14ac:dyDescent="0.2"/>
  <cols>
    <col min="5" max="5" width="11" style="1" bestFit="1" customWidth="1"/>
    <col min="6" max="6" width="11.6640625" style="1" bestFit="1" customWidth="1"/>
    <col min="7" max="8" width="11" style="1" bestFit="1" customWidth="1"/>
  </cols>
  <sheetData>
    <row r="1" spans="1:11" ht="49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4" t="s">
        <v>88</v>
      </c>
      <c r="J1" s="24" t="s">
        <v>1</v>
      </c>
      <c r="K1" s="24" t="s">
        <v>51</v>
      </c>
    </row>
    <row r="2" spans="1:11" x14ac:dyDescent="0.2">
      <c r="A2" s="22" t="s">
        <v>52</v>
      </c>
      <c r="B2" s="23">
        <v>1001</v>
      </c>
      <c r="C2">
        <v>9822</v>
      </c>
      <c r="D2" t="s">
        <v>53</v>
      </c>
      <c r="E2" s="1">
        <v>58.3</v>
      </c>
      <c r="F2" s="1">
        <v>98.4</v>
      </c>
      <c r="G2" s="1">
        <f>F2-E2</f>
        <v>40.100000000000009</v>
      </c>
      <c r="H2" s="1">
        <f>IF(F2&gt;50,0.2*G2,0.1*G2)</f>
        <v>8.0200000000000014</v>
      </c>
      <c r="I2" t="s">
        <v>80</v>
      </c>
      <c r="J2" t="s">
        <v>81</v>
      </c>
      <c r="K2" t="s">
        <v>54</v>
      </c>
    </row>
    <row r="3" spans="1:11" x14ac:dyDescent="0.2">
      <c r="A3" s="22" t="s">
        <v>52</v>
      </c>
      <c r="B3" s="23">
        <v>1002</v>
      </c>
      <c r="C3">
        <v>2877</v>
      </c>
      <c r="D3" t="s">
        <v>55</v>
      </c>
      <c r="E3" s="1">
        <v>11.4</v>
      </c>
      <c r="F3" s="1">
        <v>16.3</v>
      </c>
      <c r="G3" s="1">
        <f>F3-E3</f>
        <v>4.9000000000000004</v>
      </c>
      <c r="H3" s="1">
        <f>IF(F3&gt;50,0.2*G3,0.1*G3)</f>
        <v>0.49000000000000005</v>
      </c>
      <c r="I3" t="s">
        <v>82</v>
      </c>
      <c r="J3" t="s">
        <v>83</v>
      </c>
      <c r="K3" t="s">
        <v>56</v>
      </c>
    </row>
    <row r="4" spans="1:11" x14ac:dyDescent="0.2">
      <c r="A4" s="22" t="s">
        <v>52</v>
      </c>
      <c r="B4" s="23">
        <v>1003</v>
      </c>
      <c r="C4">
        <v>2499</v>
      </c>
      <c r="D4" t="s">
        <v>57</v>
      </c>
      <c r="E4" s="1">
        <v>6.2</v>
      </c>
      <c r="F4" s="1">
        <v>9.1999999999999993</v>
      </c>
      <c r="G4" s="1">
        <f>F4-E4</f>
        <v>2.9999999999999991</v>
      </c>
      <c r="H4" s="1">
        <f>IF(F4&gt;50,0.2*G4,0.1*G4)</f>
        <v>0.29999999999999993</v>
      </c>
      <c r="I4" t="s">
        <v>84</v>
      </c>
      <c r="J4" t="s">
        <v>85</v>
      </c>
      <c r="K4" t="s">
        <v>58</v>
      </c>
    </row>
    <row r="5" spans="1:11" x14ac:dyDescent="0.2">
      <c r="A5" s="22" t="s">
        <v>52</v>
      </c>
      <c r="B5" s="23">
        <v>1004</v>
      </c>
      <c r="C5">
        <v>8722</v>
      </c>
      <c r="D5" t="s">
        <v>59</v>
      </c>
      <c r="E5" s="1">
        <v>344</v>
      </c>
      <c r="F5" s="1">
        <v>502</v>
      </c>
      <c r="G5" s="1">
        <f>F5-E5</f>
        <v>158</v>
      </c>
      <c r="H5" s="1">
        <f>IF(F5&gt;50,0.2*G5,0.1*G5)</f>
        <v>31.6</v>
      </c>
      <c r="I5" t="s">
        <v>80</v>
      </c>
      <c r="J5" t="s">
        <v>81</v>
      </c>
      <c r="K5" t="s">
        <v>58</v>
      </c>
    </row>
    <row r="6" spans="1:11" x14ac:dyDescent="0.2">
      <c r="A6" s="22" t="s">
        <v>52</v>
      </c>
      <c r="B6" s="23">
        <v>1005</v>
      </c>
      <c r="C6">
        <v>1109</v>
      </c>
      <c r="D6" t="s">
        <v>60</v>
      </c>
      <c r="E6" s="1">
        <v>3</v>
      </c>
      <c r="F6" s="1">
        <v>8</v>
      </c>
      <c r="G6" s="1">
        <f>F6-E6</f>
        <v>5</v>
      </c>
      <c r="H6" s="1">
        <f>IF(F6&gt;50,0.2*G6,0.1*G6)</f>
        <v>0.5</v>
      </c>
      <c r="I6" t="s">
        <v>84</v>
      </c>
      <c r="J6" t="s">
        <v>85</v>
      </c>
      <c r="K6" t="s">
        <v>58</v>
      </c>
    </row>
    <row r="7" spans="1:11" x14ac:dyDescent="0.2">
      <c r="A7" s="22" t="s">
        <v>52</v>
      </c>
      <c r="B7" s="23">
        <v>1006</v>
      </c>
      <c r="C7">
        <v>9822</v>
      </c>
      <c r="D7" t="s">
        <v>53</v>
      </c>
      <c r="E7" s="1">
        <v>58.3</v>
      </c>
      <c r="F7" s="1">
        <v>98.4</v>
      </c>
      <c r="G7" s="1">
        <f>F7-E7</f>
        <v>40.100000000000009</v>
      </c>
      <c r="H7" s="1">
        <f>IF(F7&gt;50,0.2*G7,0.1*G7)</f>
        <v>8.0200000000000014</v>
      </c>
      <c r="I7" t="s">
        <v>84</v>
      </c>
      <c r="J7" t="s">
        <v>85</v>
      </c>
      <c r="K7" t="s">
        <v>58</v>
      </c>
    </row>
    <row r="8" spans="1:11" x14ac:dyDescent="0.2">
      <c r="A8" s="22" t="s">
        <v>52</v>
      </c>
      <c r="B8" s="23">
        <v>1007</v>
      </c>
      <c r="C8">
        <v>1109</v>
      </c>
      <c r="D8" t="s">
        <v>60</v>
      </c>
      <c r="E8" s="1">
        <v>3</v>
      </c>
      <c r="F8" s="1">
        <v>8</v>
      </c>
      <c r="G8" s="1">
        <f>F8-E8</f>
        <v>5</v>
      </c>
      <c r="H8" s="1">
        <f>IF(F8&gt;50,0.2*G8,0.1*G8)</f>
        <v>0.5</v>
      </c>
      <c r="I8" t="s">
        <v>86</v>
      </c>
      <c r="J8" t="s">
        <v>87</v>
      </c>
      <c r="K8" t="s">
        <v>54</v>
      </c>
    </row>
    <row r="9" spans="1:11" x14ac:dyDescent="0.2">
      <c r="A9" s="22" t="s">
        <v>52</v>
      </c>
      <c r="B9" s="23">
        <v>1008</v>
      </c>
      <c r="C9">
        <v>2877</v>
      </c>
      <c r="D9" t="s">
        <v>55</v>
      </c>
      <c r="E9" s="1">
        <v>11.4</v>
      </c>
      <c r="F9" s="1">
        <v>16.3</v>
      </c>
      <c r="G9" s="1">
        <f>F9-E9</f>
        <v>4.9000000000000004</v>
      </c>
      <c r="H9" s="1">
        <f>IF(F9&gt;50,0.2*G9,0.1*G9)</f>
        <v>0.49000000000000005</v>
      </c>
      <c r="I9" t="s">
        <v>84</v>
      </c>
      <c r="J9" t="s">
        <v>85</v>
      </c>
      <c r="K9" t="s">
        <v>54</v>
      </c>
    </row>
    <row r="10" spans="1:11" x14ac:dyDescent="0.2">
      <c r="A10" s="22" t="s">
        <v>52</v>
      </c>
      <c r="B10" s="23">
        <v>1009</v>
      </c>
      <c r="C10">
        <v>1109</v>
      </c>
      <c r="D10" t="s">
        <v>60</v>
      </c>
      <c r="E10" s="1">
        <v>3</v>
      </c>
      <c r="F10" s="1">
        <v>8</v>
      </c>
      <c r="G10" s="1">
        <f>F10-E10</f>
        <v>5</v>
      </c>
      <c r="H10" s="1">
        <f>IF(F10&gt;50,0.2*G10,0.1*G10)</f>
        <v>0.5</v>
      </c>
      <c r="I10" t="s">
        <v>84</v>
      </c>
      <c r="J10" t="s">
        <v>85</v>
      </c>
      <c r="K10" t="s">
        <v>58</v>
      </c>
    </row>
    <row r="11" spans="1:11" x14ac:dyDescent="0.2">
      <c r="A11" s="22" t="s">
        <v>52</v>
      </c>
      <c r="B11" s="23">
        <v>1010</v>
      </c>
      <c r="C11">
        <v>2877</v>
      </c>
      <c r="D11" t="s">
        <v>55</v>
      </c>
      <c r="E11" s="1">
        <v>11.4</v>
      </c>
      <c r="F11" s="1">
        <v>16.3</v>
      </c>
      <c r="G11" s="1">
        <f>F11-E11</f>
        <v>4.9000000000000004</v>
      </c>
      <c r="H11" s="1">
        <f>IF(F11&gt;50,0.2*G11,0.1*G11)</f>
        <v>0.49000000000000005</v>
      </c>
      <c r="I11" t="s">
        <v>82</v>
      </c>
      <c r="J11" t="s">
        <v>83</v>
      </c>
      <c r="K11" t="s">
        <v>61</v>
      </c>
    </row>
    <row r="12" spans="1:11" x14ac:dyDescent="0.2">
      <c r="A12" s="22" t="s">
        <v>52</v>
      </c>
      <c r="B12" s="23">
        <v>1011</v>
      </c>
      <c r="C12">
        <v>2877</v>
      </c>
      <c r="D12" t="s">
        <v>55</v>
      </c>
      <c r="E12" s="1">
        <v>11.4</v>
      </c>
      <c r="F12" s="1">
        <v>16.3</v>
      </c>
      <c r="G12" s="1">
        <f>F12-E12</f>
        <v>4.9000000000000004</v>
      </c>
      <c r="H12" s="1">
        <f>IF(F12&gt;50,0.2*G12,0.1*G12)</f>
        <v>0.49000000000000005</v>
      </c>
      <c r="I12" t="s">
        <v>82</v>
      </c>
      <c r="J12" t="s">
        <v>83</v>
      </c>
      <c r="K12" t="s">
        <v>58</v>
      </c>
    </row>
    <row r="13" spans="1:11" x14ac:dyDescent="0.2">
      <c r="A13" s="22" t="s">
        <v>52</v>
      </c>
      <c r="B13" s="23">
        <v>1012</v>
      </c>
      <c r="C13">
        <v>4421</v>
      </c>
      <c r="D13" t="s">
        <v>62</v>
      </c>
      <c r="E13" s="1">
        <v>45</v>
      </c>
      <c r="F13" s="1">
        <v>87</v>
      </c>
      <c r="G13" s="1">
        <f>F13-E13</f>
        <v>42</v>
      </c>
      <c r="H13" s="1">
        <f>IF(F13&gt;50,0.2*G13,0.1*G13)</f>
        <v>8.4</v>
      </c>
      <c r="I13" t="s">
        <v>84</v>
      </c>
      <c r="J13" t="s">
        <v>85</v>
      </c>
      <c r="K13" t="s">
        <v>54</v>
      </c>
    </row>
    <row r="14" spans="1:11" x14ac:dyDescent="0.2">
      <c r="A14" s="22" t="s">
        <v>52</v>
      </c>
      <c r="B14" s="23">
        <v>1013</v>
      </c>
      <c r="C14">
        <v>9212</v>
      </c>
      <c r="D14" t="s">
        <v>63</v>
      </c>
      <c r="E14" s="1">
        <v>4</v>
      </c>
      <c r="F14" s="1">
        <v>7</v>
      </c>
      <c r="G14" s="1">
        <f>F14-E14</f>
        <v>3</v>
      </c>
      <c r="H14" s="1">
        <f>IF(F14&gt;50,0.2*G14,0.1*G14)</f>
        <v>0.30000000000000004</v>
      </c>
      <c r="I14" t="s">
        <v>86</v>
      </c>
      <c r="J14" t="s">
        <v>87</v>
      </c>
      <c r="K14" t="s">
        <v>61</v>
      </c>
    </row>
    <row r="15" spans="1:11" x14ac:dyDescent="0.2">
      <c r="A15" s="22" t="s">
        <v>52</v>
      </c>
      <c r="B15" s="23">
        <v>1014</v>
      </c>
      <c r="C15">
        <v>8722</v>
      </c>
      <c r="D15" t="s">
        <v>59</v>
      </c>
      <c r="E15" s="1">
        <v>344</v>
      </c>
      <c r="F15" s="1">
        <v>502</v>
      </c>
      <c r="G15" s="1">
        <f>F15-E15</f>
        <v>158</v>
      </c>
      <c r="H15" s="1">
        <f>IF(F15&gt;50,0.2*G15,0.1*G15)</f>
        <v>31.6</v>
      </c>
      <c r="I15" t="s">
        <v>80</v>
      </c>
      <c r="J15" t="s">
        <v>81</v>
      </c>
      <c r="K15" t="s">
        <v>56</v>
      </c>
    </row>
    <row r="16" spans="1:11" x14ac:dyDescent="0.2">
      <c r="A16" s="22" t="s">
        <v>52</v>
      </c>
      <c r="B16" s="23">
        <v>1015</v>
      </c>
      <c r="C16">
        <v>2877</v>
      </c>
      <c r="D16" t="s">
        <v>55</v>
      </c>
      <c r="E16" s="1">
        <v>11.4</v>
      </c>
      <c r="F16" s="1">
        <v>16.3</v>
      </c>
      <c r="G16" s="1">
        <f>F16-E16</f>
        <v>4.9000000000000004</v>
      </c>
      <c r="H16" s="1">
        <f>IF(F16&gt;50,0.2*G16,0.1*G16)</f>
        <v>0.49000000000000005</v>
      </c>
      <c r="I16" t="s">
        <v>86</v>
      </c>
      <c r="J16" t="s">
        <v>87</v>
      </c>
      <c r="K16" t="s">
        <v>58</v>
      </c>
    </row>
    <row r="17" spans="1:11" x14ac:dyDescent="0.2">
      <c r="A17" s="22" t="s">
        <v>52</v>
      </c>
      <c r="B17" s="23">
        <v>1016</v>
      </c>
      <c r="C17">
        <v>2499</v>
      </c>
      <c r="D17" t="s">
        <v>57</v>
      </c>
      <c r="E17" s="1">
        <v>6.2</v>
      </c>
      <c r="F17" s="1">
        <v>9.1999999999999993</v>
      </c>
      <c r="G17" s="1">
        <f>F17-E17</f>
        <v>2.9999999999999991</v>
      </c>
      <c r="H17" s="1">
        <f>IF(F17&gt;50,0.2*G17,0.1*G17)</f>
        <v>0.29999999999999993</v>
      </c>
      <c r="I17" t="s">
        <v>84</v>
      </c>
      <c r="J17" t="s">
        <v>85</v>
      </c>
      <c r="K17" t="s">
        <v>56</v>
      </c>
    </row>
    <row r="18" spans="1:11" x14ac:dyDescent="0.2">
      <c r="A18" s="22" t="s">
        <v>64</v>
      </c>
      <c r="B18" s="23">
        <v>1017</v>
      </c>
      <c r="C18">
        <v>2242</v>
      </c>
      <c r="D18" t="s">
        <v>65</v>
      </c>
      <c r="E18" s="1">
        <v>60</v>
      </c>
      <c r="F18" s="1">
        <v>124</v>
      </c>
      <c r="G18" s="1">
        <f>F18-E18</f>
        <v>64</v>
      </c>
      <c r="H18" s="1">
        <f>IF(F18&gt;50,0.2*G18,0.1*G18)</f>
        <v>12.8</v>
      </c>
      <c r="I18" t="s">
        <v>82</v>
      </c>
      <c r="J18" t="s">
        <v>83</v>
      </c>
      <c r="K18" t="s">
        <v>54</v>
      </c>
    </row>
    <row r="19" spans="1:11" x14ac:dyDescent="0.2">
      <c r="A19" s="22" t="s">
        <v>64</v>
      </c>
      <c r="B19" s="23">
        <v>1018</v>
      </c>
      <c r="C19">
        <v>1109</v>
      </c>
      <c r="D19" t="s">
        <v>60</v>
      </c>
      <c r="E19" s="1">
        <v>3</v>
      </c>
      <c r="F19" s="1">
        <v>8</v>
      </c>
      <c r="G19" s="1">
        <f>F19-E19</f>
        <v>5</v>
      </c>
      <c r="H19" s="1">
        <f>IF(F19&gt;50,0.2*G19,0.1*G19)</f>
        <v>0.5</v>
      </c>
      <c r="I19" t="s">
        <v>84</v>
      </c>
      <c r="J19" t="s">
        <v>85</v>
      </c>
      <c r="K19" t="s">
        <v>56</v>
      </c>
    </row>
    <row r="20" spans="1:11" x14ac:dyDescent="0.2">
      <c r="A20" s="22" t="s">
        <v>64</v>
      </c>
      <c r="B20" s="23">
        <v>1019</v>
      </c>
      <c r="C20">
        <v>2499</v>
      </c>
      <c r="D20" t="s">
        <v>57</v>
      </c>
      <c r="E20" s="1">
        <v>6.2</v>
      </c>
      <c r="F20" s="1">
        <v>9.1999999999999993</v>
      </c>
      <c r="G20" s="1">
        <f>F20-E20</f>
        <v>2.9999999999999991</v>
      </c>
      <c r="H20" s="1">
        <f>IF(F20&gt;50,0.2*G20,0.1*G20)</f>
        <v>0.29999999999999993</v>
      </c>
      <c r="I20" t="s">
        <v>84</v>
      </c>
      <c r="J20" t="s">
        <v>85</v>
      </c>
      <c r="K20" t="s">
        <v>61</v>
      </c>
    </row>
    <row r="21" spans="1:11" x14ac:dyDescent="0.2">
      <c r="A21" s="22" t="s">
        <v>64</v>
      </c>
      <c r="B21" s="23">
        <v>1020</v>
      </c>
      <c r="C21">
        <v>2499</v>
      </c>
      <c r="D21" t="s">
        <v>57</v>
      </c>
      <c r="E21" s="1">
        <v>6.2</v>
      </c>
      <c r="F21" s="1">
        <v>9.1999999999999993</v>
      </c>
      <c r="G21" s="1">
        <f>F21-E21</f>
        <v>2.9999999999999991</v>
      </c>
      <c r="H21" s="1">
        <f>IF(F21&gt;50,0.2*G21,0.1*G21)</f>
        <v>0.29999999999999993</v>
      </c>
      <c r="I21" t="s">
        <v>84</v>
      </c>
      <c r="J21" t="s">
        <v>85</v>
      </c>
      <c r="K21" t="s">
        <v>66</v>
      </c>
    </row>
    <row r="22" spans="1:11" x14ac:dyDescent="0.2">
      <c r="A22" s="22" t="s">
        <v>64</v>
      </c>
      <c r="B22" s="23">
        <v>1021</v>
      </c>
      <c r="C22">
        <v>1109</v>
      </c>
      <c r="D22" t="s">
        <v>60</v>
      </c>
      <c r="E22" s="1">
        <v>3</v>
      </c>
      <c r="F22" s="1">
        <v>8</v>
      </c>
      <c r="G22" s="1">
        <f>F22-E22</f>
        <v>5</v>
      </c>
      <c r="H22" s="1">
        <f>IF(F22&gt;50,0.2*G22,0.1*G22)</f>
        <v>0.5</v>
      </c>
      <c r="I22" t="s">
        <v>82</v>
      </c>
      <c r="J22" t="s">
        <v>83</v>
      </c>
      <c r="K22" t="s">
        <v>61</v>
      </c>
    </row>
    <row r="23" spans="1:11" x14ac:dyDescent="0.2">
      <c r="A23" s="22" t="s">
        <v>64</v>
      </c>
      <c r="B23" s="23">
        <v>1022</v>
      </c>
      <c r="C23">
        <v>2877</v>
      </c>
      <c r="D23" t="s">
        <v>55</v>
      </c>
      <c r="E23" s="1">
        <v>11.4</v>
      </c>
      <c r="F23" s="1">
        <v>16.3</v>
      </c>
      <c r="G23" s="1">
        <f>F23-E23</f>
        <v>4.9000000000000004</v>
      </c>
      <c r="H23" s="1">
        <f>IF(F23&gt;50,0.2*G23,0.1*G23)</f>
        <v>0.49000000000000005</v>
      </c>
      <c r="I23" t="s">
        <v>84</v>
      </c>
      <c r="J23" t="s">
        <v>85</v>
      </c>
      <c r="K23" t="s">
        <v>67</v>
      </c>
    </row>
    <row r="24" spans="1:11" x14ac:dyDescent="0.2">
      <c r="A24" s="22" t="s">
        <v>64</v>
      </c>
      <c r="B24" s="23">
        <v>1023</v>
      </c>
      <c r="C24">
        <v>1109</v>
      </c>
      <c r="D24" t="s">
        <v>60</v>
      </c>
      <c r="E24" s="1">
        <v>3</v>
      </c>
      <c r="F24" s="1">
        <v>8</v>
      </c>
      <c r="G24" s="1">
        <f>F24-E24</f>
        <v>5</v>
      </c>
      <c r="H24" s="1">
        <f>IF(F24&gt;50,0.2*G24,0.1*G24)</f>
        <v>0.5</v>
      </c>
      <c r="I24" t="s">
        <v>86</v>
      </c>
      <c r="J24" t="s">
        <v>87</v>
      </c>
      <c r="K24" t="s">
        <v>54</v>
      </c>
    </row>
    <row r="25" spans="1:11" x14ac:dyDescent="0.2">
      <c r="A25" s="22" t="s">
        <v>64</v>
      </c>
      <c r="B25" s="23">
        <v>1024</v>
      </c>
      <c r="C25">
        <v>9212</v>
      </c>
      <c r="D25" t="s">
        <v>63</v>
      </c>
      <c r="E25" s="1">
        <v>4</v>
      </c>
      <c r="F25" s="1">
        <v>7</v>
      </c>
      <c r="G25" s="1">
        <f>F25-E25</f>
        <v>3</v>
      </c>
      <c r="H25" s="1">
        <f>IF(F25&gt;50,0.2*G25,0.1*G25)</f>
        <v>0.30000000000000004</v>
      </c>
      <c r="I25" t="s">
        <v>82</v>
      </c>
      <c r="J25" t="s">
        <v>83</v>
      </c>
      <c r="K25" t="s">
        <v>67</v>
      </c>
    </row>
    <row r="26" spans="1:11" x14ac:dyDescent="0.2">
      <c r="A26" s="22" t="s">
        <v>64</v>
      </c>
      <c r="B26" s="23">
        <v>1025</v>
      </c>
      <c r="C26">
        <v>2877</v>
      </c>
      <c r="D26" t="s">
        <v>55</v>
      </c>
      <c r="E26" s="1">
        <v>11.4</v>
      </c>
      <c r="F26" s="1">
        <v>16.3</v>
      </c>
      <c r="G26" s="1">
        <f>F26-E26</f>
        <v>4.9000000000000004</v>
      </c>
      <c r="H26" s="1">
        <f>IF(F26&gt;50,0.2*G26,0.1*G26)</f>
        <v>0.49000000000000005</v>
      </c>
      <c r="I26" t="s">
        <v>86</v>
      </c>
      <c r="J26" t="s">
        <v>87</v>
      </c>
      <c r="K26" t="s">
        <v>66</v>
      </c>
    </row>
    <row r="27" spans="1:11" x14ac:dyDescent="0.2">
      <c r="A27" s="22" t="s">
        <v>64</v>
      </c>
      <c r="B27" s="23">
        <v>1026</v>
      </c>
      <c r="C27">
        <v>6119</v>
      </c>
      <c r="D27" t="s">
        <v>68</v>
      </c>
      <c r="E27" s="1">
        <v>9</v>
      </c>
      <c r="F27" s="1">
        <v>14</v>
      </c>
      <c r="G27" s="1">
        <f>F27-E27</f>
        <v>5</v>
      </c>
      <c r="H27" s="1">
        <f>IF(F27&gt;50,0.2*G27,0.1*G27)</f>
        <v>0.5</v>
      </c>
      <c r="I27" t="s">
        <v>86</v>
      </c>
      <c r="J27" t="s">
        <v>87</v>
      </c>
      <c r="K27" t="s">
        <v>54</v>
      </c>
    </row>
    <row r="28" spans="1:11" x14ac:dyDescent="0.2">
      <c r="A28" s="22" t="s">
        <v>64</v>
      </c>
      <c r="B28" s="23">
        <v>1027</v>
      </c>
      <c r="C28">
        <v>6119</v>
      </c>
      <c r="D28" t="s">
        <v>68</v>
      </c>
      <c r="E28" s="1">
        <v>9</v>
      </c>
      <c r="F28" s="1">
        <v>14</v>
      </c>
      <c r="G28" s="1">
        <f>F28-E28</f>
        <v>5</v>
      </c>
      <c r="H28" s="1">
        <f>IF(F28&gt;50,0.2*G28,0.1*G28)</f>
        <v>0.5</v>
      </c>
      <c r="I28" t="s">
        <v>80</v>
      </c>
      <c r="J28" t="s">
        <v>81</v>
      </c>
      <c r="K28" t="s">
        <v>66</v>
      </c>
    </row>
    <row r="29" spans="1:11" x14ac:dyDescent="0.2">
      <c r="A29" s="22" t="s">
        <v>64</v>
      </c>
      <c r="B29" s="23">
        <v>1028</v>
      </c>
      <c r="C29">
        <v>8722</v>
      </c>
      <c r="D29" t="s">
        <v>59</v>
      </c>
      <c r="E29" s="1">
        <v>344</v>
      </c>
      <c r="F29" s="1">
        <v>502</v>
      </c>
      <c r="G29" s="1">
        <f>F29-E29</f>
        <v>158</v>
      </c>
      <c r="H29" s="1">
        <f>IF(F29&gt;50,0.2*G29,0.1*G29)</f>
        <v>31.6</v>
      </c>
      <c r="I29" t="s">
        <v>80</v>
      </c>
      <c r="J29" t="s">
        <v>81</v>
      </c>
      <c r="K29" t="s">
        <v>58</v>
      </c>
    </row>
    <row r="30" spans="1:11" x14ac:dyDescent="0.2">
      <c r="A30" s="22" t="s">
        <v>64</v>
      </c>
      <c r="B30" s="23">
        <v>1029</v>
      </c>
      <c r="C30">
        <v>2499</v>
      </c>
      <c r="D30" t="s">
        <v>57</v>
      </c>
      <c r="E30" s="1">
        <v>6.2</v>
      </c>
      <c r="F30" s="1">
        <v>9.1999999999999993</v>
      </c>
      <c r="G30" s="1">
        <f>F30-E30</f>
        <v>2.9999999999999991</v>
      </c>
      <c r="H30" s="1">
        <f>IF(F30&gt;50,0.2*G30,0.1*G30)</f>
        <v>0.29999999999999993</v>
      </c>
      <c r="I30" t="s">
        <v>82</v>
      </c>
      <c r="J30" t="s">
        <v>83</v>
      </c>
      <c r="K30" t="s">
        <v>58</v>
      </c>
    </row>
    <row r="31" spans="1:11" x14ac:dyDescent="0.2">
      <c r="A31" s="22" t="s">
        <v>64</v>
      </c>
      <c r="B31" s="23">
        <v>1030</v>
      </c>
      <c r="C31">
        <v>4421</v>
      </c>
      <c r="D31" t="s">
        <v>62</v>
      </c>
      <c r="E31" s="1">
        <v>45</v>
      </c>
      <c r="F31" s="1">
        <v>87</v>
      </c>
      <c r="G31" s="1">
        <f>F31-E31</f>
        <v>42</v>
      </c>
      <c r="H31" s="1">
        <f>IF(F31&gt;50,0.2*G31,0.1*G31)</f>
        <v>8.4</v>
      </c>
      <c r="I31" t="s">
        <v>82</v>
      </c>
      <c r="J31" t="s">
        <v>83</v>
      </c>
      <c r="K31" t="s">
        <v>66</v>
      </c>
    </row>
    <row r="32" spans="1:11" x14ac:dyDescent="0.2">
      <c r="A32" s="22" t="s">
        <v>64</v>
      </c>
      <c r="B32" s="23">
        <v>1031</v>
      </c>
      <c r="C32">
        <v>1109</v>
      </c>
      <c r="D32" t="s">
        <v>60</v>
      </c>
      <c r="E32" s="1">
        <v>3</v>
      </c>
      <c r="F32" s="1">
        <v>8</v>
      </c>
      <c r="G32" s="1">
        <f>F32-E32</f>
        <v>5</v>
      </c>
      <c r="H32" s="1">
        <f>IF(F32&gt;50,0.2*G32,0.1*G32)</f>
        <v>0.5</v>
      </c>
      <c r="I32" t="s">
        <v>82</v>
      </c>
      <c r="J32" t="s">
        <v>83</v>
      </c>
      <c r="K32" t="s">
        <v>56</v>
      </c>
    </row>
    <row r="33" spans="1:11" x14ac:dyDescent="0.2">
      <c r="A33" s="22" t="s">
        <v>64</v>
      </c>
      <c r="B33" s="23">
        <v>1032</v>
      </c>
      <c r="C33">
        <v>2877</v>
      </c>
      <c r="D33" t="s">
        <v>55</v>
      </c>
      <c r="E33" s="1">
        <v>11.4</v>
      </c>
      <c r="F33" s="1">
        <v>16.3</v>
      </c>
      <c r="G33" s="1">
        <f>F33-E33</f>
        <v>4.9000000000000004</v>
      </c>
      <c r="H33" s="1">
        <f>IF(F33&gt;50,0.2*G33,0.1*G33)</f>
        <v>0.49000000000000005</v>
      </c>
      <c r="I33" t="s">
        <v>80</v>
      </c>
      <c r="J33" t="s">
        <v>81</v>
      </c>
      <c r="K33" t="s">
        <v>58</v>
      </c>
    </row>
    <row r="34" spans="1:11" x14ac:dyDescent="0.2">
      <c r="A34" s="22" t="s">
        <v>64</v>
      </c>
      <c r="B34" s="23">
        <v>1033</v>
      </c>
      <c r="C34">
        <v>9822</v>
      </c>
      <c r="D34" t="s">
        <v>53</v>
      </c>
      <c r="E34" s="1">
        <v>58.3</v>
      </c>
      <c r="F34" s="1">
        <v>98.4</v>
      </c>
      <c r="G34" s="1">
        <f>F34-E34</f>
        <v>40.100000000000009</v>
      </c>
      <c r="H34" s="1">
        <f>IF(F34&gt;50,0.2*G34,0.1*G34)</f>
        <v>8.0200000000000014</v>
      </c>
      <c r="I34" t="s">
        <v>82</v>
      </c>
      <c r="J34" t="s">
        <v>83</v>
      </c>
      <c r="K34" t="s">
        <v>56</v>
      </c>
    </row>
    <row r="35" spans="1:11" x14ac:dyDescent="0.2">
      <c r="A35" s="22" t="s">
        <v>64</v>
      </c>
      <c r="B35" s="23">
        <v>1034</v>
      </c>
      <c r="C35">
        <v>2877</v>
      </c>
      <c r="D35" t="s">
        <v>55</v>
      </c>
      <c r="E35" s="1">
        <v>11.4</v>
      </c>
      <c r="F35" s="1">
        <v>16.3</v>
      </c>
      <c r="G35" s="1">
        <f>F35-E35</f>
        <v>4.9000000000000004</v>
      </c>
      <c r="H35" s="1">
        <f>IF(F35&gt;50,0.2*G35,0.1*G35)</f>
        <v>0.49000000000000005</v>
      </c>
      <c r="I35" t="s">
        <v>82</v>
      </c>
      <c r="J35" t="s">
        <v>83</v>
      </c>
      <c r="K35" t="s">
        <v>61</v>
      </c>
    </row>
    <row r="36" spans="1:11" x14ac:dyDescent="0.2">
      <c r="A36" s="22" t="s">
        <v>69</v>
      </c>
      <c r="B36" s="23">
        <v>1035</v>
      </c>
      <c r="C36">
        <v>2499</v>
      </c>
      <c r="D36" t="s">
        <v>57</v>
      </c>
      <c r="E36" s="1">
        <v>6.2</v>
      </c>
      <c r="F36" s="1">
        <v>9.1999999999999993</v>
      </c>
      <c r="G36" s="1">
        <f>F36-E36</f>
        <v>2.9999999999999991</v>
      </c>
      <c r="H36" s="1">
        <f>IF(F36&gt;50,0.2*G36,0.1*G36)</f>
        <v>0.29999999999999993</v>
      </c>
      <c r="I36" t="s">
        <v>86</v>
      </c>
      <c r="J36" t="s">
        <v>87</v>
      </c>
      <c r="K36" t="s">
        <v>56</v>
      </c>
    </row>
    <row r="37" spans="1:11" x14ac:dyDescent="0.2">
      <c r="A37" s="22" t="s">
        <v>69</v>
      </c>
      <c r="B37" s="23">
        <v>1036</v>
      </c>
      <c r="C37">
        <v>2499</v>
      </c>
      <c r="D37" t="s">
        <v>57</v>
      </c>
      <c r="E37" s="1">
        <v>6.2</v>
      </c>
      <c r="F37" s="1">
        <v>9.1999999999999993</v>
      </c>
      <c r="G37" s="1">
        <f>F37-E37</f>
        <v>2.9999999999999991</v>
      </c>
      <c r="H37" s="1">
        <f>IF(F37&gt;50,0.2*G37,0.1*G37)</f>
        <v>0.29999999999999993</v>
      </c>
      <c r="I37" t="s">
        <v>82</v>
      </c>
      <c r="J37" t="s">
        <v>83</v>
      </c>
      <c r="K37" t="s">
        <v>66</v>
      </c>
    </row>
    <row r="38" spans="1:11" x14ac:dyDescent="0.2">
      <c r="A38" s="22" t="s">
        <v>69</v>
      </c>
      <c r="B38" s="23">
        <v>1037</v>
      </c>
      <c r="C38">
        <v>6622</v>
      </c>
      <c r="D38" t="s">
        <v>70</v>
      </c>
      <c r="E38" s="1">
        <v>42</v>
      </c>
      <c r="F38" s="1">
        <v>77</v>
      </c>
      <c r="G38" s="1">
        <f>F38-E38</f>
        <v>35</v>
      </c>
      <c r="H38" s="1">
        <f>IF(F38&gt;50,0.2*G38,0.1*G38)</f>
        <v>7</v>
      </c>
      <c r="I38" t="s">
        <v>82</v>
      </c>
      <c r="J38" t="s">
        <v>83</v>
      </c>
      <c r="K38" t="s">
        <v>66</v>
      </c>
    </row>
    <row r="39" spans="1:11" x14ac:dyDescent="0.2">
      <c r="A39" s="22" t="s">
        <v>69</v>
      </c>
      <c r="B39" s="23">
        <v>1038</v>
      </c>
      <c r="C39">
        <v>2499</v>
      </c>
      <c r="D39" t="s">
        <v>57</v>
      </c>
      <c r="E39" s="1">
        <v>6.2</v>
      </c>
      <c r="F39" s="1">
        <v>9.1999999999999993</v>
      </c>
      <c r="G39" s="1">
        <f>F39-E39</f>
        <v>2.9999999999999991</v>
      </c>
      <c r="H39" s="1">
        <f>IF(F39&gt;50,0.2*G39,0.1*G39)</f>
        <v>0.29999999999999993</v>
      </c>
      <c r="I39" t="s">
        <v>82</v>
      </c>
      <c r="J39" t="s">
        <v>83</v>
      </c>
      <c r="K39" t="s">
        <v>66</v>
      </c>
    </row>
    <row r="40" spans="1:11" x14ac:dyDescent="0.2">
      <c r="A40" s="22" t="s">
        <v>69</v>
      </c>
      <c r="B40" s="23">
        <v>1039</v>
      </c>
      <c r="C40">
        <v>2877</v>
      </c>
      <c r="D40" t="s">
        <v>55</v>
      </c>
      <c r="E40" s="1">
        <v>11.4</v>
      </c>
      <c r="F40" s="1">
        <v>16.3</v>
      </c>
      <c r="G40" s="1">
        <f>F40-E40</f>
        <v>4.9000000000000004</v>
      </c>
      <c r="H40" s="1">
        <f>IF(F40&gt;50,0.2*G40,0.1*G40)</f>
        <v>0.49000000000000005</v>
      </c>
      <c r="I40" t="s">
        <v>82</v>
      </c>
      <c r="J40" t="s">
        <v>83</v>
      </c>
      <c r="K40" t="s">
        <v>56</v>
      </c>
    </row>
    <row r="41" spans="1:11" x14ac:dyDescent="0.2">
      <c r="A41" s="22" t="s">
        <v>69</v>
      </c>
      <c r="B41" s="23">
        <v>1040</v>
      </c>
      <c r="C41">
        <v>1109</v>
      </c>
      <c r="D41" t="s">
        <v>60</v>
      </c>
      <c r="E41" s="1">
        <v>3</v>
      </c>
      <c r="F41" s="1">
        <v>8</v>
      </c>
      <c r="G41" s="1">
        <f>F41-E41</f>
        <v>5</v>
      </c>
      <c r="H41" s="1">
        <f>IF(F41&gt;50,0.2*G41,0.1*G41)</f>
        <v>0.5</v>
      </c>
      <c r="I41" t="s">
        <v>82</v>
      </c>
      <c r="J41" t="s">
        <v>83</v>
      </c>
      <c r="K41" t="s">
        <v>58</v>
      </c>
    </row>
    <row r="42" spans="1:11" x14ac:dyDescent="0.2">
      <c r="A42" s="22" t="s">
        <v>69</v>
      </c>
      <c r="B42" s="23">
        <v>1041</v>
      </c>
      <c r="C42">
        <v>2499</v>
      </c>
      <c r="D42" t="s">
        <v>57</v>
      </c>
      <c r="E42" s="1">
        <v>6.2</v>
      </c>
      <c r="F42" s="1">
        <v>9.1999999999999993</v>
      </c>
      <c r="G42" s="1">
        <f>F42-E42</f>
        <v>2.9999999999999991</v>
      </c>
      <c r="H42" s="1">
        <f>IF(F42&gt;50,0.2*G42,0.1*G42)</f>
        <v>0.29999999999999993</v>
      </c>
      <c r="I42" t="s">
        <v>80</v>
      </c>
      <c r="J42" t="s">
        <v>81</v>
      </c>
      <c r="K42" t="s">
        <v>54</v>
      </c>
    </row>
    <row r="43" spans="1:11" x14ac:dyDescent="0.2">
      <c r="A43" s="22" t="s">
        <v>69</v>
      </c>
      <c r="B43" s="23">
        <v>1042</v>
      </c>
      <c r="C43">
        <v>8722</v>
      </c>
      <c r="D43" t="s">
        <v>59</v>
      </c>
      <c r="E43" s="1">
        <v>344</v>
      </c>
      <c r="F43" s="1">
        <v>502</v>
      </c>
      <c r="G43" s="1">
        <f>F43-E43</f>
        <v>158</v>
      </c>
      <c r="H43" s="1">
        <f>IF(F43&gt;50,0.2*G43,0.1*G43)</f>
        <v>31.6</v>
      </c>
      <c r="I43" t="s">
        <v>84</v>
      </c>
      <c r="J43" t="s">
        <v>85</v>
      </c>
      <c r="K43" t="s">
        <v>54</v>
      </c>
    </row>
    <row r="44" spans="1:11" x14ac:dyDescent="0.2">
      <c r="A44" s="22" t="s">
        <v>69</v>
      </c>
      <c r="B44" s="23">
        <v>1043</v>
      </c>
      <c r="C44">
        <v>2242</v>
      </c>
      <c r="D44" t="s">
        <v>65</v>
      </c>
      <c r="E44" s="1">
        <v>60</v>
      </c>
      <c r="F44" s="1">
        <v>124</v>
      </c>
      <c r="G44" s="1">
        <f>F44-E44</f>
        <v>64</v>
      </c>
      <c r="H44" s="1">
        <f>IF(F44&gt;50,0.2*G44,0.1*G44)</f>
        <v>12.8</v>
      </c>
      <c r="I44" t="s">
        <v>84</v>
      </c>
      <c r="J44" t="s">
        <v>85</v>
      </c>
      <c r="K44" t="s">
        <v>56</v>
      </c>
    </row>
    <row r="45" spans="1:11" x14ac:dyDescent="0.2">
      <c r="A45" s="22" t="s">
        <v>69</v>
      </c>
      <c r="B45" s="23">
        <v>1044</v>
      </c>
      <c r="C45">
        <v>2877</v>
      </c>
      <c r="D45" t="s">
        <v>55</v>
      </c>
      <c r="E45" s="1">
        <v>11.4</v>
      </c>
      <c r="F45" s="1">
        <v>16.3</v>
      </c>
      <c r="G45" s="1">
        <f>F45-E45</f>
        <v>4.9000000000000004</v>
      </c>
      <c r="H45" s="1">
        <f>IF(F45&gt;50,0.2*G45,0.1*G45)</f>
        <v>0.49000000000000005</v>
      </c>
      <c r="I45" t="s">
        <v>84</v>
      </c>
      <c r="J45" t="s">
        <v>85</v>
      </c>
      <c r="K45" t="s">
        <v>56</v>
      </c>
    </row>
    <row r="46" spans="1:11" x14ac:dyDescent="0.2">
      <c r="A46" s="22" t="s">
        <v>69</v>
      </c>
      <c r="B46" s="23">
        <v>1045</v>
      </c>
      <c r="C46">
        <v>8722</v>
      </c>
      <c r="D46" t="s">
        <v>59</v>
      </c>
      <c r="E46" s="1">
        <v>344</v>
      </c>
      <c r="F46" s="1">
        <v>502</v>
      </c>
      <c r="G46" s="1">
        <f>F46-E46</f>
        <v>158</v>
      </c>
      <c r="H46" s="1">
        <f>IF(F46&gt;50,0.2*G46,0.1*G46)</f>
        <v>31.6</v>
      </c>
      <c r="I46" t="s">
        <v>86</v>
      </c>
      <c r="J46" t="s">
        <v>87</v>
      </c>
      <c r="K46" t="s">
        <v>58</v>
      </c>
    </row>
    <row r="47" spans="1:11" x14ac:dyDescent="0.2">
      <c r="A47" s="22" t="s">
        <v>69</v>
      </c>
      <c r="B47" s="23">
        <v>1046</v>
      </c>
      <c r="C47">
        <v>6119</v>
      </c>
      <c r="D47" t="s">
        <v>68</v>
      </c>
      <c r="E47" s="1">
        <v>9</v>
      </c>
      <c r="F47" s="1">
        <v>14</v>
      </c>
      <c r="G47" s="1">
        <f>F47-E47</f>
        <v>5</v>
      </c>
      <c r="H47" s="1">
        <f>IF(F47&gt;50,0.2*G47,0.1*G47)</f>
        <v>0.5</v>
      </c>
      <c r="I47" t="s">
        <v>82</v>
      </c>
      <c r="J47" t="s">
        <v>83</v>
      </c>
      <c r="K47" t="s">
        <v>67</v>
      </c>
    </row>
    <row r="48" spans="1:11" x14ac:dyDescent="0.2">
      <c r="A48" s="22" t="s">
        <v>69</v>
      </c>
      <c r="B48" s="23">
        <v>1047</v>
      </c>
      <c r="C48">
        <v>6622</v>
      </c>
      <c r="D48" t="s">
        <v>70</v>
      </c>
      <c r="E48" s="1">
        <v>42</v>
      </c>
      <c r="F48" s="1">
        <v>77</v>
      </c>
      <c r="G48" s="1">
        <f>F48-E48</f>
        <v>35</v>
      </c>
      <c r="H48" s="1">
        <f>IF(F48&gt;50,0.2*G48,0.1*G48)</f>
        <v>7</v>
      </c>
      <c r="I48" t="s">
        <v>86</v>
      </c>
      <c r="J48" t="s">
        <v>87</v>
      </c>
      <c r="K48" t="s">
        <v>58</v>
      </c>
    </row>
    <row r="49" spans="1:11" x14ac:dyDescent="0.2">
      <c r="A49" s="22" t="s">
        <v>69</v>
      </c>
      <c r="B49" s="23">
        <v>1048</v>
      </c>
      <c r="C49">
        <v>8722</v>
      </c>
      <c r="D49" t="s">
        <v>59</v>
      </c>
      <c r="E49" s="1">
        <v>344</v>
      </c>
      <c r="F49" s="1">
        <v>502</v>
      </c>
      <c r="G49" s="1">
        <f>F49-E49</f>
        <v>158</v>
      </c>
      <c r="H49" s="1">
        <f>IF(F49&gt;50,0.2*G49,0.1*G49)</f>
        <v>31.6</v>
      </c>
      <c r="I49" t="s">
        <v>80</v>
      </c>
      <c r="J49" t="s">
        <v>81</v>
      </c>
      <c r="K49" t="s">
        <v>58</v>
      </c>
    </row>
    <row r="50" spans="1:11" x14ac:dyDescent="0.2">
      <c r="A50" s="22" t="s">
        <v>71</v>
      </c>
      <c r="B50" s="23">
        <v>1049</v>
      </c>
      <c r="C50">
        <v>2499</v>
      </c>
      <c r="D50" t="s">
        <v>57</v>
      </c>
      <c r="E50" s="1">
        <v>6.2</v>
      </c>
      <c r="F50" s="1">
        <v>9.1999999999999993</v>
      </c>
      <c r="G50" s="1">
        <f>F50-E50</f>
        <v>2.9999999999999991</v>
      </c>
      <c r="H50" s="1">
        <f>IF(F50&gt;50,0.2*G50,0.1*G50)</f>
        <v>0.29999999999999993</v>
      </c>
      <c r="I50" t="s">
        <v>80</v>
      </c>
      <c r="J50" t="s">
        <v>81</v>
      </c>
      <c r="K50" t="s">
        <v>61</v>
      </c>
    </row>
    <row r="51" spans="1:11" x14ac:dyDescent="0.2">
      <c r="A51" s="22" t="s">
        <v>71</v>
      </c>
      <c r="B51" s="23">
        <v>1050</v>
      </c>
      <c r="C51">
        <v>2877</v>
      </c>
      <c r="D51" t="s">
        <v>55</v>
      </c>
      <c r="E51" s="1">
        <v>11.4</v>
      </c>
      <c r="F51" s="1">
        <v>16.3</v>
      </c>
      <c r="G51" s="1">
        <f>F51-E51</f>
        <v>4.9000000000000004</v>
      </c>
      <c r="H51" s="1">
        <f>IF(F51&gt;50,0.2*G51,0.1*G51)</f>
        <v>0.49000000000000005</v>
      </c>
      <c r="I51" t="s">
        <v>80</v>
      </c>
      <c r="J51" t="s">
        <v>81</v>
      </c>
      <c r="K51" t="s">
        <v>58</v>
      </c>
    </row>
    <row r="52" spans="1:11" x14ac:dyDescent="0.2">
      <c r="A52" s="22" t="s">
        <v>71</v>
      </c>
      <c r="B52" s="23">
        <v>1051</v>
      </c>
      <c r="C52">
        <v>6119</v>
      </c>
      <c r="D52" t="s">
        <v>68</v>
      </c>
      <c r="E52" s="1">
        <v>9</v>
      </c>
      <c r="F52" s="1">
        <v>14</v>
      </c>
      <c r="G52" s="1">
        <f>F52-E52</f>
        <v>5</v>
      </c>
      <c r="H52" s="1">
        <f>IF(F52&gt;50,0.2*G52,0.1*G52)</f>
        <v>0.5</v>
      </c>
      <c r="I52" t="s">
        <v>84</v>
      </c>
      <c r="J52" t="s">
        <v>85</v>
      </c>
      <c r="K52" t="s">
        <v>67</v>
      </c>
    </row>
    <row r="53" spans="1:11" x14ac:dyDescent="0.2">
      <c r="A53" s="22" t="s">
        <v>71</v>
      </c>
      <c r="B53" s="23">
        <v>1052</v>
      </c>
      <c r="C53">
        <v>6622</v>
      </c>
      <c r="D53" t="s">
        <v>70</v>
      </c>
      <c r="E53" s="1">
        <v>42</v>
      </c>
      <c r="F53" s="1">
        <v>77</v>
      </c>
      <c r="G53" s="1">
        <f>F53-E53</f>
        <v>35</v>
      </c>
      <c r="H53" s="1">
        <f>IF(F53&gt;50,0.2*G53,0.1*G53)</f>
        <v>7</v>
      </c>
      <c r="I53" t="s">
        <v>84</v>
      </c>
      <c r="J53" t="s">
        <v>85</v>
      </c>
      <c r="K53" t="s">
        <v>58</v>
      </c>
    </row>
    <row r="54" spans="1:11" x14ac:dyDescent="0.2">
      <c r="A54" s="22" t="s">
        <v>71</v>
      </c>
      <c r="B54" s="23">
        <v>1053</v>
      </c>
      <c r="C54">
        <v>2242</v>
      </c>
      <c r="D54" t="s">
        <v>65</v>
      </c>
      <c r="E54" s="1">
        <v>60</v>
      </c>
      <c r="F54" s="1">
        <v>124</v>
      </c>
      <c r="G54" s="1">
        <f>F54-E54</f>
        <v>64</v>
      </c>
      <c r="H54" s="1">
        <f>IF(F54&gt;50,0.2*G54,0.1*G54)</f>
        <v>12.8</v>
      </c>
      <c r="I54" t="s">
        <v>80</v>
      </c>
      <c r="J54" t="s">
        <v>81</v>
      </c>
      <c r="K54" t="s">
        <v>56</v>
      </c>
    </row>
    <row r="55" spans="1:11" x14ac:dyDescent="0.2">
      <c r="A55" s="22" t="s">
        <v>71</v>
      </c>
      <c r="B55" s="23">
        <v>1054</v>
      </c>
      <c r="C55">
        <v>4421</v>
      </c>
      <c r="D55" t="s">
        <v>62</v>
      </c>
      <c r="E55" s="1">
        <v>45</v>
      </c>
      <c r="F55" s="1">
        <v>87</v>
      </c>
      <c r="G55" s="1">
        <f>F55-E55</f>
        <v>42</v>
      </c>
      <c r="H55" s="1">
        <f>IF(F55&gt;50,0.2*G55,0.1*G55)</f>
        <v>8.4</v>
      </c>
      <c r="I55" t="s">
        <v>84</v>
      </c>
      <c r="J55" t="s">
        <v>85</v>
      </c>
      <c r="K55" t="s">
        <v>66</v>
      </c>
    </row>
    <row r="56" spans="1:11" x14ac:dyDescent="0.2">
      <c r="A56" s="22" t="s">
        <v>71</v>
      </c>
      <c r="B56" s="23">
        <v>1055</v>
      </c>
      <c r="C56">
        <v>6119</v>
      </c>
      <c r="D56" t="s">
        <v>68</v>
      </c>
      <c r="E56" s="1">
        <v>9</v>
      </c>
      <c r="F56" s="1">
        <v>14</v>
      </c>
      <c r="G56" s="1">
        <f>F56-E56</f>
        <v>5</v>
      </c>
      <c r="H56" s="1">
        <f>IF(F56&gt;50,0.2*G56,0.1*G56)</f>
        <v>0.5</v>
      </c>
      <c r="I56" t="s">
        <v>82</v>
      </c>
      <c r="J56" t="s">
        <v>83</v>
      </c>
      <c r="K56" t="s">
        <v>66</v>
      </c>
    </row>
    <row r="57" spans="1:11" x14ac:dyDescent="0.2">
      <c r="A57" s="22" t="s">
        <v>71</v>
      </c>
      <c r="B57" s="23">
        <v>1056</v>
      </c>
      <c r="C57">
        <v>1109</v>
      </c>
      <c r="D57" t="s">
        <v>60</v>
      </c>
      <c r="E57" s="1">
        <v>3</v>
      </c>
      <c r="F57" s="1">
        <v>8</v>
      </c>
      <c r="G57" s="1">
        <f>F57-E57</f>
        <v>5</v>
      </c>
      <c r="H57" s="1">
        <f>IF(F57&gt;50,0.2*G57,0.1*G57)</f>
        <v>0.5</v>
      </c>
      <c r="I57" t="s">
        <v>84</v>
      </c>
      <c r="J57" t="s">
        <v>85</v>
      </c>
      <c r="K57" t="s">
        <v>56</v>
      </c>
    </row>
    <row r="58" spans="1:11" x14ac:dyDescent="0.2">
      <c r="A58" s="22" t="s">
        <v>71</v>
      </c>
      <c r="B58" s="23">
        <v>1057</v>
      </c>
      <c r="C58">
        <v>2499</v>
      </c>
      <c r="D58" t="s">
        <v>57</v>
      </c>
      <c r="E58" s="1">
        <v>6.2</v>
      </c>
      <c r="F58" s="1">
        <v>9.1999999999999993</v>
      </c>
      <c r="G58" s="1">
        <f>F58-E58</f>
        <v>2.9999999999999991</v>
      </c>
      <c r="H58" s="1">
        <f>IF(F58&gt;50,0.2*G58,0.1*G58)</f>
        <v>0.29999999999999993</v>
      </c>
      <c r="I58" t="s">
        <v>82</v>
      </c>
      <c r="J58" t="s">
        <v>83</v>
      </c>
      <c r="K58" t="s">
        <v>56</v>
      </c>
    </row>
    <row r="59" spans="1:11" x14ac:dyDescent="0.2">
      <c r="A59" s="22" t="s">
        <v>71</v>
      </c>
      <c r="B59" s="23">
        <v>1058</v>
      </c>
      <c r="C59">
        <v>6119</v>
      </c>
      <c r="D59" t="s">
        <v>68</v>
      </c>
      <c r="E59" s="1">
        <v>9</v>
      </c>
      <c r="F59" s="1">
        <v>14</v>
      </c>
      <c r="G59" s="1">
        <f>F59-E59</f>
        <v>5</v>
      </c>
      <c r="H59" s="1">
        <f>IF(F59&gt;50,0.2*G59,0.1*G59)</f>
        <v>0.5</v>
      </c>
      <c r="I59" t="s">
        <v>86</v>
      </c>
      <c r="J59" t="s">
        <v>87</v>
      </c>
      <c r="K59" t="s">
        <v>58</v>
      </c>
    </row>
    <row r="60" spans="1:11" x14ac:dyDescent="0.2">
      <c r="A60" s="22" t="s">
        <v>71</v>
      </c>
      <c r="B60" s="23">
        <v>1059</v>
      </c>
      <c r="C60">
        <v>2242</v>
      </c>
      <c r="D60" t="s">
        <v>65</v>
      </c>
      <c r="E60" s="1">
        <v>60</v>
      </c>
      <c r="F60" s="1">
        <v>124</v>
      </c>
      <c r="G60" s="1">
        <f>F60-E60</f>
        <v>64</v>
      </c>
      <c r="H60" s="1">
        <f>IF(F60&gt;50,0.2*G60,0.1*G60)</f>
        <v>12.8</v>
      </c>
      <c r="I60" t="s">
        <v>84</v>
      </c>
      <c r="J60" t="s">
        <v>85</v>
      </c>
      <c r="K60" t="s">
        <v>58</v>
      </c>
    </row>
    <row r="61" spans="1:11" x14ac:dyDescent="0.2">
      <c r="A61" s="22" t="s">
        <v>71</v>
      </c>
      <c r="B61" s="23">
        <v>1060</v>
      </c>
      <c r="C61">
        <v>6119</v>
      </c>
      <c r="D61" t="s">
        <v>68</v>
      </c>
      <c r="E61" s="1">
        <v>9</v>
      </c>
      <c r="F61" s="1">
        <v>14</v>
      </c>
      <c r="G61" s="1">
        <f>F61-E61</f>
        <v>5</v>
      </c>
      <c r="H61" s="1">
        <f>IF(F61&gt;50,0.2*G61,0.1*G61)</f>
        <v>0.5</v>
      </c>
      <c r="I61" t="s">
        <v>84</v>
      </c>
      <c r="J61" t="s">
        <v>85</v>
      </c>
      <c r="K61" t="s">
        <v>66</v>
      </c>
    </row>
    <row r="62" spans="1:11" x14ac:dyDescent="0.2">
      <c r="A62" s="22" t="s">
        <v>72</v>
      </c>
      <c r="B62" s="23">
        <v>1061</v>
      </c>
      <c r="C62">
        <v>1109</v>
      </c>
      <c r="D62" t="s">
        <v>60</v>
      </c>
      <c r="E62" s="1">
        <v>3</v>
      </c>
      <c r="F62" s="1">
        <v>8</v>
      </c>
      <c r="G62" s="1">
        <f>F62-E62</f>
        <v>5</v>
      </c>
      <c r="H62" s="1">
        <f>IF(F62&gt;50,0.2*G62,0.1*G62)</f>
        <v>0.5</v>
      </c>
      <c r="I62" t="s">
        <v>84</v>
      </c>
      <c r="J62" t="s">
        <v>85</v>
      </c>
      <c r="K62" t="s">
        <v>66</v>
      </c>
    </row>
    <row r="63" spans="1:11" x14ac:dyDescent="0.2">
      <c r="A63" s="22" t="s">
        <v>72</v>
      </c>
      <c r="B63" s="23">
        <v>1062</v>
      </c>
      <c r="C63">
        <v>2499</v>
      </c>
      <c r="D63" t="s">
        <v>57</v>
      </c>
      <c r="E63" s="1">
        <v>6.2</v>
      </c>
      <c r="F63" s="1">
        <v>9.1999999999999993</v>
      </c>
      <c r="G63" s="1">
        <f>F63-E63</f>
        <v>2.9999999999999991</v>
      </c>
      <c r="H63" s="1">
        <f>IF(F63&gt;50,0.2*G63,0.1*G63)</f>
        <v>0.29999999999999993</v>
      </c>
      <c r="I63" t="s">
        <v>80</v>
      </c>
      <c r="J63" t="s">
        <v>81</v>
      </c>
      <c r="K63" t="s">
        <v>58</v>
      </c>
    </row>
    <row r="64" spans="1:11" x14ac:dyDescent="0.2">
      <c r="A64" s="22" t="s">
        <v>72</v>
      </c>
      <c r="B64" s="23">
        <v>1063</v>
      </c>
      <c r="C64">
        <v>1109</v>
      </c>
      <c r="D64" t="s">
        <v>60</v>
      </c>
      <c r="E64" s="1">
        <v>3</v>
      </c>
      <c r="F64" s="1">
        <v>8</v>
      </c>
      <c r="G64" s="1">
        <f>F64-E64</f>
        <v>5</v>
      </c>
      <c r="H64" s="1">
        <f>IF(F64&gt;50,0.2*G64,0.1*G64)</f>
        <v>0.5</v>
      </c>
      <c r="I64" t="s">
        <v>84</v>
      </c>
      <c r="J64" t="s">
        <v>85</v>
      </c>
      <c r="K64" t="s">
        <v>56</v>
      </c>
    </row>
    <row r="65" spans="1:11" x14ac:dyDescent="0.2">
      <c r="A65" s="22" t="s">
        <v>72</v>
      </c>
      <c r="B65" s="23">
        <v>1064</v>
      </c>
      <c r="C65">
        <v>2499</v>
      </c>
      <c r="D65" t="s">
        <v>57</v>
      </c>
      <c r="E65" s="1">
        <v>6.2</v>
      </c>
      <c r="F65" s="1">
        <v>9.1999999999999993</v>
      </c>
      <c r="G65" s="1">
        <f>F65-E65</f>
        <v>2.9999999999999991</v>
      </c>
      <c r="H65" s="1">
        <f>IF(F65&gt;50,0.2*G65,0.1*G65)</f>
        <v>0.29999999999999993</v>
      </c>
      <c r="I65" t="s">
        <v>86</v>
      </c>
      <c r="J65" t="s">
        <v>87</v>
      </c>
      <c r="K65" t="s">
        <v>58</v>
      </c>
    </row>
    <row r="66" spans="1:11" x14ac:dyDescent="0.2">
      <c r="A66" s="22" t="s">
        <v>72</v>
      </c>
      <c r="B66" s="23">
        <v>1065</v>
      </c>
      <c r="C66">
        <v>2499</v>
      </c>
      <c r="D66" t="s">
        <v>57</v>
      </c>
      <c r="E66" s="1">
        <v>6.2</v>
      </c>
      <c r="F66" s="1">
        <v>9.1999999999999993</v>
      </c>
      <c r="G66" s="1">
        <f>F66-E66</f>
        <v>2.9999999999999991</v>
      </c>
      <c r="H66" s="1">
        <f>IF(F66&gt;50,0.2*G66,0.1*G66)</f>
        <v>0.29999999999999993</v>
      </c>
      <c r="I66" t="s">
        <v>84</v>
      </c>
      <c r="J66" t="s">
        <v>85</v>
      </c>
      <c r="K66" t="s">
        <v>54</v>
      </c>
    </row>
    <row r="67" spans="1:11" x14ac:dyDescent="0.2">
      <c r="A67" s="22" t="s">
        <v>72</v>
      </c>
      <c r="B67" s="23">
        <v>1066</v>
      </c>
      <c r="C67">
        <v>2877</v>
      </c>
      <c r="D67" t="s">
        <v>55</v>
      </c>
      <c r="E67" s="1">
        <v>11.4</v>
      </c>
      <c r="F67" s="1">
        <v>16.3</v>
      </c>
      <c r="G67" s="1">
        <f>F67-E67</f>
        <v>4.9000000000000004</v>
      </c>
      <c r="H67" s="1">
        <f>IF(F67&gt;50,0.2*G67,0.1*G67)</f>
        <v>0.49000000000000005</v>
      </c>
      <c r="I67" t="s">
        <v>84</v>
      </c>
      <c r="J67" t="s">
        <v>85</v>
      </c>
      <c r="K67" t="s">
        <v>66</v>
      </c>
    </row>
    <row r="68" spans="1:11" x14ac:dyDescent="0.2">
      <c r="A68" s="22" t="s">
        <v>72</v>
      </c>
      <c r="B68" s="23">
        <v>1067</v>
      </c>
      <c r="C68">
        <v>2877</v>
      </c>
      <c r="D68" t="s">
        <v>55</v>
      </c>
      <c r="E68" s="1">
        <v>11.4</v>
      </c>
      <c r="F68" s="1">
        <v>16.3</v>
      </c>
      <c r="G68" s="1">
        <f>F68-E68</f>
        <v>4.9000000000000004</v>
      </c>
      <c r="H68" s="1">
        <f>IF(F68&gt;50,0.2*G68,0.1*G68)</f>
        <v>0.49000000000000005</v>
      </c>
      <c r="I68" t="s">
        <v>84</v>
      </c>
      <c r="J68" t="s">
        <v>85</v>
      </c>
      <c r="K68" t="s">
        <v>67</v>
      </c>
    </row>
    <row r="69" spans="1:11" x14ac:dyDescent="0.2">
      <c r="A69" s="22" t="s">
        <v>72</v>
      </c>
      <c r="B69" s="23">
        <v>1068</v>
      </c>
      <c r="C69">
        <v>6119</v>
      </c>
      <c r="D69" t="s">
        <v>68</v>
      </c>
      <c r="E69" s="1">
        <v>9</v>
      </c>
      <c r="F69" s="1">
        <v>14</v>
      </c>
      <c r="G69" s="1">
        <f>F69-E69</f>
        <v>5</v>
      </c>
      <c r="H69" s="1">
        <f>IF(F69&gt;50,0.2*G69,0.1*G69)</f>
        <v>0.5</v>
      </c>
      <c r="I69" t="s">
        <v>82</v>
      </c>
      <c r="J69" t="s">
        <v>83</v>
      </c>
      <c r="K69" t="s">
        <v>56</v>
      </c>
    </row>
    <row r="70" spans="1:11" x14ac:dyDescent="0.2">
      <c r="A70" s="22" t="s">
        <v>72</v>
      </c>
      <c r="B70" s="23">
        <v>1069</v>
      </c>
      <c r="C70">
        <v>1109</v>
      </c>
      <c r="D70" t="s">
        <v>60</v>
      </c>
      <c r="E70" s="1">
        <v>3</v>
      </c>
      <c r="F70" s="1">
        <v>8</v>
      </c>
      <c r="G70" s="1">
        <f>F70-E70</f>
        <v>5</v>
      </c>
      <c r="H70" s="1">
        <f>IF(F70&gt;50,0.2*G70,0.1*G70)</f>
        <v>0.5</v>
      </c>
      <c r="I70" t="s">
        <v>84</v>
      </c>
      <c r="J70" t="s">
        <v>85</v>
      </c>
      <c r="K70" t="s">
        <v>58</v>
      </c>
    </row>
    <row r="71" spans="1:11" x14ac:dyDescent="0.2">
      <c r="A71" s="22" t="s">
        <v>72</v>
      </c>
      <c r="B71" s="23">
        <v>1070</v>
      </c>
      <c r="C71">
        <v>2499</v>
      </c>
      <c r="D71" t="s">
        <v>57</v>
      </c>
      <c r="E71" s="1">
        <v>6.2</v>
      </c>
      <c r="F71" s="1">
        <v>9.1999999999999993</v>
      </c>
      <c r="G71" s="1">
        <f>F71-E71</f>
        <v>2.9999999999999991</v>
      </c>
      <c r="H71" s="1">
        <f>IF(F71&gt;50,0.2*G71,0.1*G71)</f>
        <v>0.29999999999999993</v>
      </c>
      <c r="I71" t="s">
        <v>86</v>
      </c>
      <c r="J71" t="s">
        <v>87</v>
      </c>
      <c r="K71" t="s">
        <v>58</v>
      </c>
    </row>
    <row r="72" spans="1:11" x14ac:dyDescent="0.2">
      <c r="A72" s="22" t="s">
        <v>72</v>
      </c>
      <c r="B72" s="23">
        <v>1071</v>
      </c>
      <c r="C72">
        <v>1109</v>
      </c>
      <c r="D72" t="s">
        <v>60</v>
      </c>
      <c r="E72" s="1">
        <v>3</v>
      </c>
      <c r="F72" s="1">
        <v>8</v>
      </c>
      <c r="G72" s="1">
        <f>F72-E72</f>
        <v>5</v>
      </c>
      <c r="H72" s="1">
        <f>IF(F72&gt;50,0.2*G72,0.1*G72)</f>
        <v>0.5</v>
      </c>
      <c r="I72" t="s">
        <v>80</v>
      </c>
      <c r="J72" t="s">
        <v>81</v>
      </c>
      <c r="K72" t="s">
        <v>58</v>
      </c>
    </row>
    <row r="73" spans="1:11" x14ac:dyDescent="0.2">
      <c r="A73" s="22" t="s">
        <v>72</v>
      </c>
      <c r="B73" s="23">
        <v>1072</v>
      </c>
      <c r="C73">
        <v>1109</v>
      </c>
      <c r="D73" t="s">
        <v>60</v>
      </c>
      <c r="E73" s="1">
        <v>3</v>
      </c>
      <c r="F73" s="1">
        <v>8</v>
      </c>
      <c r="G73" s="1">
        <f>F73-E73</f>
        <v>5</v>
      </c>
      <c r="H73" s="1">
        <f>IF(F73&gt;50,0.2*G73,0.1*G73)</f>
        <v>0.5</v>
      </c>
      <c r="I73" t="s">
        <v>84</v>
      </c>
      <c r="J73" t="s">
        <v>85</v>
      </c>
      <c r="K73" t="s">
        <v>66</v>
      </c>
    </row>
    <row r="74" spans="1:11" x14ac:dyDescent="0.2">
      <c r="A74" s="22" t="s">
        <v>72</v>
      </c>
      <c r="B74" s="23">
        <v>1073</v>
      </c>
      <c r="C74">
        <v>6622</v>
      </c>
      <c r="D74" t="s">
        <v>70</v>
      </c>
      <c r="E74" s="1">
        <v>42</v>
      </c>
      <c r="F74" s="1">
        <v>77</v>
      </c>
      <c r="G74" s="1">
        <f>F74-E74</f>
        <v>35</v>
      </c>
      <c r="H74" s="1">
        <f>IF(F74&gt;50,0.2*G74,0.1*G74)</f>
        <v>7</v>
      </c>
      <c r="I74" t="s">
        <v>84</v>
      </c>
      <c r="J74" t="s">
        <v>85</v>
      </c>
      <c r="K74" t="s">
        <v>56</v>
      </c>
    </row>
    <row r="75" spans="1:11" x14ac:dyDescent="0.2">
      <c r="A75" s="22" t="s">
        <v>72</v>
      </c>
      <c r="B75" s="23">
        <v>1074</v>
      </c>
      <c r="C75">
        <v>2877</v>
      </c>
      <c r="D75" t="s">
        <v>55</v>
      </c>
      <c r="E75" s="1">
        <v>11.4</v>
      </c>
      <c r="F75" s="1">
        <v>16.3</v>
      </c>
      <c r="G75" s="1">
        <f>F75-E75</f>
        <v>4.9000000000000004</v>
      </c>
      <c r="H75" s="1">
        <f>IF(F75&gt;50,0.2*G75,0.1*G75)</f>
        <v>0.49000000000000005</v>
      </c>
      <c r="I75" t="s">
        <v>84</v>
      </c>
      <c r="J75" t="s">
        <v>85</v>
      </c>
      <c r="K75" t="s">
        <v>58</v>
      </c>
    </row>
    <row r="76" spans="1:11" x14ac:dyDescent="0.2">
      <c r="A76" s="22" t="s">
        <v>72</v>
      </c>
      <c r="B76" s="23">
        <v>1075</v>
      </c>
      <c r="C76">
        <v>1109</v>
      </c>
      <c r="D76" t="s">
        <v>60</v>
      </c>
      <c r="E76" s="1">
        <v>3</v>
      </c>
      <c r="F76" s="1">
        <v>8</v>
      </c>
      <c r="G76" s="1">
        <f>F76-E76</f>
        <v>5</v>
      </c>
      <c r="H76" s="1">
        <f>IF(F76&gt;50,0.2*G76,0.1*G76)</f>
        <v>0.5</v>
      </c>
      <c r="I76" t="s">
        <v>86</v>
      </c>
      <c r="J76" t="s">
        <v>87</v>
      </c>
      <c r="K76" t="s">
        <v>56</v>
      </c>
    </row>
    <row r="77" spans="1:11" x14ac:dyDescent="0.2">
      <c r="A77" s="22" t="s">
        <v>72</v>
      </c>
      <c r="B77" s="23">
        <v>1076</v>
      </c>
      <c r="C77">
        <v>1109</v>
      </c>
      <c r="D77" t="s">
        <v>60</v>
      </c>
      <c r="E77" s="1">
        <v>3</v>
      </c>
      <c r="F77" s="1">
        <v>8</v>
      </c>
      <c r="G77" s="1">
        <f>F77-E77</f>
        <v>5</v>
      </c>
      <c r="H77" s="1">
        <f>IF(F77&gt;50,0.2*G77,0.1*G77)</f>
        <v>0.5</v>
      </c>
      <c r="I77" t="s">
        <v>82</v>
      </c>
      <c r="J77" t="s">
        <v>83</v>
      </c>
      <c r="K77" t="s">
        <v>58</v>
      </c>
    </row>
    <row r="78" spans="1:11" x14ac:dyDescent="0.2">
      <c r="A78" s="22" t="s">
        <v>72</v>
      </c>
      <c r="B78" s="23">
        <v>1077</v>
      </c>
      <c r="C78">
        <v>9822</v>
      </c>
      <c r="D78" t="s">
        <v>53</v>
      </c>
      <c r="E78" s="1">
        <v>58.3</v>
      </c>
      <c r="F78" s="1">
        <v>98.4</v>
      </c>
      <c r="G78" s="1">
        <f>F78-E78</f>
        <v>40.100000000000009</v>
      </c>
      <c r="H78" s="1">
        <f>IF(F78&gt;50,0.2*G78,0.1*G78)</f>
        <v>8.0200000000000014</v>
      </c>
      <c r="I78" t="s">
        <v>86</v>
      </c>
      <c r="J78" t="s">
        <v>87</v>
      </c>
      <c r="K78" t="s">
        <v>58</v>
      </c>
    </row>
    <row r="79" spans="1:11" x14ac:dyDescent="0.2">
      <c r="A79" s="22" t="s">
        <v>72</v>
      </c>
      <c r="B79" s="23">
        <v>1078</v>
      </c>
      <c r="C79">
        <v>2877</v>
      </c>
      <c r="D79" t="s">
        <v>55</v>
      </c>
      <c r="E79" s="1">
        <v>11.4</v>
      </c>
      <c r="F79" s="1">
        <v>16.3</v>
      </c>
      <c r="G79" s="1">
        <f>F79-E79</f>
        <v>4.9000000000000004</v>
      </c>
      <c r="H79" s="1">
        <f>IF(F79&gt;50,0.2*G79,0.1*G79)</f>
        <v>0.49000000000000005</v>
      </c>
      <c r="I79" t="s">
        <v>82</v>
      </c>
      <c r="J79" t="s">
        <v>83</v>
      </c>
      <c r="K79" t="s">
        <v>66</v>
      </c>
    </row>
    <row r="80" spans="1:11" x14ac:dyDescent="0.2">
      <c r="A80" s="22" t="s">
        <v>73</v>
      </c>
      <c r="B80" s="23">
        <v>1079</v>
      </c>
      <c r="C80">
        <v>2877</v>
      </c>
      <c r="D80" t="s">
        <v>55</v>
      </c>
      <c r="E80" s="1">
        <v>11.4</v>
      </c>
      <c r="F80" s="1">
        <v>16.3</v>
      </c>
      <c r="G80" s="1">
        <f>F80-E80</f>
        <v>4.9000000000000004</v>
      </c>
      <c r="H80" s="1">
        <f>IF(F80&gt;50,0.2*G80,0.1*G80)</f>
        <v>0.49000000000000005</v>
      </c>
      <c r="I80" t="s">
        <v>82</v>
      </c>
      <c r="J80" t="s">
        <v>83</v>
      </c>
      <c r="K80" t="s">
        <v>54</v>
      </c>
    </row>
    <row r="81" spans="1:11" x14ac:dyDescent="0.2">
      <c r="A81" s="22" t="s">
        <v>73</v>
      </c>
      <c r="B81" s="23">
        <v>1080</v>
      </c>
      <c r="C81">
        <v>4421</v>
      </c>
      <c r="D81" t="s">
        <v>62</v>
      </c>
      <c r="E81" s="1">
        <v>45</v>
      </c>
      <c r="F81" s="1">
        <v>87</v>
      </c>
      <c r="G81" s="1">
        <f>F81-E81</f>
        <v>42</v>
      </c>
      <c r="H81" s="1">
        <f>IF(F81&gt;50,0.2*G81,0.1*G81)</f>
        <v>8.4</v>
      </c>
      <c r="I81" t="s">
        <v>84</v>
      </c>
      <c r="J81" t="s">
        <v>85</v>
      </c>
      <c r="K81" t="s">
        <v>56</v>
      </c>
    </row>
    <row r="82" spans="1:11" x14ac:dyDescent="0.2">
      <c r="A82" s="22" t="s">
        <v>73</v>
      </c>
      <c r="B82" s="23">
        <v>1081</v>
      </c>
      <c r="C82">
        <v>6119</v>
      </c>
      <c r="D82" t="s">
        <v>68</v>
      </c>
      <c r="E82" s="1">
        <v>9</v>
      </c>
      <c r="F82" s="1">
        <v>14</v>
      </c>
      <c r="G82" s="1">
        <f>F82-E82</f>
        <v>5</v>
      </c>
      <c r="H82" s="1">
        <f>IF(F82&gt;50,0.2*G82,0.1*G82)</f>
        <v>0.5</v>
      </c>
      <c r="I82" t="s">
        <v>84</v>
      </c>
      <c r="J82" t="s">
        <v>85</v>
      </c>
      <c r="K82" t="s">
        <v>67</v>
      </c>
    </row>
    <row r="83" spans="1:11" x14ac:dyDescent="0.2">
      <c r="A83" s="22" t="s">
        <v>73</v>
      </c>
      <c r="B83" s="23">
        <v>1082</v>
      </c>
      <c r="C83">
        <v>1109</v>
      </c>
      <c r="D83" t="s">
        <v>60</v>
      </c>
      <c r="E83" s="1">
        <v>3</v>
      </c>
      <c r="F83" s="1">
        <v>8</v>
      </c>
      <c r="G83" s="1">
        <f>F83-E83</f>
        <v>5</v>
      </c>
      <c r="H83" s="1">
        <f>IF(F83&gt;50,0.2*G83,0.1*G83)</f>
        <v>0.5</v>
      </c>
      <c r="I83" t="s">
        <v>80</v>
      </c>
      <c r="J83" t="s">
        <v>81</v>
      </c>
      <c r="K83" t="s">
        <v>56</v>
      </c>
    </row>
    <row r="84" spans="1:11" x14ac:dyDescent="0.2">
      <c r="A84" s="22" t="s">
        <v>73</v>
      </c>
      <c r="B84" s="23">
        <v>1083</v>
      </c>
      <c r="C84">
        <v>1109</v>
      </c>
      <c r="D84" t="s">
        <v>60</v>
      </c>
      <c r="E84" s="1">
        <v>3</v>
      </c>
      <c r="F84" s="1">
        <v>8</v>
      </c>
      <c r="G84" s="1">
        <f>F84-E84</f>
        <v>5</v>
      </c>
      <c r="H84" s="1">
        <f>IF(F84&gt;50,0.2*G84,0.1*G84)</f>
        <v>0.5</v>
      </c>
      <c r="I84" t="s">
        <v>80</v>
      </c>
      <c r="J84" t="s">
        <v>81</v>
      </c>
      <c r="K84" t="s">
        <v>66</v>
      </c>
    </row>
    <row r="85" spans="1:11" x14ac:dyDescent="0.2">
      <c r="A85" s="22" t="s">
        <v>73</v>
      </c>
      <c r="B85" s="23">
        <v>1084</v>
      </c>
      <c r="C85">
        <v>6119</v>
      </c>
      <c r="D85" t="s">
        <v>68</v>
      </c>
      <c r="E85" s="1">
        <v>9</v>
      </c>
      <c r="F85" s="1">
        <v>14</v>
      </c>
      <c r="G85" s="1">
        <f>F85-E85</f>
        <v>5</v>
      </c>
      <c r="H85" s="1">
        <f>IF(F85&gt;50,0.2*G85,0.1*G85)</f>
        <v>0.5</v>
      </c>
      <c r="I85" t="s">
        <v>80</v>
      </c>
      <c r="J85" t="s">
        <v>81</v>
      </c>
      <c r="K85" t="s">
        <v>58</v>
      </c>
    </row>
    <row r="86" spans="1:11" x14ac:dyDescent="0.2">
      <c r="A86" s="22" t="s">
        <v>73</v>
      </c>
      <c r="B86" s="23">
        <v>1085</v>
      </c>
      <c r="C86">
        <v>9822</v>
      </c>
      <c r="D86" t="s">
        <v>53</v>
      </c>
      <c r="E86" s="1">
        <v>58.3</v>
      </c>
      <c r="F86" s="1">
        <v>98.4</v>
      </c>
      <c r="G86" s="1">
        <f>F86-E86</f>
        <v>40.100000000000009</v>
      </c>
      <c r="H86" s="1">
        <f>IF(F86&gt;50,0.2*G86,0.1*G86)</f>
        <v>8.0200000000000014</v>
      </c>
      <c r="I86" t="s">
        <v>84</v>
      </c>
      <c r="J86" t="s">
        <v>85</v>
      </c>
      <c r="K86" t="s">
        <v>66</v>
      </c>
    </row>
    <row r="87" spans="1:11" x14ac:dyDescent="0.2">
      <c r="A87" s="22" t="s">
        <v>73</v>
      </c>
      <c r="B87" s="23">
        <v>1086</v>
      </c>
      <c r="C87">
        <v>1109</v>
      </c>
      <c r="D87" t="s">
        <v>60</v>
      </c>
      <c r="E87" s="1">
        <v>3</v>
      </c>
      <c r="F87" s="1">
        <v>8</v>
      </c>
      <c r="G87" s="1">
        <f>F87-E87</f>
        <v>5</v>
      </c>
      <c r="H87" s="1">
        <f>IF(F87&gt;50,0.2*G87,0.1*G87)</f>
        <v>0.5</v>
      </c>
      <c r="I87" t="s">
        <v>86</v>
      </c>
      <c r="J87" t="s">
        <v>87</v>
      </c>
      <c r="K87" t="s">
        <v>58</v>
      </c>
    </row>
    <row r="88" spans="1:11" x14ac:dyDescent="0.2">
      <c r="A88" s="22" t="s">
        <v>73</v>
      </c>
      <c r="B88" s="23">
        <v>1087</v>
      </c>
      <c r="C88">
        <v>2499</v>
      </c>
      <c r="D88" t="s">
        <v>57</v>
      </c>
      <c r="E88" s="1">
        <v>6.2</v>
      </c>
      <c r="F88" s="1">
        <v>9.1999999999999993</v>
      </c>
      <c r="G88" s="1">
        <f>F88-E88</f>
        <v>2.9999999999999991</v>
      </c>
      <c r="H88" s="1">
        <f>IF(F88&gt;50,0.2*G88,0.1*G88)</f>
        <v>0.29999999999999993</v>
      </c>
      <c r="I88" t="s">
        <v>80</v>
      </c>
      <c r="J88" t="s">
        <v>81</v>
      </c>
      <c r="K88" t="s">
        <v>56</v>
      </c>
    </row>
    <row r="89" spans="1:11" x14ac:dyDescent="0.2">
      <c r="A89" s="22" t="s">
        <v>73</v>
      </c>
      <c r="B89" s="23">
        <v>1088</v>
      </c>
      <c r="C89">
        <v>2499</v>
      </c>
      <c r="D89" t="s">
        <v>57</v>
      </c>
      <c r="E89" s="1">
        <v>6.2</v>
      </c>
      <c r="F89" s="1">
        <v>9.1999999999999993</v>
      </c>
      <c r="G89" s="1">
        <f>F89-E89</f>
        <v>2.9999999999999991</v>
      </c>
      <c r="H89" s="1">
        <f>IF(F89&gt;50,0.2*G89,0.1*G89)</f>
        <v>0.29999999999999993</v>
      </c>
      <c r="I89" t="s">
        <v>80</v>
      </c>
      <c r="J89" t="s">
        <v>81</v>
      </c>
      <c r="K89" t="s">
        <v>54</v>
      </c>
    </row>
    <row r="90" spans="1:11" x14ac:dyDescent="0.2">
      <c r="A90" s="22" t="s">
        <v>73</v>
      </c>
      <c r="B90" s="23">
        <v>1089</v>
      </c>
      <c r="C90">
        <v>6119</v>
      </c>
      <c r="D90" t="s">
        <v>68</v>
      </c>
      <c r="E90" s="1">
        <v>9</v>
      </c>
      <c r="F90" s="1">
        <v>14</v>
      </c>
      <c r="G90" s="1">
        <f>F90-E90</f>
        <v>5</v>
      </c>
      <c r="H90" s="1">
        <f>IF(F90&gt;50,0.2*G90,0.1*G90)</f>
        <v>0.5</v>
      </c>
      <c r="I90" t="s">
        <v>84</v>
      </c>
      <c r="J90" t="s">
        <v>85</v>
      </c>
      <c r="K90" t="s">
        <v>66</v>
      </c>
    </row>
    <row r="91" spans="1:11" x14ac:dyDescent="0.2">
      <c r="A91" s="22" t="s">
        <v>73</v>
      </c>
      <c r="B91" s="23">
        <v>1090</v>
      </c>
      <c r="C91">
        <v>2877</v>
      </c>
      <c r="D91" t="s">
        <v>55</v>
      </c>
      <c r="E91" s="1">
        <v>11.4</v>
      </c>
      <c r="F91" s="1">
        <v>16.3</v>
      </c>
      <c r="G91" s="1">
        <f>F91-E91</f>
        <v>4.9000000000000004</v>
      </c>
      <c r="H91" s="1">
        <f>IF(F91&gt;50,0.2*G91,0.1*G91)</f>
        <v>0.49000000000000005</v>
      </c>
      <c r="I91" t="s">
        <v>80</v>
      </c>
      <c r="J91" t="s">
        <v>81</v>
      </c>
      <c r="K91" t="s">
        <v>56</v>
      </c>
    </row>
    <row r="92" spans="1:11" x14ac:dyDescent="0.2">
      <c r="A92" s="22" t="s">
        <v>73</v>
      </c>
      <c r="B92" s="23">
        <v>1091</v>
      </c>
      <c r="C92">
        <v>2877</v>
      </c>
      <c r="D92" t="s">
        <v>55</v>
      </c>
      <c r="E92" s="1">
        <v>11.4</v>
      </c>
      <c r="F92" s="1">
        <v>16.3</v>
      </c>
      <c r="G92" s="1">
        <f>F92-E92</f>
        <v>4.9000000000000004</v>
      </c>
      <c r="H92" s="1">
        <f>IF(F92&gt;50,0.2*G92,0.1*G92)</f>
        <v>0.49000000000000005</v>
      </c>
      <c r="I92" t="s">
        <v>86</v>
      </c>
      <c r="J92" t="s">
        <v>87</v>
      </c>
      <c r="K92" t="s">
        <v>66</v>
      </c>
    </row>
    <row r="93" spans="1:11" x14ac:dyDescent="0.2">
      <c r="A93" s="22" t="s">
        <v>73</v>
      </c>
      <c r="B93" s="23">
        <v>1092</v>
      </c>
      <c r="C93">
        <v>2877</v>
      </c>
      <c r="D93" t="s">
        <v>55</v>
      </c>
      <c r="E93" s="1">
        <v>11.4</v>
      </c>
      <c r="F93" s="1">
        <v>16.3</v>
      </c>
      <c r="G93" s="1">
        <f>F93-E93</f>
        <v>4.9000000000000004</v>
      </c>
      <c r="H93" s="1">
        <f>IF(F93&gt;50,0.2*G93,0.1*G93)</f>
        <v>0.49000000000000005</v>
      </c>
      <c r="I93" t="s">
        <v>84</v>
      </c>
      <c r="J93" t="s">
        <v>85</v>
      </c>
      <c r="K93" t="s">
        <v>56</v>
      </c>
    </row>
    <row r="94" spans="1:11" x14ac:dyDescent="0.2">
      <c r="A94" s="22" t="s">
        <v>73</v>
      </c>
      <c r="B94" s="23">
        <v>1093</v>
      </c>
      <c r="C94">
        <v>6119</v>
      </c>
      <c r="D94" t="s">
        <v>68</v>
      </c>
      <c r="E94" s="1">
        <v>9</v>
      </c>
      <c r="F94" s="1">
        <v>14</v>
      </c>
      <c r="G94" s="1">
        <f>F94-E94</f>
        <v>5</v>
      </c>
      <c r="H94" s="1">
        <f>IF(F94&gt;50,0.2*G94,0.1*G94)</f>
        <v>0.5</v>
      </c>
      <c r="I94" t="s">
        <v>82</v>
      </c>
      <c r="J94" t="s">
        <v>83</v>
      </c>
      <c r="K94" t="s">
        <v>58</v>
      </c>
    </row>
    <row r="95" spans="1:11" x14ac:dyDescent="0.2">
      <c r="A95" s="22" t="s">
        <v>73</v>
      </c>
      <c r="B95" s="23">
        <v>1094</v>
      </c>
      <c r="C95">
        <v>6119</v>
      </c>
      <c r="D95" t="s">
        <v>68</v>
      </c>
      <c r="E95" s="1">
        <v>9</v>
      </c>
      <c r="F95" s="1">
        <v>14</v>
      </c>
      <c r="G95" s="1">
        <f>F95-E95</f>
        <v>5</v>
      </c>
      <c r="H95" s="1">
        <f>IF(F95&gt;50,0.2*G95,0.1*G95)</f>
        <v>0.5</v>
      </c>
      <c r="I95" t="s">
        <v>84</v>
      </c>
      <c r="J95" t="s">
        <v>85</v>
      </c>
      <c r="K95" t="s">
        <v>56</v>
      </c>
    </row>
    <row r="96" spans="1:11" x14ac:dyDescent="0.2">
      <c r="A96" s="22" t="s">
        <v>73</v>
      </c>
      <c r="B96" s="23">
        <v>1095</v>
      </c>
      <c r="C96">
        <v>2499</v>
      </c>
      <c r="D96" t="s">
        <v>57</v>
      </c>
      <c r="E96" s="1">
        <v>6.2</v>
      </c>
      <c r="F96" s="1">
        <v>9.1999999999999993</v>
      </c>
      <c r="G96" s="1">
        <f>F96-E96</f>
        <v>2.9999999999999991</v>
      </c>
      <c r="H96" s="1">
        <f>IF(F96&gt;50,0.2*G96,0.1*G96)</f>
        <v>0.29999999999999993</v>
      </c>
      <c r="I96" t="s">
        <v>86</v>
      </c>
      <c r="J96" t="s">
        <v>87</v>
      </c>
      <c r="K96" t="s">
        <v>58</v>
      </c>
    </row>
    <row r="97" spans="1:11" x14ac:dyDescent="0.2">
      <c r="A97" s="22" t="s">
        <v>73</v>
      </c>
      <c r="B97" s="23">
        <v>1096</v>
      </c>
      <c r="C97">
        <v>6119</v>
      </c>
      <c r="D97" t="s">
        <v>68</v>
      </c>
      <c r="E97" s="1">
        <v>9</v>
      </c>
      <c r="F97" s="1">
        <v>14</v>
      </c>
      <c r="G97" s="1">
        <f>F97-E97</f>
        <v>5</v>
      </c>
      <c r="H97" s="1">
        <f>IF(F97&gt;50,0.2*G97,0.1*G97)</f>
        <v>0.5</v>
      </c>
      <c r="I97" t="s">
        <v>84</v>
      </c>
      <c r="J97" t="s">
        <v>85</v>
      </c>
      <c r="K97" t="s">
        <v>58</v>
      </c>
    </row>
    <row r="98" spans="1:11" x14ac:dyDescent="0.2">
      <c r="A98" s="22" t="s">
        <v>73</v>
      </c>
      <c r="B98" s="23">
        <v>1097</v>
      </c>
      <c r="C98">
        <v>9212</v>
      </c>
      <c r="D98" t="s">
        <v>63</v>
      </c>
      <c r="E98" s="1">
        <v>4</v>
      </c>
      <c r="F98" s="1">
        <v>7</v>
      </c>
      <c r="G98" s="1">
        <f>F98-E98</f>
        <v>3</v>
      </c>
      <c r="H98" s="1">
        <f>IF(F98&gt;50,0.2*G98,0.1*G98)</f>
        <v>0.30000000000000004</v>
      </c>
      <c r="I98" t="s">
        <v>86</v>
      </c>
      <c r="J98" t="s">
        <v>87</v>
      </c>
      <c r="K98" t="s">
        <v>66</v>
      </c>
    </row>
    <row r="99" spans="1:11" x14ac:dyDescent="0.2">
      <c r="A99" s="22" t="s">
        <v>73</v>
      </c>
      <c r="B99" s="23">
        <v>1098</v>
      </c>
      <c r="C99">
        <v>2877</v>
      </c>
      <c r="D99" t="s">
        <v>55</v>
      </c>
      <c r="E99" s="1">
        <v>11.4</v>
      </c>
      <c r="F99" s="1">
        <v>16.3</v>
      </c>
      <c r="G99" s="1">
        <f>F99-E99</f>
        <v>4.9000000000000004</v>
      </c>
      <c r="H99" s="1">
        <f>IF(F99&gt;50,0.2*G99,0.1*G99)</f>
        <v>0.49000000000000005</v>
      </c>
      <c r="I99" t="s">
        <v>82</v>
      </c>
      <c r="J99" t="s">
        <v>83</v>
      </c>
      <c r="K99" t="s">
        <v>54</v>
      </c>
    </row>
    <row r="100" spans="1:11" x14ac:dyDescent="0.2">
      <c r="A100" s="22" t="s">
        <v>74</v>
      </c>
      <c r="B100" s="23">
        <v>1099</v>
      </c>
      <c r="C100">
        <v>2877</v>
      </c>
      <c r="D100" t="s">
        <v>55</v>
      </c>
      <c r="E100" s="1">
        <v>11.4</v>
      </c>
      <c r="F100" s="1">
        <v>16.3</v>
      </c>
      <c r="G100" s="1">
        <f>F100-E100</f>
        <v>4.9000000000000004</v>
      </c>
      <c r="H100" s="1">
        <f>IF(F100&gt;50,0.2*G100,0.1*G100)</f>
        <v>0.49000000000000005</v>
      </c>
      <c r="I100" t="s">
        <v>84</v>
      </c>
      <c r="J100" t="s">
        <v>85</v>
      </c>
      <c r="K100" t="s">
        <v>56</v>
      </c>
    </row>
    <row r="101" spans="1:11" x14ac:dyDescent="0.2">
      <c r="A101" s="22" t="s">
        <v>74</v>
      </c>
      <c r="B101" s="23">
        <v>1100</v>
      </c>
      <c r="C101">
        <v>6119</v>
      </c>
      <c r="D101" t="s">
        <v>68</v>
      </c>
      <c r="E101" s="1">
        <v>9</v>
      </c>
      <c r="F101" s="1">
        <v>14</v>
      </c>
      <c r="G101" s="1">
        <f>F101-E101</f>
        <v>5</v>
      </c>
      <c r="H101" s="1">
        <f>IF(F101&gt;50,0.2*G101,0.1*G101)</f>
        <v>0.5</v>
      </c>
      <c r="I101" t="s">
        <v>80</v>
      </c>
      <c r="J101" t="s">
        <v>81</v>
      </c>
      <c r="K101" t="s">
        <v>67</v>
      </c>
    </row>
    <row r="102" spans="1:11" x14ac:dyDescent="0.2">
      <c r="A102" s="22" t="s">
        <v>74</v>
      </c>
      <c r="B102" s="23">
        <v>1101</v>
      </c>
      <c r="C102">
        <v>2499</v>
      </c>
      <c r="D102" t="s">
        <v>57</v>
      </c>
      <c r="E102" s="1">
        <v>6.2</v>
      </c>
      <c r="F102" s="1">
        <v>9.1999999999999993</v>
      </c>
      <c r="G102" s="1">
        <f>F102-E102</f>
        <v>2.9999999999999991</v>
      </c>
      <c r="H102" s="1">
        <f>IF(F102&gt;50,0.2*G102,0.1*G102)</f>
        <v>0.29999999999999993</v>
      </c>
      <c r="I102" t="s">
        <v>84</v>
      </c>
      <c r="J102" t="s">
        <v>85</v>
      </c>
      <c r="K102" t="s">
        <v>56</v>
      </c>
    </row>
    <row r="103" spans="1:11" x14ac:dyDescent="0.2">
      <c r="A103" s="22" t="s">
        <v>74</v>
      </c>
      <c r="B103" s="23">
        <v>1102</v>
      </c>
      <c r="C103">
        <v>2242</v>
      </c>
      <c r="D103" t="s">
        <v>65</v>
      </c>
      <c r="E103" s="1">
        <v>60</v>
      </c>
      <c r="F103" s="1">
        <v>124</v>
      </c>
      <c r="G103" s="1">
        <f>F103-E103</f>
        <v>64</v>
      </c>
      <c r="H103" s="1">
        <f>IF(F103&gt;50,0.2*G103,0.1*G103)</f>
        <v>12.8</v>
      </c>
      <c r="I103" t="s">
        <v>82</v>
      </c>
      <c r="J103" t="s">
        <v>83</v>
      </c>
      <c r="K103" t="s">
        <v>66</v>
      </c>
    </row>
    <row r="104" spans="1:11" x14ac:dyDescent="0.2">
      <c r="A104" s="22" t="s">
        <v>74</v>
      </c>
      <c r="B104" s="23">
        <v>1103</v>
      </c>
      <c r="C104">
        <v>2877</v>
      </c>
      <c r="D104" t="s">
        <v>55</v>
      </c>
      <c r="E104" s="1">
        <v>11.4</v>
      </c>
      <c r="F104" s="1">
        <v>16.3</v>
      </c>
      <c r="G104" s="1">
        <f>F104-E104</f>
        <v>4.9000000000000004</v>
      </c>
      <c r="H104" s="1">
        <f>IF(F104&gt;50,0.2*G104,0.1*G104)</f>
        <v>0.49000000000000005</v>
      </c>
      <c r="I104" t="s">
        <v>82</v>
      </c>
      <c r="J104" t="s">
        <v>83</v>
      </c>
      <c r="K104" t="s">
        <v>58</v>
      </c>
    </row>
    <row r="105" spans="1:11" x14ac:dyDescent="0.2">
      <c r="A105" s="22" t="s">
        <v>74</v>
      </c>
      <c r="B105" s="23">
        <v>1104</v>
      </c>
      <c r="C105">
        <v>2877</v>
      </c>
      <c r="D105" t="s">
        <v>55</v>
      </c>
      <c r="E105" s="1">
        <v>11.4</v>
      </c>
      <c r="F105" s="1">
        <v>16.3</v>
      </c>
      <c r="G105" s="1">
        <f>F105-E105</f>
        <v>4.9000000000000004</v>
      </c>
      <c r="H105" s="1">
        <f>IF(F105&gt;50,0.2*G105,0.1*G105)</f>
        <v>0.49000000000000005</v>
      </c>
      <c r="I105" t="s">
        <v>84</v>
      </c>
      <c r="J105" t="s">
        <v>85</v>
      </c>
      <c r="K105" t="s">
        <v>66</v>
      </c>
    </row>
    <row r="106" spans="1:11" x14ac:dyDescent="0.2">
      <c r="A106" s="22" t="s">
        <v>74</v>
      </c>
      <c r="B106" s="23">
        <v>1105</v>
      </c>
      <c r="C106">
        <v>2499</v>
      </c>
      <c r="D106" t="s">
        <v>57</v>
      </c>
      <c r="E106" s="1">
        <v>6.2</v>
      </c>
      <c r="F106" s="1">
        <v>9.1999999999999993</v>
      </c>
      <c r="G106" s="1">
        <f>F106-E106</f>
        <v>2.9999999999999991</v>
      </c>
      <c r="H106" s="1">
        <f>IF(F106&gt;50,0.2*G106,0.1*G106)</f>
        <v>0.29999999999999993</v>
      </c>
      <c r="I106" t="s">
        <v>82</v>
      </c>
      <c r="J106" t="s">
        <v>83</v>
      </c>
      <c r="K106" t="s">
        <v>58</v>
      </c>
    </row>
    <row r="107" spans="1:11" x14ac:dyDescent="0.2">
      <c r="A107" s="22" t="s">
        <v>74</v>
      </c>
      <c r="B107" s="23">
        <v>1106</v>
      </c>
      <c r="C107">
        <v>9822</v>
      </c>
      <c r="D107" t="s">
        <v>53</v>
      </c>
      <c r="E107" s="1">
        <v>58.3</v>
      </c>
      <c r="F107" s="1">
        <v>98.4</v>
      </c>
      <c r="G107" s="1">
        <f>F107-E107</f>
        <v>40.100000000000009</v>
      </c>
      <c r="H107" s="1">
        <f>IF(F107&gt;50,0.2*G107,0.1*G107)</f>
        <v>8.0200000000000014</v>
      </c>
      <c r="I107" t="s">
        <v>82</v>
      </c>
      <c r="J107" t="s">
        <v>83</v>
      </c>
      <c r="K107" t="s">
        <v>56</v>
      </c>
    </row>
    <row r="108" spans="1:11" x14ac:dyDescent="0.2">
      <c r="A108" s="22" t="s">
        <v>74</v>
      </c>
      <c r="B108" s="23">
        <v>1107</v>
      </c>
      <c r="C108">
        <v>1109</v>
      </c>
      <c r="D108" t="s">
        <v>60</v>
      </c>
      <c r="E108" s="1">
        <v>3</v>
      </c>
      <c r="F108" s="1">
        <v>8</v>
      </c>
      <c r="G108" s="1">
        <f>F108-E108</f>
        <v>5</v>
      </c>
      <c r="H108" s="1">
        <f>IF(F108&gt;50,0.2*G108,0.1*G108)</f>
        <v>0.5</v>
      </c>
      <c r="I108" t="s">
        <v>86</v>
      </c>
      <c r="J108" t="s">
        <v>87</v>
      </c>
      <c r="K108" t="s">
        <v>54</v>
      </c>
    </row>
    <row r="109" spans="1:11" x14ac:dyDescent="0.2">
      <c r="A109" s="22" t="s">
        <v>74</v>
      </c>
      <c r="B109" s="23">
        <v>1108</v>
      </c>
      <c r="C109">
        <v>9822</v>
      </c>
      <c r="D109" t="s">
        <v>53</v>
      </c>
      <c r="E109" s="1">
        <v>58.3</v>
      </c>
      <c r="F109" s="1">
        <v>98.4</v>
      </c>
      <c r="G109" s="1">
        <f>F109-E109</f>
        <v>40.100000000000009</v>
      </c>
      <c r="H109" s="1">
        <f>IF(F109&gt;50,0.2*G109,0.1*G109)</f>
        <v>8.0200000000000014</v>
      </c>
      <c r="I109" t="s">
        <v>84</v>
      </c>
      <c r="J109" t="s">
        <v>85</v>
      </c>
      <c r="K109" t="s">
        <v>66</v>
      </c>
    </row>
    <row r="110" spans="1:11" x14ac:dyDescent="0.2">
      <c r="A110" s="22" t="s">
        <v>74</v>
      </c>
      <c r="B110" s="23">
        <v>1109</v>
      </c>
      <c r="C110">
        <v>8722</v>
      </c>
      <c r="D110" t="s">
        <v>59</v>
      </c>
      <c r="E110" s="1">
        <v>344</v>
      </c>
      <c r="F110" s="1">
        <v>502</v>
      </c>
      <c r="G110" s="1">
        <f>F110-E110</f>
        <v>158</v>
      </c>
      <c r="H110" s="1">
        <f>IF(F110&gt;50,0.2*G110,0.1*G110)</f>
        <v>31.6</v>
      </c>
      <c r="I110" t="s">
        <v>82</v>
      </c>
      <c r="J110" t="s">
        <v>83</v>
      </c>
      <c r="K110" t="s">
        <v>56</v>
      </c>
    </row>
    <row r="111" spans="1:11" x14ac:dyDescent="0.2">
      <c r="A111" s="22" t="s">
        <v>74</v>
      </c>
      <c r="B111" s="23">
        <v>1110</v>
      </c>
      <c r="C111">
        <v>8722</v>
      </c>
      <c r="D111" t="s">
        <v>59</v>
      </c>
      <c r="E111" s="1">
        <v>344</v>
      </c>
      <c r="F111" s="1">
        <v>502</v>
      </c>
      <c r="G111" s="1">
        <f>F111-E111</f>
        <v>158</v>
      </c>
      <c r="H111" s="1">
        <f>IF(F111&gt;50,0.2*G111,0.1*G111)</f>
        <v>31.6</v>
      </c>
      <c r="I111" t="s">
        <v>86</v>
      </c>
      <c r="J111" t="s">
        <v>87</v>
      </c>
      <c r="K111" t="s">
        <v>66</v>
      </c>
    </row>
    <row r="112" spans="1:11" x14ac:dyDescent="0.2">
      <c r="A112" s="22" t="s">
        <v>74</v>
      </c>
      <c r="B112" s="23">
        <v>1111</v>
      </c>
      <c r="C112">
        <v>6622</v>
      </c>
      <c r="D112" t="s">
        <v>70</v>
      </c>
      <c r="E112" s="1">
        <v>42</v>
      </c>
      <c r="F112" s="1">
        <v>77</v>
      </c>
      <c r="G112" s="1">
        <f>F112-E112</f>
        <v>35</v>
      </c>
      <c r="H112" s="1">
        <f>IF(F112&gt;50,0.2*G112,0.1*G112)</f>
        <v>7</v>
      </c>
      <c r="I112" t="s">
        <v>86</v>
      </c>
      <c r="J112" t="s">
        <v>87</v>
      </c>
      <c r="K112" t="s">
        <v>56</v>
      </c>
    </row>
    <row r="113" spans="1:11" x14ac:dyDescent="0.2">
      <c r="A113" s="22" t="s">
        <v>74</v>
      </c>
      <c r="B113" s="23">
        <v>1112</v>
      </c>
      <c r="C113">
        <v>6622</v>
      </c>
      <c r="D113" t="s">
        <v>70</v>
      </c>
      <c r="E113" s="1">
        <v>42</v>
      </c>
      <c r="F113" s="1">
        <v>77</v>
      </c>
      <c r="G113" s="1">
        <f>F113-E113</f>
        <v>35</v>
      </c>
      <c r="H113" s="1">
        <f>IF(F113&gt;50,0.2*G113,0.1*G113)</f>
        <v>7</v>
      </c>
      <c r="I113" t="s">
        <v>84</v>
      </c>
      <c r="J113" t="s">
        <v>85</v>
      </c>
      <c r="K113" t="s">
        <v>58</v>
      </c>
    </row>
    <row r="114" spans="1:11" x14ac:dyDescent="0.2">
      <c r="A114" s="22" t="s">
        <v>74</v>
      </c>
      <c r="B114" s="23">
        <v>1113</v>
      </c>
      <c r="C114">
        <v>9822</v>
      </c>
      <c r="D114" t="s">
        <v>53</v>
      </c>
      <c r="E114" s="1">
        <v>58.3</v>
      </c>
      <c r="F114" s="1">
        <v>98.4</v>
      </c>
      <c r="G114" s="1">
        <f>F114-E114</f>
        <v>40.100000000000009</v>
      </c>
      <c r="H114" s="1">
        <f>IF(F114&gt;50,0.2*G114,0.1*G114)</f>
        <v>8.0200000000000014</v>
      </c>
      <c r="I114" t="s">
        <v>80</v>
      </c>
      <c r="J114" t="s">
        <v>81</v>
      </c>
      <c r="K114" t="s">
        <v>56</v>
      </c>
    </row>
    <row r="115" spans="1:11" x14ac:dyDescent="0.2">
      <c r="A115" s="22" t="s">
        <v>74</v>
      </c>
      <c r="B115" s="23">
        <v>1114</v>
      </c>
      <c r="C115">
        <v>2242</v>
      </c>
      <c r="D115" t="s">
        <v>65</v>
      </c>
      <c r="E115" s="1">
        <v>60</v>
      </c>
      <c r="F115" s="1">
        <v>124</v>
      </c>
      <c r="G115" s="1">
        <f>F115-E115</f>
        <v>64</v>
      </c>
      <c r="H115" s="1">
        <f>IF(F115&gt;50,0.2*G115,0.1*G115)</f>
        <v>12.8</v>
      </c>
      <c r="I115" t="s">
        <v>82</v>
      </c>
      <c r="J115" t="s">
        <v>83</v>
      </c>
      <c r="K115" t="s">
        <v>58</v>
      </c>
    </row>
    <row r="116" spans="1:11" x14ac:dyDescent="0.2">
      <c r="A116" s="22" t="s">
        <v>74</v>
      </c>
      <c r="B116" s="23">
        <v>1115</v>
      </c>
      <c r="C116">
        <v>8722</v>
      </c>
      <c r="D116" t="s">
        <v>59</v>
      </c>
      <c r="E116" s="1">
        <v>344</v>
      </c>
      <c r="F116" s="1">
        <v>502</v>
      </c>
      <c r="G116" s="1">
        <f>F116-E116</f>
        <v>158</v>
      </c>
      <c r="H116" s="1">
        <f>IF(F116&gt;50,0.2*G116,0.1*G116)</f>
        <v>31.6</v>
      </c>
      <c r="I116" t="s">
        <v>80</v>
      </c>
      <c r="J116" t="s">
        <v>81</v>
      </c>
      <c r="K116" t="s">
        <v>58</v>
      </c>
    </row>
    <row r="117" spans="1:11" x14ac:dyDescent="0.2">
      <c r="A117" s="22" t="s">
        <v>74</v>
      </c>
      <c r="B117" s="23">
        <v>1116</v>
      </c>
      <c r="C117">
        <v>6622</v>
      </c>
      <c r="D117" t="s">
        <v>70</v>
      </c>
      <c r="E117" s="1">
        <v>42</v>
      </c>
      <c r="F117" s="1">
        <v>77</v>
      </c>
      <c r="G117" s="1">
        <f>F117-E117</f>
        <v>35</v>
      </c>
      <c r="H117" s="1">
        <f>IF(F117&gt;50,0.2*G117,0.1*G117)</f>
        <v>7</v>
      </c>
      <c r="I117" t="s">
        <v>84</v>
      </c>
      <c r="J117" t="s">
        <v>85</v>
      </c>
      <c r="K117" t="s">
        <v>66</v>
      </c>
    </row>
    <row r="118" spans="1:11" x14ac:dyDescent="0.2">
      <c r="A118" s="22" t="s">
        <v>74</v>
      </c>
      <c r="B118" s="23">
        <v>1117</v>
      </c>
      <c r="C118">
        <v>8722</v>
      </c>
      <c r="D118" t="s">
        <v>59</v>
      </c>
      <c r="E118" s="1">
        <v>344</v>
      </c>
      <c r="F118" s="1">
        <v>502</v>
      </c>
      <c r="G118" s="1">
        <f>F118-E118</f>
        <v>158</v>
      </c>
      <c r="H118" s="1">
        <f>IF(F118&gt;50,0.2*G118,0.1*G118)</f>
        <v>31.6</v>
      </c>
      <c r="I118" t="s">
        <v>86</v>
      </c>
      <c r="J118" t="s">
        <v>87</v>
      </c>
      <c r="K118" t="s">
        <v>54</v>
      </c>
    </row>
    <row r="119" spans="1:11" x14ac:dyDescent="0.2">
      <c r="A119" s="22" t="s">
        <v>74</v>
      </c>
      <c r="B119" s="23">
        <v>1118</v>
      </c>
      <c r="C119">
        <v>9822</v>
      </c>
      <c r="D119" t="s">
        <v>53</v>
      </c>
      <c r="E119" s="1">
        <v>58.3</v>
      </c>
      <c r="F119" s="1">
        <v>98.4</v>
      </c>
      <c r="G119" s="1">
        <f>F119-E119</f>
        <v>40.100000000000009</v>
      </c>
      <c r="H119" s="1">
        <f>IF(F119&gt;50,0.2*G119,0.1*G119)</f>
        <v>8.0200000000000014</v>
      </c>
      <c r="I119" t="s">
        <v>82</v>
      </c>
      <c r="J119" t="s">
        <v>83</v>
      </c>
      <c r="K119" t="s">
        <v>56</v>
      </c>
    </row>
    <row r="120" spans="1:11" x14ac:dyDescent="0.2">
      <c r="A120" s="22" t="s">
        <v>74</v>
      </c>
      <c r="B120" s="23">
        <v>1119</v>
      </c>
      <c r="C120">
        <v>2242</v>
      </c>
      <c r="D120" t="s">
        <v>65</v>
      </c>
      <c r="E120" s="1">
        <v>60</v>
      </c>
      <c r="F120" s="1">
        <v>124</v>
      </c>
      <c r="G120" s="1">
        <f>F120-E120</f>
        <v>64</v>
      </c>
      <c r="H120" s="1">
        <f>IF(F120&gt;50,0.2*G120,0.1*G120)</f>
        <v>12.8</v>
      </c>
      <c r="I120" t="s">
        <v>80</v>
      </c>
      <c r="J120" t="s">
        <v>81</v>
      </c>
      <c r="K120" t="s">
        <v>67</v>
      </c>
    </row>
    <row r="121" spans="1:11" x14ac:dyDescent="0.2">
      <c r="A121" s="22" t="s">
        <v>74</v>
      </c>
      <c r="B121" s="23">
        <v>1120</v>
      </c>
      <c r="C121">
        <v>2242</v>
      </c>
      <c r="D121" t="s">
        <v>65</v>
      </c>
      <c r="E121" s="1">
        <v>60</v>
      </c>
      <c r="F121" s="1">
        <v>124</v>
      </c>
      <c r="G121" s="1">
        <f>F121-E121</f>
        <v>64</v>
      </c>
      <c r="H121" s="1">
        <f>IF(F121&gt;50,0.2*G121,0.1*G121)</f>
        <v>12.8</v>
      </c>
      <c r="I121" t="s">
        <v>84</v>
      </c>
      <c r="J121" t="s">
        <v>85</v>
      </c>
      <c r="K121" t="s">
        <v>56</v>
      </c>
    </row>
    <row r="122" spans="1:11" x14ac:dyDescent="0.2">
      <c r="A122" s="22" t="s">
        <v>74</v>
      </c>
      <c r="B122" s="23">
        <v>1121</v>
      </c>
      <c r="C122">
        <v>4421</v>
      </c>
      <c r="D122" t="s">
        <v>62</v>
      </c>
      <c r="E122" s="1">
        <v>45</v>
      </c>
      <c r="F122" s="1">
        <v>87</v>
      </c>
      <c r="G122" s="1">
        <f>F122-E122</f>
        <v>42</v>
      </c>
      <c r="H122" s="1">
        <f>IF(F122&gt;50,0.2*G122,0.1*G122)</f>
        <v>8.4</v>
      </c>
      <c r="I122" t="s">
        <v>84</v>
      </c>
      <c r="J122" t="s">
        <v>85</v>
      </c>
      <c r="K122" t="s">
        <v>66</v>
      </c>
    </row>
    <row r="123" spans="1:11" x14ac:dyDescent="0.2">
      <c r="A123" s="22" t="s">
        <v>74</v>
      </c>
      <c r="B123" s="23">
        <v>1122</v>
      </c>
      <c r="C123">
        <v>8722</v>
      </c>
      <c r="D123" t="s">
        <v>59</v>
      </c>
      <c r="E123" s="1">
        <v>344</v>
      </c>
      <c r="F123" s="1">
        <v>502</v>
      </c>
      <c r="G123" s="1">
        <f>F123-E123</f>
        <v>158</v>
      </c>
      <c r="H123" s="1">
        <f>IF(F123&gt;50,0.2*G123,0.1*G123)</f>
        <v>31.6</v>
      </c>
      <c r="I123" t="s">
        <v>84</v>
      </c>
      <c r="J123" t="s">
        <v>85</v>
      </c>
      <c r="K123" t="s">
        <v>58</v>
      </c>
    </row>
    <row r="124" spans="1:11" x14ac:dyDescent="0.2">
      <c r="A124" s="22" t="s">
        <v>74</v>
      </c>
      <c r="B124" s="23">
        <v>1123</v>
      </c>
      <c r="C124">
        <v>9822</v>
      </c>
      <c r="D124" t="s">
        <v>53</v>
      </c>
      <c r="E124" s="1">
        <v>58.3</v>
      </c>
      <c r="F124" s="1">
        <v>98.4</v>
      </c>
      <c r="G124" s="1">
        <f>F124-E124</f>
        <v>40.100000000000009</v>
      </c>
      <c r="H124" s="1">
        <f>IF(F124&gt;50,0.2*G124,0.1*G124)</f>
        <v>8.0200000000000014</v>
      </c>
      <c r="I124" t="s">
        <v>84</v>
      </c>
      <c r="J124" t="s">
        <v>85</v>
      </c>
      <c r="K124" t="s">
        <v>66</v>
      </c>
    </row>
    <row r="125" spans="1:11" x14ac:dyDescent="0.2">
      <c r="A125" s="22" t="s">
        <v>74</v>
      </c>
      <c r="B125" s="23">
        <v>1124</v>
      </c>
      <c r="C125">
        <v>4421</v>
      </c>
      <c r="D125" t="s">
        <v>62</v>
      </c>
      <c r="E125" s="1">
        <v>45</v>
      </c>
      <c r="F125" s="1">
        <v>87</v>
      </c>
      <c r="G125" s="1">
        <f>F125-E125</f>
        <v>42</v>
      </c>
      <c r="H125" s="1">
        <f>IF(F125&gt;50,0.2*G125,0.1*G125)</f>
        <v>8.4</v>
      </c>
      <c r="I125" t="s">
        <v>84</v>
      </c>
      <c r="J125" t="s">
        <v>85</v>
      </c>
      <c r="K125" t="s">
        <v>58</v>
      </c>
    </row>
    <row r="126" spans="1:11" x14ac:dyDescent="0.2">
      <c r="A126" s="22" t="s">
        <v>75</v>
      </c>
      <c r="B126" s="23">
        <v>1125</v>
      </c>
      <c r="C126">
        <v>2242</v>
      </c>
      <c r="D126" t="s">
        <v>65</v>
      </c>
      <c r="E126" s="1">
        <v>60</v>
      </c>
      <c r="F126" s="1">
        <v>124</v>
      </c>
      <c r="G126" s="1">
        <f>F126-E126</f>
        <v>64</v>
      </c>
      <c r="H126" s="1">
        <f>IF(F126&gt;50,0.2*G126,0.1*G126)</f>
        <v>12.8</v>
      </c>
      <c r="I126" t="s">
        <v>84</v>
      </c>
      <c r="J126" t="s">
        <v>85</v>
      </c>
      <c r="K126" t="s">
        <v>56</v>
      </c>
    </row>
    <row r="127" spans="1:11" x14ac:dyDescent="0.2">
      <c r="A127" s="22" t="s">
        <v>75</v>
      </c>
      <c r="B127" s="23">
        <v>1126</v>
      </c>
      <c r="C127">
        <v>9212</v>
      </c>
      <c r="D127" t="s">
        <v>63</v>
      </c>
      <c r="E127" s="1">
        <v>4</v>
      </c>
      <c r="F127" s="1">
        <v>7</v>
      </c>
      <c r="G127" s="1">
        <f>F127-E127</f>
        <v>3</v>
      </c>
      <c r="H127" s="1">
        <f>IF(F127&gt;50,0.2*G127,0.1*G127)</f>
        <v>0.30000000000000004</v>
      </c>
      <c r="I127" t="s">
        <v>84</v>
      </c>
      <c r="J127" t="s">
        <v>85</v>
      </c>
      <c r="K127" t="s">
        <v>54</v>
      </c>
    </row>
    <row r="128" spans="1:11" x14ac:dyDescent="0.2">
      <c r="A128" s="22" t="s">
        <v>75</v>
      </c>
      <c r="B128" s="23">
        <v>1127</v>
      </c>
      <c r="C128">
        <v>8722</v>
      </c>
      <c r="D128" t="s">
        <v>59</v>
      </c>
      <c r="E128" s="1">
        <v>344</v>
      </c>
      <c r="F128" s="1">
        <v>502</v>
      </c>
      <c r="G128" s="1">
        <f>F128-E128</f>
        <v>158</v>
      </c>
      <c r="H128" s="1">
        <f>IF(F128&gt;50,0.2*G128,0.1*G128)</f>
        <v>31.6</v>
      </c>
      <c r="I128" t="s">
        <v>80</v>
      </c>
      <c r="J128" t="s">
        <v>81</v>
      </c>
      <c r="K128" t="s">
        <v>66</v>
      </c>
    </row>
    <row r="129" spans="1:11" x14ac:dyDescent="0.2">
      <c r="A129" s="22" t="s">
        <v>75</v>
      </c>
      <c r="B129" s="23">
        <v>1128</v>
      </c>
      <c r="C129">
        <v>6622</v>
      </c>
      <c r="D129" t="s">
        <v>70</v>
      </c>
      <c r="E129" s="1">
        <v>42</v>
      </c>
      <c r="F129" s="1">
        <v>77</v>
      </c>
      <c r="G129" s="1">
        <f>F129-E129</f>
        <v>35</v>
      </c>
      <c r="H129" s="1">
        <f>IF(F129&gt;50,0.2*G129,0.1*G129)</f>
        <v>7</v>
      </c>
      <c r="I129" t="s">
        <v>82</v>
      </c>
      <c r="J129" t="s">
        <v>83</v>
      </c>
      <c r="K129" t="s">
        <v>56</v>
      </c>
    </row>
    <row r="130" spans="1:11" x14ac:dyDescent="0.2">
      <c r="A130" s="22" t="s">
        <v>75</v>
      </c>
      <c r="B130" s="23">
        <v>1129</v>
      </c>
      <c r="C130">
        <v>9822</v>
      </c>
      <c r="D130" t="s">
        <v>53</v>
      </c>
      <c r="E130" s="1">
        <v>58.3</v>
      </c>
      <c r="F130" s="1">
        <v>98.4</v>
      </c>
      <c r="G130" s="1">
        <f>F130-E130</f>
        <v>40.100000000000009</v>
      </c>
      <c r="H130" s="1">
        <f>IF(F130&gt;50,0.2*G130,0.1*G130)</f>
        <v>8.0200000000000014</v>
      </c>
      <c r="I130" t="s">
        <v>86</v>
      </c>
      <c r="J130" t="s">
        <v>87</v>
      </c>
      <c r="K130" t="s">
        <v>66</v>
      </c>
    </row>
    <row r="131" spans="1:11" x14ac:dyDescent="0.2">
      <c r="A131" s="22" t="s">
        <v>75</v>
      </c>
      <c r="B131" s="23">
        <v>1130</v>
      </c>
      <c r="C131">
        <v>4421</v>
      </c>
      <c r="D131" t="s">
        <v>62</v>
      </c>
      <c r="E131" s="1">
        <v>45</v>
      </c>
      <c r="F131" s="1">
        <v>87</v>
      </c>
      <c r="G131" s="1">
        <f>F131-E131</f>
        <v>42</v>
      </c>
      <c r="H131" s="1">
        <f>IF(F131&gt;50,0.2*G131,0.1*G131)</f>
        <v>8.4</v>
      </c>
      <c r="I131" t="s">
        <v>86</v>
      </c>
      <c r="J131" t="s">
        <v>87</v>
      </c>
      <c r="K131" t="s">
        <v>56</v>
      </c>
    </row>
    <row r="132" spans="1:11" x14ac:dyDescent="0.2">
      <c r="A132" s="22" t="s">
        <v>75</v>
      </c>
      <c r="B132" s="23">
        <v>1131</v>
      </c>
      <c r="C132">
        <v>9212</v>
      </c>
      <c r="D132" t="s">
        <v>63</v>
      </c>
      <c r="E132" s="1">
        <v>4</v>
      </c>
      <c r="F132" s="1">
        <v>7</v>
      </c>
      <c r="G132" s="1">
        <f>F132-E132</f>
        <v>3</v>
      </c>
      <c r="H132" s="1">
        <f>IF(F132&gt;50,0.2*G132,0.1*G132)</f>
        <v>0.30000000000000004</v>
      </c>
      <c r="I132" t="s">
        <v>86</v>
      </c>
      <c r="J132" t="s">
        <v>87</v>
      </c>
      <c r="K132" t="s">
        <v>58</v>
      </c>
    </row>
    <row r="133" spans="1:11" x14ac:dyDescent="0.2">
      <c r="A133" s="22" t="s">
        <v>75</v>
      </c>
      <c r="B133" s="23">
        <v>1132</v>
      </c>
      <c r="C133">
        <v>9212</v>
      </c>
      <c r="D133" t="s">
        <v>63</v>
      </c>
      <c r="E133" s="1">
        <v>4</v>
      </c>
      <c r="F133" s="1">
        <v>7</v>
      </c>
      <c r="G133" s="1">
        <f>F133-E133</f>
        <v>3</v>
      </c>
      <c r="H133" s="1">
        <f>IF(F133&gt;50,0.2*G133,0.1*G133)</f>
        <v>0.30000000000000004</v>
      </c>
      <c r="I133" t="s">
        <v>86</v>
      </c>
      <c r="J133" t="s">
        <v>87</v>
      </c>
      <c r="K133" t="s">
        <v>56</v>
      </c>
    </row>
    <row r="134" spans="1:11" x14ac:dyDescent="0.2">
      <c r="A134" s="22" t="s">
        <v>75</v>
      </c>
      <c r="B134" s="23">
        <v>1133</v>
      </c>
      <c r="C134">
        <v>9822</v>
      </c>
      <c r="D134" t="s">
        <v>53</v>
      </c>
      <c r="E134" s="1">
        <v>58.3</v>
      </c>
      <c r="F134" s="1">
        <v>98.4</v>
      </c>
      <c r="G134" s="1">
        <f>F134-E134</f>
        <v>40.100000000000009</v>
      </c>
      <c r="H134" s="1">
        <f>IF(F134&gt;50,0.2*G134,0.1*G134)</f>
        <v>8.0200000000000014</v>
      </c>
      <c r="I134" t="s">
        <v>80</v>
      </c>
      <c r="J134" t="s">
        <v>81</v>
      </c>
      <c r="K134" t="s">
        <v>58</v>
      </c>
    </row>
    <row r="135" spans="1:11" x14ac:dyDescent="0.2">
      <c r="A135" s="22" t="s">
        <v>75</v>
      </c>
      <c r="B135" s="23">
        <v>1134</v>
      </c>
      <c r="C135">
        <v>9822</v>
      </c>
      <c r="D135" t="s">
        <v>53</v>
      </c>
      <c r="E135" s="1">
        <v>58.3</v>
      </c>
      <c r="F135" s="1">
        <v>98.4</v>
      </c>
      <c r="G135" s="1">
        <f>F135-E135</f>
        <v>40.100000000000009</v>
      </c>
      <c r="H135" s="1">
        <f>IF(F135&gt;50,0.2*G135,0.1*G135)</f>
        <v>8.0200000000000014</v>
      </c>
      <c r="I135" t="s">
        <v>84</v>
      </c>
      <c r="J135" t="s">
        <v>85</v>
      </c>
      <c r="K135" t="s">
        <v>58</v>
      </c>
    </row>
    <row r="136" spans="1:11" x14ac:dyDescent="0.2">
      <c r="A136" s="22" t="s">
        <v>75</v>
      </c>
      <c r="B136" s="23">
        <v>1135</v>
      </c>
      <c r="C136">
        <v>8722</v>
      </c>
      <c r="D136" t="s">
        <v>59</v>
      </c>
      <c r="E136" s="1">
        <v>344</v>
      </c>
      <c r="F136" s="1">
        <v>502</v>
      </c>
      <c r="G136" s="1">
        <f>F136-E136</f>
        <v>158</v>
      </c>
      <c r="H136" s="1">
        <f>IF(F136&gt;50,0.2*G136,0.1*G136)</f>
        <v>31.6</v>
      </c>
      <c r="I136" t="s">
        <v>80</v>
      </c>
      <c r="J136" t="s">
        <v>81</v>
      </c>
      <c r="K136" t="s">
        <v>66</v>
      </c>
    </row>
    <row r="137" spans="1:11" x14ac:dyDescent="0.2">
      <c r="A137" s="22" t="s">
        <v>75</v>
      </c>
      <c r="B137" s="23">
        <v>1136</v>
      </c>
      <c r="C137">
        <v>2242</v>
      </c>
      <c r="D137" t="s">
        <v>65</v>
      </c>
      <c r="E137" s="1">
        <v>60</v>
      </c>
      <c r="F137" s="1">
        <v>124</v>
      </c>
      <c r="G137" s="1">
        <f>F137-E137</f>
        <v>64</v>
      </c>
      <c r="H137" s="1">
        <f>IF(F137&gt;50,0.2*G137,0.1*G137)</f>
        <v>12.8</v>
      </c>
      <c r="I137" t="s">
        <v>84</v>
      </c>
      <c r="J137" t="s">
        <v>85</v>
      </c>
      <c r="K137" t="s">
        <v>54</v>
      </c>
    </row>
    <row r="138" spans="1:11" x14ac:dyDescent="0.2">
      <c r="A138" s="22" t="s">
        <v>75</v>
      </c>
      <c r="B138" s="23">
        <v>1137</v>
      </c>
      <c r="C138">
        <v>9822</v>
      </c>
      <c r="D138" t="s">
        <v>53</v>
      </c>
      <c r="E138" s="1">
        <v>58.3</v>
      </c>
      <c r="F138" s="1">
        <v>98.4</v>
      </c>
      <c r="G138" s="1">
        <f>F138-E138</f>
        <v>40.100000000000009</v>
      </c>
      <c r="H138" s="1">
        <f>IF(F138&gt;50,0.2*G138,0.1*G138)</f>
        <v>8.0200000000000014</v>
      </c>
      <c r="I138" t="s">
        <v>82</v>
      </c>
      <c r="J138" t="s">
        <v>83</v>
      </c>
      <c r="K138" t="s">
        <v>56</v>
      </c>
    </row>
    <row r="139" spans="1:11" x14ac:dyDescent="0.2">
      <c r="A139" s="22" t="s">
        <v>75</v>
      </c>
      <c r="B139" s="23">
        <v>1138</v>
      </c>
      <c r="C139">
        <v>8722</v>
      </c>
      <c r="D139" t="s">
        <v>59</v>
      </c>
      <c r="E139" s="1">
        <v>344</v>
      </c>
      <c r="F139" s="1">
        <v>502</v>
      </c>
      <c r="G139" s="1">
        <f>F139-E139</f>
        <v>158</v>
      </c>
      <c r="H139" s="1">
        <f>IF(F139&gt;50,0.2*G139,0.1*G139)</f>
        <v>31.6</v>
      </c>
      <c r="I139" t="s">
        <v>80</v>
      </c>
      <c r="J139" t="s">
        <v>81</v>
      </c>
      <c r="K139" t="s">
        <v>67</v>
      </c>
    </row>
    <row r="140" spans="1:11" x14ac:dyDescent="0.2">
      <c r="A140" s="22" t="s">
        <v>75</v>
      </c>
      <c r="B140" s="23">
        <v>1139</v>
      </c>
      <c r="C140">
        <v>4421</v>
      </c>
      <c r="D140" t="s">
        <v>62</v>
      </c>
      <c r="E140" s="1">
        <v>45</v>
      </c>
      <c r="F140" s="1">
        <v>87</v>
      </c>
      <c r="G140" s="1">
        <f>F140-E140</f>
        <v>42</v>
      </c>
      <c r="H140" s="1">
        <f>IF(F140&gt;50,0.2*G140,0.1*G140)</f>
        <v>8.4</v>
      </c>
      <c r="I140" t="s">
        <v>84</v>
      </c>
      <c r="J140" t="s">
        <v>85</v>
      </c>
      <c r="K140" t="s">
        <v>56</v>
      </c>
    </row>
    <row r="141" spans="1:11" x14ac:dyDescent="0.2">
      <c r="A141" s="22" t="s">
        <v>75</v>
      </c>
      <c r="B141" s="23">
        <v>1140</v>
      </c>
      <c r="C141">
        <v>4421</v>
      </c>
      <c r="D141" t="s">
        <v>62</v>
      </c>
      <c r="E141" s="1">
        <v>45</v>
      </c>
      <c r="F141" s="1">
        <v>87</v>
      </c>
      <c r="G141" s="1">
        <f>F141-E141</f>
        <v>42</v>
      </c>
      <c r="H141" s="1">
        <f>IF(F141&gt;50,0.2*G141,0.1*G141)</f>
        <v>8.4</v>
      </c>
      <c r="I141" t="s">
        <v>82</v>
      </c>
      <c r="J141" t="s">
        <v>83</v>
      </c>
      <c r="K141" t="s">
        <v>66</v>
      </c>
    </row>
    <row r="142" spans="1:11" x14ac:dyDescent="0.2">
      <c r="A142" s="22" t="s">
        <v>75</v>
      </c>
      <c r="B142" s="23">
        <v>1141</v>
      </c>
      <c r="C142">
        <v>9212</v>
      </c>
      <c r="D142" t="s">
        <v>63</v>
      </c>
      <c r="E142" s="1">
        <v>4</v>
      </c>
      <c r="F142" s="1">
        <v>7</v>
      </c>
      <c r="G142" s="1">
        <f>F142-E142</f>
        <v>3</v>
      </c>
      <c r="H142" s="1">
        <f>IF(F142&gt;50,0.2*G142,0.1*G142)</f>
        <v>0.30000000000000004</v>
      </c>
      <c r="I142" t="s">
        <v>82</v>
      </c>
      <c r="J142" t="s">
        <v>83</v>
      </c>
      <c r="K142" t="s">
        <v>58</v>
      </c>
    </row>
    <row r="143" spans="1:11" x14ac:dyDescent="0.2">
      <c r="A143" s="22" t="s">
        <v>76</v>
      </c>
      <c r="B143" s="23">
        <v>1142</v>
      </c>
      <c r="C143">
        <v>2242</v>
      </c>
      <c r="D143" t="s">
        <v>65</v>
      </c>
      <c r="E143" s="1">
        <v>60</v>
      </c>
      <c r="F143" s="1">
        <v>124</v>
      </c>
      <c r="G143" s="1">
        <f>F143-E143</f>
        <v>64</v>
      </c>
      <c r="H143" s="1">
        <f>IF(F143&gt;50,0.2*G143,0.1*G143)</f>
        <v>12.8</v>
      </c>
      <c r="I143" t="s">
        <v>82</v>
      </c>
      <c r="J143" t="s">
        <v>83</v>
      </c>
      <c r="K143" t="s">
        <v>66</v>
      </c>
    </row>
    <row r="144" spans="1:11" x14ac:dyDescent="0.2">
      <c r="A144" s="22" t="s">
        <v>76</v>
      </c>
      <c r="B144" s="23">
        <v>1143</v>
      </c>
      <c r="C144">
        <v>9822</v>
      </c>
      <c r="D144" t="s">
        <v>53</v>
      </c>
      <c r="E144" s="1">
        <v>58.3</v>
      </c>
      <c r="F144" s="1">
        <v>98.4</v>
      </c>
      <c r="G144" s="1">
        <f>F144-E144</f>
        <v>40.100000000000009</v>
      </c>
      <c r="H144" s="1">
        <f>IF(F144&gt;50,0.2*G144,0.1*G144)</f>
        <v>8.0200000000000014</v>
      </c>
      <c r="I144" t="s">
        <v>86</v>
      </c>
      <c r="J144" t="s">
        <v>87</v>
      </c>
      <c r="K144" t="s">
        <v>58</v>
      </c>
    </row>
    <row r="145" spans="1:11" x14ac:dyDescent="0.2">
      <c r="A145" s="22" t="s">
        <v>76</v>
      </c>
      <c r="B145" s="23">
        <v>1144</v>
      </c>
      <c r="C145">
        <v>2242</v>
      </c>
      <c r="D145" t="s">
        <v>65</v>
      </c>
      <c r="E145" s="1">
        <v>60</v>
      </c>
      <c r="F145" s="1">
        <v>124</v>
      </c>
      <c r="G145" s="1">
        <f>F145-E145</f>
        <v>64</v>
      </c>
      <c r="H145" s="1">
        <f>IF(F145&gt;50,0.2*G145,0.1*G145)</f>
        <v>12.8</v>
      </c>
      <c r="I145" t="s">
        <v>86</v>
      </c>
      <c r="J145" t="s">
        <v>87</v>
      </c>
      <c r="K145" t="s">
        <v>56</v>
      </c>
    </row>
    <row r="146" spans="1:11" x14ac:dyDescent="0.2">
      <c r="A146" s="22" t="s">
        <v>76</v>
      </c>
      <c r="B146" s="23">
        <v>1145</v>
      </c>
      <c r="C146">
        <v>4421</v>
      </c>
      <c r="D146" t="s">
        <v>62</v>
      </c>
      <c r="E146" s="1">
        <v>45</v>
      </c>
      <c r="F146" s="1">
        <v>87</v>
      </c>
      <c r="G146" s="1">
        <f>F146-E146</f>
        <v>42</v>
      </c>
      <c r="H146" s="1">
        <f>IF(F146&gt;50,0.2*G146,0.1*G146)</f>
        <v>8.4</v>
      </c>
      <c r="I146" t="s">
        <v>86</v>
      </c>
      <c r="J146" t="s">
        <v>87</v>
      </c>
      <c r="K146" t="s">
        <v>54</v>
      </c>
    </row>
    <row r="147" spans="1:11" x14ac:dyDescent="0.2">
      <c r="A147" s="22" t="s">
        <v>76</v>
      </c>
      <c r="B147" s="23">
        <v>1146</v>
      </c>
      <c r="C147">
        <v>8722</v>
      </c>
      <c r="D147" t="s">
        <v>59</v>
      </c>
      <c r="E147" s="1">
        <v>344</v>
      </c>
      <c r="F147" s="1">
        <v>502</v>
      </c>
      <c r="G147" s="1">
        <f>F147-E147</f>
        <v>158</v>
      </c>
      <c r="H147" s="1">
        <f>IF(F147&gt;50,0.2*G147,0.1*G147)</f>
        <v>31.6</v>
      </c>
      <c r="I147" t="s">
        <v>86</v>
      </c>
      <c r="J147" t="s">
        <v>87</v>
      </c>
      <c r="K147" t="s">
        <v>66</v>
      </c>
    </row>
    <row r="148" spans="1:11" x14ac:dyDescent="0.2">
      <c r="A148" s="22" t="s">
        <v>76</v>
      </c>
      <c r="B148" s="23">
        <v>1147</v>
      </c>
      <c r="C148">
        <v>9822</v>
      </c>
      <c r="D148" t="s">
        <v>53</v>
      </c>
      <c r="E148" s="1">
        <v>58.3</v>
      </c>
      <c r="F148" s="1">
        <v>98.4</v>
      </c>
      <c r="G148" s="1">
        <f>F148-E148</f>
        <v>40.100000000000009</v>
      </c>
      <c r="H148" s="1">
        <f>IF(F148&gt;50,0.2*G148,0.1*G148)</f>
        <v>8.0200000000000014</v>
      </c>
      <c r="I148" t="s">
        <v>80</v>
      </c>
      <c r="J148" t="s">
        <v>81</v>
      </c>
      <c r="K148" t="s">
        <v>56</v>
      </c>
    </row>
    <row r="149" spans="1:11" x14ac:dyDescent="0.2">
      <c r="A149" s="22" t="s">
        <v>76</v>
      </c>
      <c r="B149" s="23">
        <v>1148</v>
      </c>
      <c r="C149">
        <v>9212</v>
      </c>
      <c r="D149" t="s">
        <v>63</v>
      </c>
      <c r="E149" s="1">
        <v>4</v>
      </c>
      <c r="F149" s="1">
        <v>7</v>
      </c>
      <c r="G149" s="1">
        <f>F149-E149</f>
        <v>3</v>
      </c>
      <c r="H149" s="1">
        <f>IF(F149&gt;50,0.2*G149,0.1*G149)</f>
        <v>0.30000000000000004</v>
      </c>
      <c r="I149" t="s">
        <v>84</v>
      </c>
      <c r="J149" t="s">
        <v>85</v>
      </c>
      <c r="K149" t="s">
        <v>58</v>
      </c>
    </row>
    <row r="150" spans="1:11" x14ac:dyDescent="0.2">
      <c r="A150" s="22" t="s">
        <v>76</v>
      </c>
      <c r="B150" s="23">
        <v>1149</v>
      </c>
      <c r="C150">
        <v>8722</v>
      </c>
      <c r="D150" t="s">
        <v>59</v>
      </c>
      <c r="E150" s="1">
        <v>344</v>
      </c>
      <c r="F150" s="1">
        <v>502</v>
      </c>
      <c r="G150" s="1">
        <f>F150-E150</f>
        <v>158</v>
      </c>
      <c r="H150" s="1">
        <f>IF(F150&gt;50,0.2*G150,0.1*G150)</f>
        <v>31.6</v>
      </c>
      <c r="I150" t="s">
        <v>80</v>
      </c>
      <c r="J150" t="s">
        <v>81</v>
      </c>
      <c r="K150" t="s">
        <v>58</v>
      </c>
    </row>
    <row r="151" spans="1:11" x14ac:dyDescent="0.2">
      <c r="A151" s="22" t="s">
        <v>77</v>
      </c>
      <c r="B151" s="23">
        <v>1150</v>
      </c>
      <c r="C151">
        <v>2242</v>
      </c>
      <c r="D151" t="s">
        <v>65</v>
      </c>
      <c r="E151" s="1">
        <v>60</v>
      </c>
      <c r="F151" s="1">
        <v>124</v>
      </c>
      <c r="G151" s="1">
        <f>F151-E151</f>
        <v>64</v>
      </c>
      <c r="H151" s="1">
        <f>IF(F151&gt;50,0.2*G151,0.1*G151)</f>
        <v>12.8</v>
      </c>
      <c r="I151" t="s">
        <v>84</v>
      </c>
      <c r="J151" t="s">
        <v>85</v>
      </c>
      <c r="K151" t="s">
        <v>67</v>
      </c>
    </row>
    <row r="152" spans="1:11" x14ac:dyDescent="0.2">
      <c r="A152" s="22" t="s">
        <v>77</v>
      </c>
      <c r="B152" s="23">
        <v>1151</v>
      </c>
      <c r="C152">
        <v>2242</v>
      </c>
      <c r="D152" t="s">
        <v>65</v>
      </c>
      <c r="E152" s="1">
        <v>60</v>
      </c>
      <c r="F152" s="1">
        <v>124</v>
      </c>
      <c r="G152" s="1">
        <f>F152-E152</f>
        <v>64</v>
      </c>
      <c r="H152" s="1">
        <f>IF(F152&gt;50,0.2*G152,0.1*G152)</f>
        <v>12.8</v>
      </c>
      <c r="I152" t="s">
        <v>82</v>
      </c>
      <c r="J152" t="s">
        <v>83</v>
      </c>
      <c r="K152" t="s">
        <v>56</v>
      </c>
    </row>
    <row r="153" spans="1:11" x14ac:dyDescent="0.2">
      <c r="A153" s="22" t="s">
        <v>77</v>
      </c>
      <c r="B153" s="23">
        <v>1152</v>
      </c>
      <c r="C153">
        <v>4421</v>
      </c>
      <c r="D153" t="s">
        <v>62</v>
      </c>
      <c r="E153" s="1">
        <v>45</v>
      </c>
      <c r="F153" s="1">
        <v>87</v>
      </c>
      <c r="G153" s="1">
        <f>F153-E153</f>
        <v>42</v>
      </c>
      <c r="H153" s="1">
        <f>IF(F153&gt;50,0.2*G153,0.1*G153)</f>
        <v>8.4</v>
      </c>
      <c r="I153" t="s">
        <v>80</v>
      </c>
      <c r="J153" t="s">
        <v>81</v>
      </c>
      <c r="K153" t="s">
        <v>66</v>
      </c>
    </row>
    <row r="154" spans="1:11" x14ac:dyDescent="0.2">
      <c r="A154" s="22" t="s">
        <v>77</v>
      </c>
      <c r="B154" s="23">
        <v>1153</v>
      </c>
      <c r="C154">
        <v>8722</v>
      </c>
      <c r="D154" t="s">
        <v>59</v>
      </c>
      <c r="E154" s="1">
        <v>344</v>
      </c>
      <c r="F154" s="1">
        <v>502</v>
      </c>
      <c r="G154" s="1">
        <f>F154-E154</f>
        <v>158</v>
      </c>
      <c r="H154" s="1">
        <f>IF(F154&gt;50,0.2*G154,0.1*G154)</f>
        <v>31.6</v>
      </c>
      <c r="I154" t="s">
        <v>84</v>
      </c>
      <c r="J154" t="s">
        <v>85</v>
      </c>
      <c r="K154" t="s">
        <v>58</v>
      </c>
    </row>
    <row r="155" spans="1:11" x14ac:dyDescent="0.2">
      <c r="A155" s="22" t="s">
        <v>77</v>
      </c>
      <c r="B155" s="23">
        <v>1154</v>
      </c>
      <c r="C155">
        <v>9822</v>
      </c>
      <c r="D155" t="s">
        <v>53</v>
      </c>
      <c r="E155" s="1">
        <v>58.3</v>
      </c>
      <c r="F155" s="1">
        <v>98.4</v>
      </c>
      <c r="G155" s="1">
        <f>F155-E155</f>
        <v>40.100000000000009</v>
      </c>
      <c r="H155" s="1">
        <f>IF(F155&gt;50,0.2*G155,0.1*G155)</f>
        <v>8.0200000000000014</v>
      </c>
      <c r="I155" t="s">
        <v>82</v>
      </c>
      <c r="J155" t="s">
        <v>83</v>
      </c>
      <c r="K155" t="s">
        <v>66</v>
      </c>
    </row>
    <row r="156" spans="1:11" x14ac:dyDescent="0.2">
      <c r="A156" s="22" t="s">
        <v>77</v>
      </c>
      <c r="B156" s="23">
        <v>1155</v>
      </c>
      <c r="C156">
        <v>4421</v>
      </c>
      <c r="D156" t="s">
        <v>62</v>
      </c>
      <c r="E156" s="1">
        <v>45</v>
      </c>
      <c r="F156" s="1">
        <v>87</v>
      </c>
      <c r="G156" s="1">
        <f>F156-E156</f>
        <v>42</v>
      </c>
      <c r="H156" s="1">
        <f>IF(F156&gt;50,0.2*G156,0.1*G156)</f>
        <v>8.4</v>
      </c>
      <c r="I156" t="s">
        <v>84</v>
      </c>
      <c r="J156" t="s">
        <v>85</v>
      </c>
      <c r="K156" t="s">
        <v>58</v>
      </c>
    </row>
    <row r="157" spans="1:11" x14ac:dyDescent="0.2">
      <c r="A157" s="22" t="s">
        <v>77</v>
      </c>
      <c r="B157" s="23">
        <v>1156</v>
      </c>
      <c r="C157">
        <v>2242</v>
      </c>
      <c r="D157" t="s">
        <v>65</v>
      </c>
      <c r="E157" s="1">
        <v>60</v>
      </c>
      <c r="F157" s="1">
        <v>124</v>
      </c>
      <c r="G157" s="1">
        <f>F157-E157</f>
        <v>64</v>
      </c>
      <c r="H157" s="1">
        <f>IF(F157&gt;50,0.2*G157,0.1*G157)</f>
        <v>12.8</v>
      </c>
      <c r="I157" t="s">
        <v>84</v>
      </c>
      <c r="J157" t="s">
        <v>85</v>
      </c>
      <c r="K157" t="s">
        <v>56</v>
      </c>
    </row>
    <row r="158" spans="1:11" x14ac:dyDescent="0.2">
      <c r="A158" s="22" t="s">
        <v>77</v>
      </c>
      <c r="B158" s="23">
        <v>1157</v>
      </c>
      <c r="C158">
        <v>9212</v>
      </c>
      <c r="D158" t="s">
        <v>63</v>
      </c>
      <c r="E158" s="1">
        <v>4</v>
      </c>
      <c r="F158" s="1">
        <v>7</v>
      </c>
      <c r="G158" s="1">
        <f>F158-E158</f>
        <v>3</v>
      </c>
      <c r="H158" s="1">
        <f>IF(F158&gt;50,0.2*G158,0.1*G158)</f>
        <v>0.30000000000000004</v>
      </c>
      <c r="I158" t="s">
        <v>84</v>
      </c>
      <c r="J158" t="s">
        <v>85</v>
      </c>
      <c r="K158" t="s">
        <v>54</v>
      </c>
    </row>
    <row r="159" spans="1:11" x14ac:dyDescent="0.2">
      <c r="A159" s="22" t="s">
        <v>78</v>
      </c>
      <c r="B159" s="23">
        <v>1158</v>
      </c>
      <c r="C159">
        <v>8722</v>
      </c>
      <c r="D159" t="s">
        <v>59</v>
      </c>
      <c r="E159" s="1">
        <v>344</v>
      </c>
      <c r="F159" s="1">
        <v>502</v>
      </c>
      <c r="G159" s="1">
        <f>F159-E159</f>
        <v>158</v>
      </c>
      <c r="H159" s="1">
        <f>IF(F159&gt;50,0.2*G159,0.1*G159)</f>
        <v>31.6</v>
      </c>
      <c r="I159" t="s">
        <v>80</v>
      </c>
      <c r="J159" t="s">
        <v>81</v>
      </c>
      <c r="K159" t="s">
        <v>66</v>
      </c>
    </row>
    <row r="160" spans="1:11" x14ac:dyDescent="0.2">
      <c r="A160" s="22" t="s">
        <v>78</v>
      </c>
      <c r="B160" s="23">
        <v>1159</v>
      </c>
      <c r="C160">
        <v>6622</v>
      </c>
      <c r="D160" t="s">
        <v>70</v>
      </c>
      <c r="E160" s="1">
        <v>42</v>
      </c>
      <c r="F160" s="1">
        <v>77</v>
      </c>
      <c r="G160" s="1">
        <f>F160-E160</f>
        <v>35</v>
      </c>
      <c r="H160" s="1">
        <f>IF(F160&gt;50,0.2*G160,0.1*G160)</f>
        <v>7</v>
      </c>
      <c r="I160" t="s">
        <v>84</v>
      </c>
      <c r="J160" t="s">
        <v>85</v>
      </c>
      <c r="K160" t="s">
        <v>56</v>
      </c>
    </row>
    <row r="161" spans="1:11" x14ac:dyDescent="0.2">
      <c r="A161" s="22" t="s">
        <v>78</v>
      </c>
      <c r="B161" s="23">
        <v>1160</v>
      </c>
      <c r="C161">
        <v>9822</v>
      </c>
      <c r="D161" t="s">
        <v>53</v>
      </c>
      <c r="E161" s="1">
        <v>58.3</v>
      </c>
      <c r="F161" s="1">
        <v>98.4</v>
      </c>
      <c r="G161" s="1">
        <f>F161-E161</f>
        <v>40.100000000000009</v>
      </c>
      <c r="H161" s="1">
        <f>IF(F161&gt;50,0.2*G161,0.1*G161)</f>
        <v>8.0200000000000014</v>
      </c>
      <c r="I161" t="s">
        <v>86</v>
      </c>
      <c r="J161" t="s">
        <v>87</v>
      </c>
      <c r="K161" t="s">
        <v>66</v>
      </c>
    </row>
    <row r="162" spans="1:11" x14ac:dyDescent="0.2">
      <c r="A162" s="22" t="s">
        <v>78</v>
      </c>
      <c r="B162" s="23">
        <v>1161</v>
      </c>
      <c r="C162">
        <v>4421</v>
      </c>
      <c r="D162" t="s">
        <v>62</v>
      </c>
      <c r="E162" s="1">
        <v>45</v>
      </c>
      <c r="F162" s="1">
        <v>87</v>
      </c>
      <c r="G162" s="1">
        <f>F162-E162</f>
        <v>42</v>
      </c>
      <c r="H162" s="1">
        <f>IF(F162&gt;50,0.2*G162,0.1*G162)</f>
        <v>8.4</v>
      </c>
      <c r="I162" t="s">
        <v>82</v>
      </c>
      <c r="J162" t="s">
        <v>83</v>
      </c>
      <c r="K162" t="s">
        <v>56</v>
      </c>
    </row>
    <row r="163" spans="1:11" x14ac:dyDescent="0.2">
      <c r="A163" s="22" t="s">
        <v>78</v>
      </c>
      <c r="B163" s="23">
        <v>1162</v>
      </c>
      <c r="C163">
        <v>9212</v>
      </c>
      <c r="D163" t="s">
        <v>63</v>
      </c>
      <c r="E163" s="1">
        <v>4</v>
      </c>
      <c r="F163" s="1">
        <v>7</v>
      </c>
      <c r="G163" s="1">
        <f>F163-E163</f>
        <v>3</v>
      </c>
      <c r="H163" s="1">
        <f>IF(F163&gt;50,0.2*G163,0.1*G163)</f>
        <v>0.30000000000000004</v>
      </c>
      <c r="I163" t="s">
        <v>80</v>
      </c>
      <c r="J163" t="s">
        <v>81</v>
      </c>
      <c r="K163" t="s">
        <v>58</v>
      </c>
    </row>
    <row r="164" spans="1:11" x14ac:dyDescent="0.2">
      <c r="A164" s="22" t="s">
        <v>78</v>
      </c>
      <c r="B164" s="23">
        <v>1163</v>
      </c>
      <c r="C164">
        <v>9212</v>
      </c>
      <c r="D164" t="s">
        <v>63</v>
      </c>
      <c r="E164" s="1">
        <v>4</v>
      </c>
      <c r="F164" s="1">
        <v>7</v>
      </c>
      <c r="G164" s="1">
        <f>F164-E164</f>
        <v>3</v>
      </c>
      <c r="H164" s="1">
        <f>IF(F164&gt;50,0.2*G164,0.1*G164)</f>
        <v>0.30000000000000004</v>
      </c>
      <c r="I164" t="s">
        <v>84</v>
      </c>
      <c r="J164" t="s">
        <v>85</v>
      </c>
      <c r="K164" t="s">
        <v>56</v>
      </c>
    </row>
    <row r="165" spans="1:11" x14ac:dyDescent="0.2">
      <c r="A165" s="22" t="s">
        <v>78</v>
      </c>
      <c r="B165" s="23">
        <v>1164</v>
      </c>
      <c r="C165">
        <v>9822</v>
      </c>
      <c r="D165" t="s">
        <v>53</v>
      </c>
      <c r="E165" s="1">
        <v>58.3</v>
      </c>
      <c r="F165" s="1">
        <v>98.4</v>
      </c>
      <c r="G165" s="1">
        <f>F165-E165</f>
        <v>40.100000000000009</v>
      </c>
      <c r="H165" s="1">
        <f>IF(F165&gt;50,0.2*G165,0.1*G165)</f>
        <v>8.0200000000000014</v>
      </c>
      <c r="I165" t="s">
        <v>84</v>
      </c>
      <c r="J165" t="s">
        <v>85</v>
      </c>
      <c r="K165" t="s">
        <v>58</v>
      </c>
    </row>
    <row r="166" spans="1:11" x14ac:dyDescent="0.2">
      <c r="A166" s="22" t="s">
        <v>78</v>
      </c>
      <c r="B166" s="23">
        <v>1165</v>
      </c>
      <c r="C166">
        <v>9822</v>
      </c>
      <c r="D166" t="s">
        <v>53</v>
      </c>
      <c r="E166" s="1">
        <v>58.3</v>
      </c>
      <c r="F166" s="1">
        <v>98.4</v>
      </c>
      <c r="G166" s="1">
        <f>F166-E166</f>
        <v>40.100000000000009</v>
      </c>
      <c r="H166" s="1">
        <f>IF(F166&gt;50,0.2*G166,0.1*G166)</f>
        <v>8.0200000000000014</v>
      </c>
      <c r="I166" t="s">
        <v>84</v>
      </c>
      <c r="J166" t="s">
        <v>85</v>
      </c>
      <c r="K166" t="s">
        <v>58</v>
      </c>
    </row>
    <row r="167" spans="1:11" x14ac:dyDescent="0.2">
      <c r="A167" s="22" t="s">
        <v>78</v>
      </c>
      <c r="B167" s="23">
        <v>1166</v>
      </c>
      <c r="C167">
        <v>8722</v>
      </c>
      <c r="D167" t="s">
        <v>59</v>
      </c>
      <c r="E167" s="1">
        <v>344</v>
      </c>
      <c r="F167" s="1">
        <v>502</v>
      </c>
      <c r="G167" s="1">
        <f>F167-E167</f>
        <v>158</v>
      </c>
      <c r="H167" s="1">
        <f>IF(F167&gt;50,0.2*G167,0.1*G167)</f>
        <v>31.6</v>
      </c>
      <c r="I167" t="s">
        <v>84</v>
      </c>
      <c r="J167" t="s">
        <v>85</v>
      </c>
      <c r="K167" t="s">
        <v>66</v>
      </c>
    </row>
    <row r="168" spans="1:11" x14ac:dyDescent="0.2">
      <c r="A168" s="22" t="s">
        <v>79</v>
      </c>
      <c r="B168" s="23">
        <v>1167</v>
      </c>
      <c r="C168">
        <v>2242</v>
      </c>
      <c r="D168" t="s">
        <v>65</v>
      </c>
      <c r="E168" s="1">
        <v>60</v>
      </c>
      <c r="F168" s="1">
        <v>124</v>
      </c>
      <c r="G168" s="1">
        <f>F168-E168</f>
        <v>64</v>
      </c>
      <c r="H168" s="1">
        <f>IF(F168&gt;50,0.2*G168,0.1*G168)</f>
        <v>12.8</v>
      </c>
      <c r="I168" t="s">
        <v>84</v>
      </c>
      <c r="J168" t="s">
        <v>85</v>
      </c>
      <c r="K168" t="s">
        <v>54</v>
      </c>
    </row>
    <row r="169" spans="1:11" x14ac:dyDescent="0.2">
      <c r="A169" s="22" t="s">
        <v>79</v>
      </c>
      <c r="B169" s="23">
        <v>1168</v>
      </c>
      <c r="C169">
        <v>9822</v>
      </c>
      <c r="D169" t="s">
        <v>53</v>
      </c>
      <c r="E169" s="1">
        <v>58.3</v>
      </c>
      <c r="F169" s="1">
        <v>98.4</v>
      </c>
      <c r="G169" s="1">
        <f>F169-E169</f>
        <v>40.100000000000009</v>
      </c>
      <c r="H169" s="1">
        <f>IF(F169&gt;50,0.2*G169,0.1*G169)</f>
        <v>8.0200000000000014</v>
      </c>
      <c r="I169" t="s">
        <v>84</v>
      </c>
      <c r="J169" t="s">
        <v>85</v>
      </c>
      <c r="K169" t="s">
        <v>56</v>
      </c>
    </row>
    <row r="170" spans="1:11" x14ac:dyDescent="0.2">
      <c r="A170" s="22" t="s">
        <v>79</v>
      </c>
      <c r="B170" s="23">
        <v>1169</v>
      </c>
      <c r="C170">
        <v>8722</v>
      </c>
      <c r="D170" t="s">
        <v>59</v>
      </c>
      <c r="E170" s="1">
        <v>344</v>
      </c>
      <c r="F170" s="1">
        <v>502</v>
      </c>
      <c r="G170" s="1">
        <f>F170-E170</f>
        <v>158</v>
      </c>
      <c r="H170" s="1">
        <f>IF(F170&gt;50,0.2*G170,0.1*G170)</f>
        <v>31.6</v>
      </c>
      <c r="I170" t="s">
        <v>84</v>
      </c>
      <c r="J170" t="s">
        <v>85</v>
      </c>
      <c r="K170" t="s">
        <v>67</v>
      </c>
    </row>
    <row r="171" spans="1:11" x14ac:dyDescent="0.2">
      <c r="A171" s="22" t="s">
        <v>79</v>
      </c>
      <c r="B171" s="23">
        <v>1170</v>
      </c>
      <c r="C171">
        <v>4421</v>
      </c>
      <c r="D171" t="s">
        <v>62</v>
      </c>
      <c r="E171" s="1">
        <v>45</v>
      </c>
      <c r="F171" s="1">
        <v>87</v>
      </c>
      <c r="G171" s="1">
        <f>F171-E171</f>
        <v>42</v>
      </c>
      <c r="H171" s="1">
        <f>IF(F171&gt;50,0.2*G171,0.1*G171)</f>
        <v>8.4</v>
      </c>
      <c r="I171" t="s">
        <v>80</v>
      </c>
      <c r="J171" t="s">
        <v>81</v>
      </c>
      <c r="K171" t="s">
        <v>56</v>
      </c>
    </row>
    <row r="172" spans="1:11" x14ac:dyDescent="0.2">
      <c r="A172" s="22" t="s">
        <v>79</v>
      </c>
      <c r="B172" s="23">
        <v>1171</v>
      </c>
      <c r="C172">
        <v>4421</v>
      </c>
      <c r="D172" t="s">
        <v>62</v>
      </c>
      <c r="E172" s="1">
        <v>45</v>
      </c>
      <c r="F172" s="1">
        <v>87</v>
      </c>
      <c r="G172" s="1">
        <f>F172-E172</f>
        <v>42</v>
      </c>
      <c r="H172" s="1">
        <f>IF(F172&gt;50,0.2*G172,0.1*G172)</f>
        <v>8.4</v>
      </c>
      <c r="I172" t="s">
        <v>82</v>
      </c>
      <c r="J172" t="s">
        <v>83</v>
      </c>
      <c r="K172" t="s">
        <v>66</v>
      </c>
    </row>
    <row r="174" spans="1:11" x14ac:dyDescent="0.2">
      <c r="A174" s="22" t="s">
        <v>89</v>
      </c>
      <c r="F174" s="1">
        <f>SUM(F2:F172)</f>
        <v>17110.599999999995</v>
      </c>
    </row>
    <row r="175" spans="1:11" x14ac:dyDescent="0.2">
      <c r="A175" s="22" t="s">
        <v>90</v>
      </c>
      <c r="F175" s="1">
        <f>SUMIF(F2:F172,"&gt;50")</f>
        <v>16088.399999999994</v>
      </c>
    </row>
    <row r="176" spans="1:11" x14ac:dyDescent="0.2">
      <c r="A176" s="22" t="s">
        <v>91</v>
      </c>
      <c r="F176" s="1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9B17-004C-6849-8DE1-71DE6872DEBD}">
  <dimension ref="A1:E8"/>
  <sheetViews>
    <sheetView zoomScale="120" zoomScaleNormal="120" workbookViewId="0">
      <selection activeCell="J15" sqref="J1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5.83203125" bestFit="1" customWidth="1"/>
    <col min="4" max="4" width="12" bestFit="1" customWidth="1"/>
    <col min="5" max="5" width="20.83203125" bestFit="1" customWidth="1"/>
  </cols>
  <sheetData>
    <row r="1" spans="1:5" x14ac:dyDescent="0.2">
      <c r="A1" t="s">
        <v>98</v>
      </c>
    </row>
    <row r="3" spans="1:5" x14ac:dyDescent="0.2">
      <c r="A3" s="27" t="s">
        <v>93</v>
      </c>
      <c r="B3" t="s">
        <v>92</v>
      </c>
      <c r="C3" t="s">
        <v>95</v>
      </c>
      <c r="D3" t="s">
        <v>96</v>
      </c>
      <c r="E3" t="s">
        <v>97</v>
      </c>
    </row>
    <row r="4" spans="1:5" x14ac:dyDescent="0.2">
      <c r="A4" s="28" t="s">
        <v>81</v>
      </c>
      <c r="B4" s="2">
        <v>6003.5</v>
      </c>
      <c r="C4" s="2">
        <v>3988.4000000000005</v>
      </c>
      <c r="D4" s="2">
        <v>2015.1</v>
      </c>
      <c r="E4" s="2">
        <v>396.75000000000011</v>
      </c>
    </row>
    <row r="5" spans="1:5" x14ac:dyDescent="0.2">
      <c r="A5" s="28" t="s">
        <v>83</v>
      </c>
      <c r="B5" s="2">
        <v>2410.7000000000003</v>
      </c>
      <c r="C5" s="2">
        <v>1389.0999999999997</v>
      </c>
      <c r="D5" s="2">
        <v>1021.6</v>
      </c>
      <c r="E5" s="2">
        <v>193.81000000000009</v>
      </c>
    </row>
    <row r="6" spans="1:5" x14ac:dyDescent="0.2">
      <c r="A6" s="28" t="s">
        <v>87</v>
      </c>
      <c r="B6" s="2">
        <v>3035.3</v>
      </c>
      <c r="C6" s="2">
        <v>1951.1999999999998</v>
      </c>
      <c r="D6" s="2">
        <v>1084.0999999999999</v>
      </c>
      <c r="E6" s="2">
        <v>209.45000000000007</v>
      </c>
    </row>
    <row r="7" spans="1:5" x14ac:dyDescent="0.2">
      <c r="A7" s="28" t="s">
        <v>85</v>
      </c>
      <c r="B7" s="2">
        <v>5661.0999999999985</v>
      </c>
      <c r="C7" s="2">
        <v>3425.2000000000003</v>
      </c>
      <c r="D7" s="2">
        <v>2235.8999999999996</v>
      </c>
      <c r="E7" s="2">
        <v>432.7700000000001</v>
      </c>
    </row>
    <row r="8" spans="1:5" x14ac:dyDescent="0.2">
      <c r="A8" s="28" t="s">
        <v>94</v>
      </c>
      <c r="B8" s="2">
        <v>17110.599999999999</v>
      </c>
      <c r="C8" s="2">
        <v>10753.9</v>
      </c>
      <c r="D8" s="2">
        <v>6356.6999999999989</v>
      </c>
      <c r="E8" s="2">
        <v>1232.7800000000002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82DA-4C33-B442-8020-AF6F74D96BF5}">
  <dimension ref="A1:N66"/>
  <sheetViews>
    <sheetView zoomScaleNormal="110" workbookViewId="0">
      <selection activeCell="Q22" sqref="Q22"/>
    </sheetView>
  </sheetViews>
  <sheetFormatPr baseColWidth="10" defaultRowHeight="16" x14ac:dyDescent="0.2"/>
  <cols>
    <col min="1" max="1" width="13.33203125" bestFit="1" customWidth="1"/>
    <col min="3" max="3" width="13.1640625" bestFit="1" customWidth="1"/>
    <col min="8" max="8" width="11.6640625" style="32" bestFit="1" customWidth="1"/>
    <col min="9" max="9" width="11" style="32" bestFit="1" customWidth="1"/>
    <col min="14" max="14" width="16.6640625" bestFit="1" customWidth="1"/>
  </cols>
  <sheetData>
    <row r="1" spans="1:14" s="24" customFormat="1" ht="35" x14ac:dyDescent="0.25">
      <c r="A1" s="30" t="s">
        <v>99</v>
      </c>
      <c r="B1" s="24" t="s">
        <v>100</v>
      </c>
      <c r="C1" s="24" t="s">
        <v>101</v>
      </c>
      <c r="D1" s="24" t="s">
        <v>102</v>
      </c>
      <c r="E1" s="24" t="s">
        <v>103</v>
      </c>
      <c r="F1" s="24" t="s">
        <v>104</v>
      </c>
      <c r="G1" s="24" t="s">
        <v>105</v>
      </c>
      <c r="H1" s="31" t="s">
        <v>106</v>
      </c>
      <c r="I1" s="31" t="s">
        <v>107</v>
      </c>
      <c r="J1" s="24" t="s">
        <v>108</v>
      </c>
      <c r="K1" s="24" t="s">
        <v>109</v>
      </c>
      <c r="L1" s="24" t="s">
        <v>110</v>
      </c>
      <c r="M1" s="24" t="s">
        <v>111</v>
      </c>
      <c r="N1" s="24" t="s">
        <v>112</v>
      </c>
    </row>
    <row r="2" spans="1:14" ht="17" x14ac:dyDescent="0.25">
      <c r="A2" s="29" t="s">
        <v>113</v>
      </c>
      <c r="B2" t="str">
        <f>LEFT(A2,2)</f>
        <v>FD</v>
      </c>
      <c r="C2" t="str">
        <f>VLOOKUP(B2,B$57:C$62,2)</f>
        <v>Ford</v>
      </c>
      <c r="D2" t="str">
        <f>MID(A2,5,3)</f>
        <v>MTG</v>
      </c>
      <c r="F2" t="str">
        <f>MID(A2,3,2)</f>
        <v>06</v>
      </c>
      <c r="G2">
        <f>IF(14-F2&lt;0, 100-F2+14,14-F2)</f>
        <v>8</v>
      </c>
      <c r="H2" s="32">
        <v>40326.800000000003</v>
      </c>
      <c r="I2" s="32">
        <f>H2/G2</f>
        <v>5040.8500000000004</v>
      </c>
      <c r="J2" t="s">
        <v>114</v>
      </c>
      <c r="K2" t="s">
        <v>85</v>
      </c>
      <c r="L2">
        <v>50000</v>
      </c>
      <c r="M2" t="str">
        <f>IF(H2&lt;L2,"Y", "Not Covered")</f>
        <v>Y</v>
      </c>
      <c r="N2" t="str">
        <f>CONCATENATE(B2,F2,D2,UPPER(LEFT(J2,3)),MID(A2,8,3))</f>
        <v>FD06MTGBLA001</v>
      </c>
    </row>
    <row r="3" spans="1:14" ht="17" x14ac:dyDescent="0.25">
      <c r="A3" s="29" t="s">
        <v>115</v>
      </c>
      <c r="B3" t="str">
        <f t="shared" ref="B3:B53" si="0">LEFT(A3,2)</f>
        <v>FD</v>
      </c>
      <c r="C3" t="str">
        <f t="shared" ref="C3:C53" si="1">VLOOKUP(B3,B$57:C$62,2)</f>
        <v>Ford</v>
      </c>
      <c r="D3" t="str">
        <f t="shared" ref="D3:D53" si="2">MID(A3,5,3)</f>
        <v>MTG</v>
      </c>
      <c r="F3" t="str">
        <f t="shared" ref="F3:F53" si="3">MID(A3,3,2)</f>
        <v>06</v>
      </c>
      <c r="G3">
        <f t="shared" ref="G3:G53" si="4">IF(14-F3&lt;0, 100-F3+14,14-F3)</f>
        <v>8</v>
      </c>
      <c r="H3" s="32">
        <v>44974.8</v>
      </c>
      <c r="I3" s="32">
        <f t="shared" ref="I3:I53" si="5">H3/G3</f>
        <v>5621.85</v>
      </c>
      <c r="J3" t="s">
        <v>116</v>
      </c>
      <c r="K3" t="s">
        <v>117</v>
      </c>
      <c r="L3">
        <v>50000</v>
      </c>
      <c r="M3" t="str">
        <f t="shared" ref="M3:M53" si="6">IF(H3&lt;L3,"Y", "Not Covered")</f>
        <v>Y</v>
      </c>
      <c r="N3" t="str">
        <f t="shared" ref="N3:N53" si="7">CONCATENATE(B3,F3,D3,UPPER(LEFT(J3,3)),MID(A3,8,3))</f>
        <v>FD06MTGWHI002</v>
      </c>
    </row>
    <row r="4" spans="1:14" ht="17" x14ac:dyDescent="0.25">
      <c r="A4" s="29" t="s">
        <v>118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F4" t="str">
        <f t="shared" si="3"/>
        <v>08</v>
      </c>
      <c r="G4">
        <f t="shared" si="4"/>
        <v>6</v>
      </c>
      <c r="H4" s="32">
        <v>44946.5</v>
      </c>
      <c r="I4" s="32">
        <f t="shared" si="5"/>
        <v>7491.083333333333</v>
      </c>
      <c r="J4" t="s">
        <v>119</v>
      </c>
      <c r="K4" t="s">
        <v>120</v>
      </c>
      <c r="L4">
        <v>50000</v>
      </c>
      <c r="M4" t="str">
        <f t="shared" si="6"/>
        <v>Y</v>
      </c>
      <c r="N4" t="str">
        <f t="shared" si="7"/>
        <v>FD08MTGGRE003</v>
      </c>
    </row>
    <row r="5" spans="1:14" ht="17" x14ac:dyDescent="0.25">
      <c r="A5" s="29" t="s">
        <v>121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F5" t="str">
        <f t="shared" si="3"/>
        <v>08</v>
      </c>
      <c r="G5">
        <f t="shared" si="4"/>
        <v>6</v>
      </c>
      <c r="H5" s="32">
        <v>37558.800000000003</v>
      </c>
      <c r="I5" s="32">
        <f t="shared" si="5"/>
        <v>6259.8</v>
      </c>
      <c r="J5" t="s">
        <v>114</v>
      </c>
      <c r="K5" t="s">
        <v>122</v>
      </c>
      <c r="L5">
        <v>50000</v>
      </c>
      <c r="M5" t="str">
        <f t="shared" si="6"/>
        <v>Y</v>
      </c>
      <c r="N5" t="str">
        <f t="shared" si="7"/>
        <v>FD08MTGBLA004</v>
      </c>
    </row>
    <row r="6" spans="1:14" ht="17" x14ac:dyDescent="0.25">
      <c r="A6" s="29" t="s">
        <v>123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F6" t="str">
        <f t="shared" si="3"/>
        <v>08</v>
      </c>
      <c r="G6">
        <f t="shared" si="4"/>
        <v>6</v>
      </c>
      <c r="H6" s="32">
        <v>36438.5</v>
      </c>
      <c r="I6" s="32">
        <f t="shared" si="5"/>
        <v>6073.083333333333</v>
      </c>
      <c r="J6" t="s">
        <v>116</v>
      </c>
      <c r="K6" t="s">
        <v>85</v>
      </c>
      <c r="L6">
        <v>50000</v>
      </c>
      <c r="M6" t="str">
        <f t="shared" si="6"/>
        <v>Y</v>
      </c>
      <c r="N6" t="str">
        <f t="shared" si="7"/>
        <v>FD08MTGWHI005</v>
      </c>
    </row>
    <row r="7" spans="1:14" ht="17" x14ac:dyDescent="0.25">
      <c r="A7" s="29" t="s">
        <v>198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F7" t="str">
        <f t="shared" si="3"/>
        <v>06</v>
      </c>
      <c r="G7">
        <f t="shared" si="4"/>
        <v>8</v>
      </c>
      <c r="H7" s="32">
        <v>46311.4</v>
      </c>
      <c r="I7" s="32">
        <f t="shared" si="5"/>
        <v>5788.9250000000002</v>
      </c>
      <c r="J7" t="s">
        <v>119</v>
      </c>
      <c r="K7" t="s">
        <v>124</v>
      </c>
      <c r="L7">
        <v>75000</v>
      </c>
      <c r="M7" t="str">
        <f t="shared" si="6"/>
        <v>Y</v>
      </c>
      <c r="N7" t="str">
        <f t="shared" si="7"/>
        <v>FD06FCSGRE006</v>
      </c>
    </row>
    <row r="8" spans="1:14" ht="17" x14ac:dyDescent="0.25">
      <c r="A8" s="29" t="s">
        <v>125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F8" t="str">
        <f t="shared" si="3"/>
        <v>06</v>
      </c>
      <c r="G8">
        <f t="shared" si="4"/>
        <v>8</v>
      </c>
      <c r="H8" s="32">
        <v>52229.5</v>
      </c>
      <c r="I8" s="32">
        <f t="shared" si="5"/>
        <v>6528.6875</v>
      </c>
      <c r="J8" t="s">
        <v>119</v>
      </c>
      <c r="K8" t="s">
        <v>120</v>
      </c>
      <c r="L8">
        <v>75000</v>
      </c>
      <c r="M8" t="str">
        <f t="shared" si="6"/>
        <v>Y</v>
      </c>
      <c r="N8" t="str">
        <f t="shared" si="7"/>
        <v>FD06FCSGRE007</v>
      </c>
    </row>
    <row r="9" spans="1:14" ht="17" x14ac:dyDescent="0.25">
      <c r="A9" s="29" t="s">
        <v>126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F9" t="str">
        <f t="shared" si="3"/>
        <v>09</v>
      </c>
      <c r="G9">
        <f t="shared" si="4"/>
        <v>5</v>
      </c>
      <c r="H9" s="32">
        <v>35137</v>
      </c>
      <c r="I9" s="32">
        <f t="shared" si="5"/>
        <v>7027.4</v>
      </c>
      <c r="J9" t="s">
        <v>114</v>
      </c>
      <c r="K9" t="s">
        <v>127</v>
      </c>
      <c r="L9">
        <v>75000</v>
      </c>
      <c r="M9" t="str">
        <f t="shared" si="6"/>
        <v>Y</v>
      </c>
      <c r="N9" t="str">
        <f t="shared" si="7"/>
        <v>FD09FCSBLA008</v>
      </c>
    </row>
    <row r="10" spans="1:14" ht="17" x14ac:dyDescent="0.25">
      <c r="A10" s="29" t="s">
        <v>128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F10" t="str">
        <f t="shared" si="3"/>
        <v>13</v>
      </c>
      <c r="G10">
        <f t="shared" si="4"/>
        <v>1</v>
      </c>
      <c r="H10" s="32">
        <v>27637.1</v>
      </c>
      <c r="I10" s="32">
        <f t="shared" si="5"/>
        <v>27637.1</v>
      </c>
      <c r="J10" t="s">
        <v>114</v>
      </c>
      <c r="K10" t="s">
        <v>85</v>
      </c>
      <c r="L10">
        <v>75000</v>
      </c>
      <c r="M10" t="str">
        <f t="shared" si="6"/>
        <v>Y</v>
      </c>
      <c r="N10" t="str">
        <f t="shared" si="7"/>
        <v>FD13FCSBLA009</v>
      </c>
    </row>
    <row r="11" spans="1:14" ht="17" x14ac:dyDescent="0.25">
      <c r="A11" s="29" t="s">
        <v>129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F11" t="str">
        <f t="shared" si="3"/>
        <v>13</v>
      </c>
      <c r="G11">
        <f t="shared" si="4"/>
        <v>1</v>
      </c>
      <c r="H11" s="32">
        <v>27534.799999999999</v>
      </c>
      <c r="I11" s="32">
        <f t="shared" si="5"/>
        <v>27534.799999999999</v>
      </c>
      <c r="J11" t="s">
        <v>116</v>
      </c>
      <c r="K11" t="s">
        <v>130</v>
      </c>
      <c r="L11">
        <v>75000</v>
      </c>
      <c r="M11" t="str">
        <f t="shared" si="6"/>
        <v>Y</v>
      </c>
      <c r="N11" t="str">
        <f t="shared" si="7"/>
        <v>FD13FCSWHI010</v>
      </c>
    </row>
    <row r="12" spans="1:14" ht="17" x14ac:dyDescent="0.25">
      <c r="A12" s="29" t="s">
        <v>131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F12" t="str">
        <f t="shared" si="3"/>
        <v>12</v>
      </c>
      <c r="G12">
        <f t="shared" si="4"/>
        <v>2</v>
      </c>
      <c r="H12" s="32">
        <v>19341.7</v>
      </c>
      <c r="I12" s="32">
        <f t="shared" si="5"/>
        <v>9670.85</v>
      </c>
      <c r="J12" t="s">
        <v>116</v>
      </c>
      <c r="K12" t="s">
        <v>132</v>
      </c>
      <c r="L12">
        <v>75000</v>
      </c>
      <c r="M12" t="str">
        <f t="shared" si="6"/>
        <v>Y</v>
      </c>
      <c r="N12" t="str">
        <f t="shared" si="7"/>
        <v>FD12FCSWHI011</v>
      </c>
    </row>
    <row r="13" spans="1:14" ht="17" x14ac:dyDescent="0.25">
      <c r="A13" s="29" t="s">
        <v>133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F13" t="str">
        <f t="shared" si="3"/>
        <v>13</v>
      </c>
      <c r="G13">
        <f t="shared" si="4"/>
        <v>1</v>
      </c>
      <c r="H13" s="32">
        <v>22521.599999999999</v>
      </c>
      <c r="I13" s="32">
        <f t="shared" si="5"/>
        <v>22521.599999999999</v>
      </c>
      <c r="J13" t="s">
        <v>114</v>
      </c>
      <c r="K13" t="s">
        <v>134</v>
      </c>
      <c r="L13">
        <v>75000</v>
      </c>
      <c r="M13" t="str">
        <f t="shared" si="6"/>
        <v>Y</v>
      </c>
      <c r="N13" t="str">
        <f t="shared" si="7"/>
        <v>FD13FCSBLA012</v>
      </c>
    </row>
    <row r="14" spans="1:14" ht="17" x14ac:dyDescent="0.25">
      <c r="A14" s="29" t="s">
        <v>135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F14" t="str">
        <f t="shared" si="3"/>
        <v>13</v>
      </c>
      <c r="G14">
        <f t="shared" si="4"/>
        <v>1</v>
      </c>
      <c r="H14" s="32">
        <v>13682.9</v>
      </c>
      <c r="I14" s="32">
        <f t="shared" si="5"/>
        <v>13682.9</v>
      </c>
      <c r="J14" t="s">
        <v>114</v>
      </c>
      <c r="K14" t="s">
        <v>136</v>
      </c>
      <c r="L14">
        <v>75000</v>
      </c>
      <c r="M14" t="str">
        <f t="shared" si="6"/>
        <v>Y</v>
      </c>
      <c r="N14" t="str">
        <f t="shared" si="7"/>
        <v>FD13FCSBLA013</v>
      </c>
    </row>
    <row r="15" spans="1:14" ht="17" x14ac:dyDescent="0.25">
      <c r="A15" s="29" t="s">
        <v>197</v>
      </c>
      <c r="B15" t="str">
        <f t="shared" si="0"/>
        <v>GM</v>
      </c>
      <c r="C15" t="str">
        <f t="shared" si="1"/>
        <v>General Motor</v>
      </c>
      <c r="D15" t="str">
        <f t="shared" si="2"/>
        <v>CMR</v>
      </c>
      <c r="F15" t="str">
        <f t="shared" si="3"/>
        <v>09</v>
      </c>
      <c r="G15">
        <f t="shared" si="4"/>
        <v>5</v>
      </c>
      <c r="H15" s="32">
        <v>28464.799999999999</v>
      </c>
      <c r="I15" s="32">
        <f t="shared" si="5"/>
        <v>5692.96</v>
      </c>
      <c r="J15" t="s">
        <v>116</v>
      </c>
      <c r="K15" t="s">
        <v>137</v>
      </c>
      <c r="L15">
        <v>100000</v>
      </c>
      <c r="M15" t="str">
        <f t="shared" si="6"/>
        <v>Y</v>
      </c>
      <c r="N15" t="str">
        <f t="shared" si="7"/>
        <v>GM09CMRWHI014</v>
      </c>
    </row>
    <row r="16" spans="1:14" ht="17" x14ac:dyDescent="0.25">
      <c r="A16" s="29" t="s">
        <v>138</v>
      </c>
      <c r="B16" t="str">
        <f t="shared" si="0"/>
        <v>GM</v>
      </c>
      <c r="C16" t="str">
        <f t="shared" si="1"/>
        <v>General Motor</v>
      </c>
      <c r="D16" t="str">
        <f t="shared" si="2"/>
        <v>CMR</v>
      </c>
      <c r="F16" t="str">
        <f t="shared" si="3"/>
        <v>12</v>
      </c>
      <c r="G16">
        <f t="shared" si="4"/>
        <v>2</v>
      </c>
      <c r="H16" s="32">
        <v>19421.099999999999</v>
      </c>
      <c r="I16" s="32">
        <f t="shared" si="5"/>
        <v>9710.5499999999993</v>
      </c>
      <c r="J16" t="s">
        <v>114</v>
      </c>
      <c r="K16" t="s">
        <v>139</v>
      </c>
      <c r="L16">
        <v>100000</v>
      </c>
      <c r="M16" t="str">
        <f t="shared" si="6"/>
        <v>Y</v>
      </c>
      <c r="N16" t="str">
        <f t="shared" si="7"/>
        <v>GM12CMRBLA015</v>
      </c>
    </row>
    <row r="17" spans="1:14" ht="17" x14ac:dyDescent="0.25">
      <c r="A17" s="29" t="s">
        <v>140</v>
      </c>
      <c r="B17" t="str">
        <f t="shared" si="0"/>
        <v>GM</v>
      </c>
      <c r="C17" t="str">
        <f t="shared" si="1"/>
        <v>General Motor</v>
      </c>
      <c r="D17" t="str">
        <f t="shared" si="2"/>
        <v>CMR</v>
      </c>
      <c r="F17" t="str">
        <f t="shared" si="3"/>
        <v>14</v>
      </c>
      <c r="G17">
        <f t="shared" si="4"/>
        <v>0</v>
      </c>
      <c r="H17" s="32">
        <v>14289.6</v>
      </c>
      <c r="I17" s="32" t="e">
        <f t="shared" si="5"/>
        <v>#DIV/0!</v>
      </c>
      <c r="J17" t="s">
        <v>116</v>
      </c>
      <c r="K17" t="s">
        <v>141</v>
      </c>
      <c r="L17">
        <v>100000</v>
      </c>
      <c r="M17" t="str">
        <f t="shared" si="6"/>
        <v>Y</v>
      </c>
      <c r="N17" t="str">
        <f t="shared" si="7"/>
        <v>GM14CMRWHI016</v>
      </c>
    </row>
    <row r="18" spans="1:14" ht="17" x14ac:dyDescent="0.25">
      <c r="A18" s="29" t="s">
        <v>142</v>
      </c>
      <c r="B18" t="str">
        <f t="shared" si="0"/>
        <v>GM</v>
      </c>
      <c r="C18" t="str">
        <f t="shared" si="1"/>
        <v>General Motor</v>
      </c>
      <c r="D18" t="str">
        <f t="shared" si="2"/>
        <v>SLV</v>
      </c>
      <c r="F18" t="str">
        <f t="shared" si="3"/>
        <v>10</v>
      </c>
      <c r="G18">
        <f t="shared" si="4"/>
        <v>4</v>
      </c>
      <c r="H18" s="32">
        <v>31144.400000000001</v>
      </c>
      <c r="I18" s="32">
        <f t="shared" si="5"/>
        <v>7786.1</v>
      </c>
      <c r="J18" t="s">
        <v>114</v>
      </c>
      <c r="K18" t="s">
        <v>143</v>
      </c>
      <c r="L18">
        <v>100000</v>
      </c>
      <c r="M18" t="str">
        <f t="shared" si="6"/>
        <v>Y</v>
      </c>
      <c r="N18" t="str">
        <f t="shared" si="7"/>
        <v>GM10SLVBLA017</v>
      </c>
    </row>
    <row r="19" spans="1:14" ht="17" x14ac:dyDescent="0.25">
      <c r="A19" s="29" t="s">
        <v>144</v>
      </c>
      <c r="B19" t="str">
        <f t="shared" si="0"/>
        <v>GM</v>
      </c>
      <c r="C19" t="str">
        <f t="shared" si="1"/>
        <v>General Motor</v>
      </c>
      <c r="D19" t="str">
        <f t="shared" si="2"/>
        <v>SLV</v>
      </c>
      <c r="F19" t="str">
        <f t="shared" si="3"/>
        <v>98</v>
      </c>
      <c r="G19">
        <f t="shared" si="4"/>
        <v>16</v>
      </c>
      <c r="H19" s="32">
        <v>83162.7</v>
      </c>
      <c r="I19" s="32">
        <f t="shared" si="5"/>
        <v>5197.6687499999998</v>
      </c>
      <c r="J19" t="s">
        <v>114</v>
      </c>
      <c r="K19" t="s">
        <v>137</v>
      </c>
      <c r="L19">
        <v>100000</v>
      </c>
      <c r="M19" t="str">
        <f t="shared" si="6"/>
        <v>Y</v>
      </c>
      <c r="N19" t="str">
        <f t="shared" si="7"/>
        <v>GM98SLVBLA018</v>
      </c>
    </row>
    <row r="20" spans="1:14" ht="17" x14ac:dyDescent="0.25">
      <c r="A20" s="29" t="s">
        <v>145</v>
      </c>
      <c r="B20" t="str">
        <f t="shared" si="0"/>
        <v>GM</v>
      </c>
      <c r="C20" t="str">
        <f t="shared" si="1"/>
        <v>General Motor</v>
      </c>
      <c r="D20" t="str">
        <f t="shared" si="2"/>
        <v>SLV</v>
      </c>
      <c r="F20" t="str">
        <f t="shared" si="3"/>
        <v>00</v>
      </c>
      <c r="G20">
        <f t="shared" si="4"/>
        <v>14</v>
      </c>
      <c r="H20" s="32">
        <v>80685.8</v>
      </c>
      <c r="I20" s="32">
        <f t="shared" si="5"/>
        <v>5763.2714285714292</v>
      </c>
      <c r="J20" t="s">
        <v>146</v>
      </c>
      <c r="K20" t="s">
        <v>134</v>
      </c>
      <c r="L20">
        <v>100000</v>
      </c>
      <c r="M20" t="str">
        <f t="shared" si="6"/>
        <v>Y</v>
      </c>
      <c r="N20" t="str">
        <f t="shared" si="7"/>
        <v>GM00SLVBLU019</v>
      </c>
    </row>
    <row r="21" spans="1:14" ht="17" x14ac:dyDescent="0.25">
      <c r="A21" s="29" t="s">
        <v>147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F21" t="str">
        <f t="shared" si="3"/>
        <v>96</v>
      </c>
      <c r="G21">
        <f t="shared" si="4"/>
        <v>18</v>
      </c>
      <c r="H21" s="32">
        <v>114660.6</v>
      </c>
      <c r="I21" s="32">
        <f t="shared" si="5"/>
        <v>6370.0333333333338</v>
      </c>
      <c r="J21" t="s">
        <v>119</v>
      </c>
      <c r="K21" t="s">
        <v>148</v>
      </c>
      <c r="L21">
        <v>100000</v>
      </c>
      <c r="M21" t="str">
        <f t="shared" si="6"/>
        <v>Not Covered</v>
      </c>
      <c r="N21" t="str">
        <f t="shared" si="7"/>
        <v>TY96CAMGRE020</v>
      </c>
    </row>
    <row r="22" spans="1:14" ht="17" x14ac:dyDescent="0.25">
      <c r="A22" s="29" t="s">
        <v>149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F22" t="str">
        <f t="shared" si="3"/>
        <v>98</v>
      </c>
      <c r="G22">
        <f t="shared" si="4"/>
        <v>16</v>
      </c>
      <c r="H22" s="32">
        <v>93382.6</v>
      </c>
      <c r="I22" s="32">
        <f t="shared" si="5"/>
        <v>5836.4125000000004</v>
      </c>
      <c r="J22" t="s">
        <v>114</v>
      </c>
      <c r="K22" t="s">
        <v>150</v>
      </c>
      <c r="L22">
        <v>100000</v>
      </c>
      <c r="M22" t="str">
        <f t="shared" si="6"/>
        <v>Y</v>
      </c>
      <c r="N22" t="str">
        <f t="shared" si="7"/>
        <v>TY98CAMBLA021</v>
      </c>
    </row>
    <row r="23" spans="1:14" ht="17" x14ac:dyDescent="0.25">
      <c r="A23" s="29" t="s">
        <v>151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F23" t="str">
        <f t="shared" si="3"/>
        <v>00</v>
      </c>
      <c r="G23">
        <f t="shared" si="4"/>
        <v>14</v>
      </c>
      <c r="H23" s="32">
        <v>85928</v>
      </c>
      <c r="I23" s="32">
        <f t="shared" si="5"/>
        <v>6137.7142857142853</v>
      </c>
      <c r="J23" t="s">
        <v>119</v>
      </c>
      <c r="K23" t="s">
        <v>124</v>
      </c>
      <c r="L23">
        <v>100000</v>
      </c>
      <c r="M23" t="str">
        <f t="shared" si="6"/>
        <v>Y</v>
      </c>
      <c r="N23" t="str">
        <f t="shared" si="7"/>
        <v>TY00CAMGRE022</v>
      </c>
    </row>
    <row r="24" spans="1:14" ht="17" x14ac:dyDescent="0.25">
      <c r="A24" s="29" t="s">
        <v>152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F24" t="str">
        <f t="shared" si="3"/>
        <v>02</v>
      </c>
      <c r="G24">
        <f t="shared" si="4"/>
        <v>12</v>
      </c>
      <c r="H24" s="32">
        <v>67829.100000000006</v>
      </c>
      <c r="I24" s="32">
        <f t="shared" si="5"/>
        <v>5652.4250000000002</v>
      </c>
      <c r="J24" t="s">
        <v>114</v>
      </c>
      <c r="K24" t="s">
        <v>85</v>
      </c>
      <c r="L24">
        <v>100000</v>
      </c>
      <c r="M24" t="str">
        <f t="shared" si="6"/>
        <v>Y</v>
      </c>
      <c r="N24" t="str">
        <f t="shared" si="7"/>
        <v>TY02CAMBLA023</v>
      </c>
    </row>
    <row r="25" spans="1:14" ht="17" x14ac:dyDescent="0.25">
      <c r="A25" s="29" t="s">
        <v>153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F25" t="str">
        <f t="shared" si="3"/>
        <v>09</v>
      </c>
      <c r="G25">
        <f t="shared" si="4"/>
        <v>5</v>
      </c>
      <c r="H25" s="32">
        <v>48114.2</v>
      </c>
      <c r="I25" s="32">
        <f t="shared" si="5"/>
        <v>9622.84</v>
      </c>
      <c r="J25" t="s">
        <v>116</v>
      </c>
      <c r="K25" t="s">
        <v>127</v>
      </c>
      <c r="L25">
        <v>100000</v>
      </c>
      <c r="M25" t="str">
        <f t="shared" si="6"/>
        <v>Y</v>
      </c>
      <c r="N25" t="str">
        <f t="shared" si="7"/>
        <v>TY09CAMWHI024</v>
      </c>
    </row>
    <row r="26" spans="1:14" ht="17" x14ac:dyDescent="0.25">
      <c r="A26" s="29" t="s">
        <v>154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F26" t="str">
        <f t="shared" si="3"/>
        <v>02</v>
      </c>
      <c r="G26">
        <f t="shared" si="4"/>
        <v>12</v>
      </c>
      <c r="H26" s="32">
        <v>64467.4</v>
      </c>
      <c r="I26" s="32">
        <f t="shared" si="5"/>
        <v>5372.2833333333338</v>
      </c>
      <c r="J26" t="s">
        <v>155</v>
      </c>
      <c r="K26" t="s">
        <v>156</v>
      </c>
      <c r="L26">
        <v>100000</v>
      </c>
      <c r="M26" t="str">
        <f t="shared" si="6"/>
        <v>Y</v>
      </c>
      <c r="N26" t="str">
        <f t="shared" si="7"/>
        <v>TY02CORRED025</v>
      </c>
    </row>
    <row r="27" spans="1:14" ht="17" x14ac:dyDescent="0.25">
      <c r="A27" s="29" t="s">
        <v>157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F27" t="str">
        <f t="shared" si="3"/>
        <v>03</v>
      </c>
      <c r="G27">
        <f t="shared" si="4"/>
        <v>11</v>
      </c>
      <c r="H27" s="32">
        <v>73444.399999999994</v>
      </c>
      <c r="I27" s="32">
        <f t="shared" si="5"/>
        <v>6676.7636363636357</v>
      </c>
      <c r="J27" t="s">
        <v>114</v>
      </c>
      <c r="K27" t="s">
        <v>156</v>
      </c>
      <c r="L27">
        <v>100000</v>
      </c>
      <c r="M27" t="str">
        <f t="shared" si="6"/>
        <v>Y</v>
      </c>
      <c r="N27" t="str">
        <f t="shared" si="7"/>
        <v>TY03CORBLA026</v>
      </c>
    </row>
    <row r="28" spans="1:14" ht="17" x14ac:dyDescent="0.25">
      <c r="A28" s="29" t="s">
        <v>158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F28" t="str">
        <f t="shared" si="3"/>
        <v>14</v>
      </c>
      <c r="G28">
        <f t="shared" si="4"/>
        <v>0</v>
      </c>
      <c r="H28" s="32">
        <v>17556.3</v>
      </c>
      <c r="I28" s="32" t="e">
        <f t="shared" si="5"/>
        <v>#DIV/0!</v>
      </c>
      <c r="J28" t="s">
        <v>146</v>
      </c>
      <c r="K28" t="s">
        <v>130</v>
      </c>
      <c r="L28">
        <v>100000</v>
      </c>
      <c r="M28" t="str">
        <f t="shared" si="6"/>
        <v>Y</v>
      </c>
      <c r="N28" t="str">
        <f t="shared" si="7"/>
        <v>TY14CORBLU027</v>
      </c>
    </row>
    <row r="29" spans="1:14" ht="17" x14ac:dyDescent="0.25">
      <c r="A29" s="29" t="s">
        <v>159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F29" t="str">
        <f t="shared" si="3"/>
        <v>12</v>
      </c>
      <c r="G29">
        <f t="shared" si="4"/>
        <v>2</v>
      </c>
      <c r="H29" s="32">
        <v>29601.9</v>
      </c>
      <c r="I29" s="32">
        <f t="shared" si="5"/>
        <v>14800.95</v>
      </c>
      <c r="J29" t="s">
        <v>114</v>
      </c>
      <c r="K29" t="s">
        <v>137</v>
      </c>
      <c r="L29">
        <v>100000</v>
      </c>
      <c r="M29" t="str">
        <f t="shared" si="6"/>
        <v>Y</v>
      </c>
      <c r="N29" t="str">
        <f t="shared" si="7"/>
        <v>TY12CORBLA028</v>
      </c>
    </row>
    <row r="30" spans="1:14" ht="17" x14ac:dyDescent="0.25">
      <c r="A30" s="29" t="s">
        <v>160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F30" t="str">
        <f t="shared" si="3"/>
        <v>12</v>
      </c>
      <c r="G30">
        <f t="shared" si="4"/>
        <v>2</v>
      </c>
      <c r="H30" s="32">
        <v>22128.2</v>
      </c>
      <c r="I30" s="32">
        <f t="shared" si="5"/>
        <v>11064.1</v>
      </c>
      <c r="J30" t="s">
        <v>146</v>
      </c>
      <c r="K30" t="s">
        <v>148</v>
      </c>
      <c r="L30">
        <v>100000</v>
      </c>
      <c r="M30" t="str">
        <f t="shared" si="6"/>
        <v>Y</v>
      </c>
      <c r="N30" t="str">
        <f t="shared" si="7"/>
        <v>TY12CAMBLU029</v>
      </c>
    </row>
    <row r="31" spans="1:14" ht="17" x14ac:dyDescent="0.25">
      <c r="A31" s="29" t="s">
        <v>161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F31" t="str">
        <f t="shared" si="3"/>
        <v>99</v>
      </c>
      <c r="G31">
        <f t="shared" si="4"/>
        <v>15</v>
      </c>
      <c r="H31" s="32">
        <v>82374</v>
      </c>
      <c r="I31" s="32">
        <f t="shared" si="5"/>
        <v>5491.6</v>
      </c>
      <c r="J31" t="s">
        <v>116</v>
      </c>
      <c r="K31" t="s">
        <v>136</v>
      </c>
      <c r="L31">
        <v>75000</v>
      </c>
      <c r="M31" t="str">
        <f t="shared" si="6"/>
        <v>Not Covered</v>
      </c>
      <c r="N31" t="str">
        <f t="shared" si="7"/>
        <v>HO99CIVWHI030</v>
      </c>
    </row>
    <row r="32" spans="1:14" ht="17" x14ac:dyDescent="0.25">
      <c r="A32" s="29" t="s">
        <v>162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F32" t="str">
        <f t="shared" si="3"/>
        <v>01</v>
      </c>
      <c r="G32">
        <f t="shared" si="4"/>
        <v>13</v>
      </c>
      <c r="H32" s="32">
        <v>69891.899999999994</v>
      </c>
      <c r="I32" s="32">
        <f t="shared" si="5"/>
        <v>5376.2999999999993</v>
      </c>
      <c r="J32" t="s">
        <v>146</v>
      </c>
      <c r="K32" t="s">
        <v>122</v>
      </c>
      <c r="L32">
        <v>75000</v>
      </c>
      <c r="M32" t="str">
        <f t="shared" si="6"/>
        <v>Y</v>
      </c>
      <c r="N32" t="str">
        <f t="shared" si="7"/>
        <v>HO01CIVBLU031</v>
      </c>
    </row>
    <row r="33" spans="1:14" ht="17" x14ac:dyDescent="0.25">
      <c r="A33" s="29" t="s">
        <v>163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F33" t="str">
        <f t="shared" si="3"/>
        <v>10</v>
      </c>
      <c r="G33">
        <f t="shared" si="4"/>
        <v>4</v>
      </c>
      <c r="H33" s="32">
        <v>22573</v>
      </c>
      <c r="I33" s="32">
        <f t="shared" si="5"/>
        <v>5643.25</v>
      </c>
      <c r="J33" t="s">
        <v>146</v>
      </c>
      <c r="K33" t="s">
        <v>141</v>
      </c>
      <c r="L33">
        <v>75000</v>
      </c>
      <c r="M33" t="str">
        <f t="shared" si="6"/>
        <v>Y</v>
      </c>
      <c r="N33" t="str">
        <f t="shared" si="7"/>
        <v>HO10CIVBLU032</v>
      </c>
    </row>
    <row r="34" spans="1:14" ht="17" x14ac:dyDescent="0.25">
      <c r="A34" s="29" t="s">
        <v>164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F34" t="str">
        <f t="shared" si="3"/>
        <v>10</v>
      </c>
      <c r="G34">
        <f t="shared" si="4"/>
        <v>4</v>
      </c>
      <c r="H34" s="32">
        <v>33477.199999999997</v>
      </c>
      <c r="I34" s="32">
        <f t="shared" si="5"/>
        <v>8369.2999999999993</v>
      </c>
      <c r="J34" t="s">
        <v>114</v>
      </c>
      <c r="K34" t="s">
        <v>150</v>
      </c>
      <c r="L34">
        <v>75000</v>
      </c>
      <c r="M34" t="str">
        <f t="shared" si="6"/>
        <v>Y</v>
      </c>
      <c r="N34" t="str">
        <f t="shared" si="7"/>
        <v>HO10CIVBLA033</v>
      </c>
    </row>
    <row r="35" spans="1:14" ht="17" x14ac:dyDescent="0.25">
      <c r="A35" s="29" t="s">
        <v>165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F35" t="str">
        <f t="shared" si="3"/>
        <v>11</v>
      </c>
      <c r="G35">
        <f t="shared" si="4"/>
        <v>3</v>
      </c>
      <c r="H35" s="32">
        <v>30555.3</v>
      </c>
      <c r="I35" s="32">
        <f t="shared" si="5"/>
        <v>10185.1</v>
      </c>
      <c r="J35" t="s">
        <v>114</v>
      </c>
      <c r="K35" t="s">
        <v>120</v>
      </c>
      <c r="L35">
        <v>75000</v>
      </c>
      <c r="M35" t="str">
        <f t="shared" si="6"/>
        <v>Y</v>
      </c>
      <c r="N35" t="str">
        <f t="shared" si="7"/>
        <v>HO11CIVBLA034</v>
      </c>
    </row>
    <row r="36" spans="1:14" ht="17" x14ac:dyDescent="0.25">
      <c r="A36" s="29" t="s">
        <v>166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F36" t="str">
        <f t="shared" si="3"/>
        <v>12</v>
      </c>
      <c r="G36">
        <f t="shared" si="4"/>
        <v>2</v>
      </c>
      <c r="H36" s="32">
        <v>24513.200000000001</v>
      </c>
      <c r="I36" s="32">
        <f t="shared" si="5"/>
        <v>12256.6</v>
      </c>
      <c r="J36" t="s">
        <v>114</v>
      </c>
      <c r="K36" t="s">
        <v>143</v>
      </c>
      <c r="L36">
        <v>75000</v>
      </c>
      <c r="M36" t="str">
        <f t="shared" si="6"/>
        <v>Y</v>
      </c>
      <c r="N36" t="str">
        <f t="shared" si="7"/>
        <v>HO12CIVBLA035</v>
      </c>
    </row>
    <row r="37" spans="1:14" ht="17" x14ac:dyDescent="0.25">
      <c r="A37" s="29" t="s">
        <v>167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F37" t="str">
        <f t="shared" si="3"/>
        <v>13</v>
      </c>
      <c r="G37">
        <f t="shared" si="4"/>
        <v>1</v>
      </c>
      <c r="H37" s="32">
        <v>13867.6</v>
      </c>
      <c r="I37" s="32">
        <f t="shared" si="5"/>
        <v>13867.6</v>
      </c>
      <c r="J37" t="s">
        <v>114</v>
      </c>
      <c r="K37" t="s">
        <v>148</v>
      </c>
      <c r="L37">
        <v>75000</v>
      </c>
      <c r="M37" t="str">
        <f t="shared" si="6"/>
        <v>Y</v>
      </c>
      <c r="N37" t="str">
        <f t="shared" si="7"/>
        <v>HO13CIVBLA036</v>
      </c>
    </row>
    <row r="38" spans="1:14" ht="17" x14ac:dyDescent="0.25">
      <c r="A38" s="29" t="s">
        <v>196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F38" t="str">
        <f t="shared" si="3"/>
        <v>05</v>
      </c>
      <c r="G38">
        <f t="shared" si="4"/>
        <v>9</v>
      </c>
      <c r="H38" s="32">
        <v>60389.5</v>
      </c>
      <c r="I38" s="32">
        <f t="shared" si="5"/>
        <v>6709.9444444444443</v>
      </c>
      <c r="J38" t="s">
        <v>116</v>
      </c>
      <c r="K38" t="s">
        <v>127</v>
      </c>
      <c r="L38">
        <v>100000</v>
      </c>
      <c r="M38" t="str">
        <f t="shared" si="6"/>
        <v>Y</v>
      </c>
      <c r="N38" t="str">
        <f t="shared" si="7"/>
        <v>HO05ODYWHI037</v>
      </c>
    </row>
    <row r="39" spans="1:14" ht="17" x14ac:dyDescent="0.25">
      <c r="A39" s="29" t="s">
        <v>168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F39" t="str">
        <f t="shared" si="3"/>
        <v>07</v>
      </c>
      <c r="G39">
        <f t="shared" si="4"/>
        <v>7</v>
      </c>
      <c r="H39" s="32">
        <v>50854.1</v>
      </c>
      <c r="I39" s="32">
        <f t="shared" si="5"/>
        <v>7264.8714285714286</v>
      </c>
      <c r="J39" t="s">
        <v>114</v>
      </c>
      <c r="K39" t="s">
        <v>150</v>
      </c>
      <c r="L39">
        <v>100000</v>
      </c>
      <c r="M39" t="str">
        <f t="shared" si="6"/>
        <v>Y</v>
      </c>
      <c r="N39" t="str">
        <f t="shared" si="7"/>
        <v>HO07ODYBLA038</v>
      </c>
    </row>
    <row r="40" spans="1:14" ht="17" x14ac:dyDescent="0.25">
      <c r="A40" s="29" t="s">
        <v>169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F40" t="str">
        <f t="shared" si="3"/>
        <v>08</v>
      </c>
      <c r="G40">
        <f t="shared" si="4"/>
        <v>6</v>
      </c>
      <c r="H40" s="32">
        <v>42504.6</v>
      </c>
      <c r="I40" s="32">
        <f t="shared" si="5"/>
        <v>7084.0999999999995</v>
      </c>
      <c r="J40" t="s">
        <v>116</v>
      </c>
      <c r="K40" t="s">
        <v>136</v>
      </c>
      <c r="L40">
        <v>100000</v>
      </c>
      <c r="M40" t="str">
        <f t="shared" si="6"/>
        <v>Y</v>
      </c>
      <c r="N40" t="str">
        <f t="shared" si="7"/>
        <v>HO08ODYWHI039</v>
      </c>
    </row>
    <row r="41" spans="1:14" ht="17" x14ac:dyDescent="0.25">
      <c r="A41" s="29" t="s">
        <v>170</v>
      </c>
      <c r="B41" t="str">
        <f t="shared" si="0"/>
        <v>HO</v>
      </c>
      <c r="C41" t="str">
        <f t="shared" si="1"/>
        <v>Honda</v>
      </c>
      <c r="D41" t="str">
        <f t="shared" si="2"/>
        <v>0OD</v>
      </c>
      <c r="F41" t="str">
        <f t="shared" si="3"/>
        <v>01</v>
      </c>
      <c r="G41">
        <f t="shared" si="4"/>
        <v>13</v>
      </c>
      <c r="H41" s="32">
        <v>68658.899999999994</v>
      </c>
      <c r="I41" s="32">
        <f t="shared" si="5"/>
        <v>5281.4538461538459</v>
      </c>
      <c r="J41" t="s">
        <v>114</v>
      </c>
      <c r="K41" t="s">
        <v>85</v>
      </c>
      <c r="L41">
        <v>100000</v>
      </c>
      <c r="M41" t="str">
        <f t="shared" si="6"/>
        <v>Y</v>
      </c>
      <c r="N41" t="str">
        <f t="shared" si="7"/>
        <v>HO010ODBLAY04</v>
      </c>
    </row>
    <row r="42" spans="1:14" ht="17" x14ac:dyDescent="0.25">
      <c r="A42" s="29" t="s">
        <v>171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F42" t="str">
        <f t="shared" si="3"/>
        <v>14</v>
      </c>
      <c r="G42">
        <f t="shared" si="4"/>
        <v>0</v>
      </c>
      <c r="H42" s="32">
        <v>3708.1</v>
      </c>
      <c r="I42" s="32" t="e">
        <f t="shared" si="5"/>
        <v>#DIV/0!</v>
      </c>
      <c r="J42" t="s">
        <v>114</v>
      </c>
      <c r="K42" t="s">
        <v>117</v>
      </c>
      <c r="L42">
        <v>100000</v>
      </c>
      <c r="M42" t="str">
        <f t="shared" si="6"/>
        <v>Y</v>
      </c>
      <c r="N42" t="str">
        <f t="shared" si="7"/>
        <v>HO14ODYBLA041</v>
      </c>
    </row>
    <row r="43" spans="1:14" ht="17" x14ac:dyDescent="0.25">
      <c r="A43" s="29" t="s">
        <v>172</v>
      </c>
      <c r="B43" t="str">
        <f t="shared" si="0"/>
        <v>CR</v>
      </c>
      <c r="C43" t="str">
        <f t="shared" si="1"/>
        <v>Crysler</v>
      </c>
      <c r="D43" t="str">
        <f t="shared" si="2"/>
        <v>PTC</v>
      </c>
      <c r="F43" t="str">
        <f t="shared" si="3"/>
        <v>04</v>
      </c>
      <c r="G43">
        <f t="shared" si="4"/>
        <v>10</v>
      </c>
      <c r="H43" s="32">
        <v>64542</v>
      </c>
      <c r="I43" s="32">
        <f t="shared" si="5"/>
        <v>6454.2</v>
      </c>
      <c r="J43" t="s">
        <v>146</v>
      </c>
      <c r="K43" t="s">
        <v>85</v>
      </c>
      <c r="L43">
        <v>75000</v>
      </c>
      <c r="M43" t="str">
        <f t="shared" si="6"/>
        <v>Y</v>
      </c>
      <c r="N43" t="str">
        <f t="shared" si="7"/>
        <v>CR04PTCBLU042</v>
      </c>
    </row>
    <row r="44" spans="1:14" ht="17" x14ac:dyDescent="0.25">
      <c r="A44" s="29" t="s">
        <v>173</v>
      </c>
      <c r="B44" t="str">
        <f t="shared" si="0"/>
        <v>CR</v>
      </c>
      <c r="C44" t="str">
        <f t="shared" si="1"/>
        <v>Crysler</v>
      </c>
      <c r="D44" t="str">
        <f t="shared" si="2"/>
        <v>PTC</v>
      </c>
      <c r="F44" t="str">
        <f t="shared" si="3"/>
        <v>07</v>
      </c>
      <c r="G44">
        <f t="shared" si="4"/>
        <v>7</v>
      </c>
      <c r="H44" s="32">
        <v>42074.2</v>
      </c>
      <c r="I44" s="32">
        <f t="shared" si="5"/>
        <v>6010.5999999999995</v>
      </c>
      <c r="J44" t="s">
        <v>119</v>
      </c>
      <c r="K44" t="s">
        <v>156</v>
      </c>
      <c r="L44">
        <v>75000</v>
      </c>
      <c r="M44" t="str">
        <f t="shared" si="6"/>
        <v>Y</v>
      </c>
      <c r="N44" t="str">
        <f t="shared" si="7"/>
        <v>CR07PTCGRE043</v>
      </c>
    </row>
    <row r="45" spans="1:14" ht="17" x14ac:dyDescent="0.25">
      <c r="A45" s="29" t="s">
        <v>174</v>
      </c>
      <c r="B45" t="str">
        <f t="shared" si="0"/>
        <v>CR</v>
      </c>
      <c r="C45" t="str">
        <f t="shared" si="1"/>
        <v>Crysler</v>
      </c>
      <c r="D45" t="str">
        <f t="shared" si="2"/>
        <v>PTC</v>
      </c>
      <c r="F45" t="str">
        <f t="shared" si="3"/>
        <v>11</v>
      </c>
      <c r="G45">
        <f t="shared" si="4"/>
        <v>3</v>
      </c>
      <c r="H45" s="32">
        <v>27394.2</v>
      </c>
      <c r="I45" s="32">
        <f t="shared" si="5"/>
        <v>9131.4</v>
      </c>
      <c r="J45" t="s">
        <v>114</v>
      </c>
      <c r="K45" t="s">
        <v>134</v>
      </c>
      <c r="L45">
        <v>75000</v>
      </c>
      <c r="M45" t="str">
        <f t="shared" si="6"/>
        <v>Y</v>
      </c>
      <c r="N45" t="str">
        <f t="shared" si="7"/>
        <v>CR11PTCBLA044</v>
      </c>
    </row>
    <row r="46" spans="1:14" ht="17" x14ac:dyDescent="0.25">
      <c r="A46" s="29" t="s">
        <v>175</v>
      </c>
      <c r="B46" t="str">
        <f t="shared" si="0"/>
        <v>CR</v>
      </c>
      <c r="C46" t="str">
        <f t="shared" si="1"/>
        <v>Crysler</v>
      </c>
      <c r="D46" t="str">
        <f t="shared" si="2"/>
        <v>CAR</v>
      </c>
      <c r="F46" t="str">
        <f t="shared" si="3"/>
        <v>99</v>
      </c>
      <c r="G46">
        <f t="shared" si="4"/>
        <v>15</v>
      </c>
      <c r="H46" s="32">
        <v>79420.600000000006</v>
      </c>
      <c r="I46" s="32">
        <f t="shared" si="5"/>
        <v>5294.7066666666669</v>
      </c>
      <c r="J46" t="s">
        <v>119</v>
      </c>
      <c r="K46" t="s">
        <v>143</v>
      </c>
      <c r="L46">
        <v>75000</v>
      </c>
      <c r="M46" t="str">
        <f t="shared" si="6"/>
        <v>Not Covered</v>
      </c>
      <c r="N46" t="str">
        <f t="shared" si="7"/>
        <v>CR99CARGRE045</v>
      </c>
    </row>
    <row r="47" spans="1:14" ht="17" x14ac:dyDescent="0.25">
      <c r="A47" s="29" t="s">
        <v>176</v>
      </c>
      <c r="B47" t="str">
        <f t="shared" si="0"/>
        <v>CR</v>
      </c>
      <c r="C47" t="str">
        <f t="shared" si="1"/>
        <v>Crysler</v>
      </c>
      <c r="D47" t="str">
        <f t="shared" si="2"/>
        <v>CAR</v>
      </c>
      <c r="F47" t="str">
        <f t="shared" si="3"/>
        <v>00</v>
      </c>
      <c r="G47">
        <f t="shared" si="4"/>
        <v>14</v>
      </c>
      <c r="H47" s="32">
        <v>77243.100000000006</v>
      </c>
      <c r="I47" s="32">
        <f t="shared" si="5"/>
        <v>5517.3642857142859</v>
      </c>
      <c r="J47" t="s">
        <v>114</v>
      </c>
      <c r="K47" t="s">
        <v>122</v>
      </c>
      <c r="L47">
        <v>75000</v>
      </c>
      <c r="M47" t="str">
        <f t="shared" si="6"/>
        <v>Not Covered</v>
      </c>
      <c r="N47" t="str">
        <f t="shared" si="7"/>
        <v>CR00CARBLA046</v>
      </c>
    </row>
    <row r="48" spans="1:14" ht="17" x14ac:dyDescent="0.25">
      <c r="A48" s="29" t="s">
        <v>177</v>
      </c>
      <c r="B48" t="str">
        <f t="shared" si="0"/>
        <v>CR</v>
      </c>
      <c r="C48" t="str">
        <f t="shared" si="1"/>
        <v>Crysler</v>
      </c>
      <c r="D48" t="str">
        <f t="shared" si="2"/>
        <v>CAR</v>
      </c>
      <c r="F48" t="str">
        <f t="shared" si="3"/>
        <v>04</v>
      </c>
      <c r="G48">
        <f t="shared" si="4"/>
        <v>10</v>
      </c>
      <c r="H48" s="32">
        <v>72527.199999999997</v>
      </c>
      <c r="I48" s="32">
        <f t="shared" si="5"/>
        <v>7252.7199999999993</v>
      </c>
      <c r="J48" t="s">
        <v>116</v>
      </c>
      <c r="K48" t="s">
        <v>139</v>
      </c>
      <c r="L48">
        <v>75000</v>
      </c>
      <c r="M48" t="str">
        <f t="shared" si="6"/>
        <v>Y</v>
      </c>
      <c r="N48" t="str">
        <f t="shared" si="7"/>
        <v>CR04CARWHI047</v>
      </c>
    </row>
    <row r="49" spans="1:14" ht="17" x14ac:dyDescent="0.25">
      <c r="A49" s="29" t="s">
        <v>178</v>
      </c>
      <c r="B49" t="str">
        <f t="shared" si="0"/>
        <v>CR</v>
      </c>
      <c r="C49" t="str">
        <f t="shared" si="1"/>
        <v>Crysler</v>
      </c>
      <c r="D49" t="str">
        <f t="shared" si="2"/>
        <v>CAR</v>
      </c>
      <c r="F49" t="str">
        <f t="shared" si="3"/>
        <v>04</v>
      </c>
      <c r="G49">
        <f t="shared" si="4"/>
        <v>10</v>
      </c>
      <c r="H49" s="32">
        <v>52699.4</v>
      </c>
      <c r="I49" s="32">
        <f t="shared" si="5"/>
        <v>5269.9400000000005</v>
      </c>
      <c r="J49" t="s">
        <v>155</v>
      </c>
      <c r="K49" t="s">
        <v>139</v>
      </c>
      <c r="L49">
        <v>75000</v>
      </c>
      <c r="M49" t="str">
        <f t="shared" si="6"/>
        <v>Y</v>
      </c>
      <c r="N49" t="str">
        <f t="shared" si="7"/>
        <v>CR04CARRED048</v>
      </c>
    </row>
    <row r="50" spans="1:14" ht="17" x14ac:dyDescent="0.25">
      <c r="A50" s="29" t="s">
        <v>179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F50" t="str">
        <f t="shared" si="3"/>
        <v>11</v>
      </c>
      <c r="G50">
        <f t="shared" si="4"/>
        <v>3</v>
      </c>
      <c r="H50" s="32">
        <v>29102.3</v>
      </c>
      <c r="I50" s="32">
        <f t="shared" si="5"/>
        <v>9700.7666666666664</v>
      </c>
      <c r="J50" t="s">
        <v>114</v>
      </c>
      <c r="K50" t="s">
        <v>141</v>
      </c>
      <c r="L50">
        <v>100000</v>
      </c>
      <c r="M50" t="str">
        <f t="shared" si="6"/>
        <v>Y</v>
      </c>
      <c r="N50" t="str">
        <f t="shared" si="7"/>
        <v>HY11ELABLA049</v>
      </c>
    </row>
    <row r="51" spans="1:14" ht="17" x14ac:dyDescent="0.25">
      <c r="A51" s="29" t="s">
        <v>180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F51" t="str">
        <f t="shared" si="3"/>
        <v>12</v>
      </c>
      <c r="G51">
        <f t="shared" si="4"/>
        <v>2</v>
      </c>
      <c r="H51" s="32">
        <v>22282</v>
      </c>
      <c r="I51" s="32">
        <f t="shared" si="5"/>
        <v>11141</v>
      </c>
      <c r="J51" t="s">
        <v>146</v>
      </c>
      <c r="K51" t="s">
        <v>117</v>
      </c>
      <c r="L51">
        <v>100000</v>
      </c>
      <c r="M51" t="str">
        <f t="shared" si="6"/>
        <v>Y</v>
      </c>
      <c r="N51" t="str">
        <f t="shared" si="7"/>
        <v>HY12ELABLU050</v>
      </c>
    </row>
    <row r="52" spans="1:14" ht="17" x14ac:dyDescent="0.25">
      <c r="A52" s="29" t="s">
        <v>181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F52" t="str">
        <f t="shared" si="3"/>
        <v>13</v>
      </c>
      <c r="G52">
        <f t="shared" si="4"/>
        <v>1</v>
      </c>
      <c r="H52" s="32">
        <v>20223.900000000001</v>
      </c>
      <c r="I52" s="32">
        <f t="shared" si="5"/>
        <v>20223.900000000001</v>
      </c>
      <c r="J52" t="s">
        <v>114</v>
      </c>
      <c r="K52" t="s">
        <v>130</v>
      </c>
      <c r="L52">
        <v>100000</v>
      </c>
      <c r="M52" t="str">
        <f t="shared" si="6"/>
        <v>Y</v>
      </c>
      <c r="N52" t="str">
        <f t="shared" si="7"/>
        <v>HY13ELABLA051</v>
      </c>
    </row>
    <row r="53" spans="1:14" ht="17" x14ac:dyDescent="0.25">
      <c r="A53" s="29" t="s">
        <v>182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F53" t="str">
        <f t="shared" si="3"/>
        <v>13</v>
      </c>
      <c r="G53">
        <f t="shared" si="4"/>
        <v>1</v>
      </c>
      <c r="H53" s="32">
        <v>22188.5</v>
      </c>
      <c r="I53" s="32">
        <f t="shared" si="5"/>
        <v>22188.5</v>
      </c>
      <c r="J53" t="s">
        <v>146</v>
      </c>
      <c r="K53" t="s">
        <v>124</v>
      </c>
      <c r="L53">
        <v>100000</v>
      </c>
      <c r="M53" t="str">
        <f t="shared" si="6"/>
        <v>Y</v>
      </c>
      <c r="N53" t="str">
        <f t="shared" si="7"/>
        <v>HY13ELABLU052</v>
      </c>
    </row>
    <row r="54" spans="1:14" ht="17" x14ac:dyDescent="0.25">
      <c r="A54" s="29"/>
    </row>
    <row r="55" spans="1:14" ht="17" x14ac:dyDescent="0.25">
      <c r="A55" s="29"/>
    </row>
    <row r="56" spans="1:14" ht="17" x14ac:dyDescent="0.25">
      <c r="A56" s="29"/>
      <c r="B56" t="s">
        <v>183</v>
      </c>
    </row>
    <row r="57" spans="1:14" ht="17" x14ac:dyDescent="0.25">
      <c r="A57" s="29"/>
      <c r="B57" t="s">
        <v>184</v>
      </c>
      <c r="C57" t="s">
        <v>195</v>
      </c>
    </row>
    <row r="58" spans="1:14" ht="17" x14ac:dyDescent="0.25">
      <c r="A58" s="29"/>
      <c r="B58" t="s">
        <v>189</v>
      </c>
      <c r="C58" t="s">
        <v>194</v>
      </c>
    </row>
    <row r="59" spans="1:14" ht="17" x14ac:dyDescent="0.25">
      <c r="A59" s="29"/>
      <c r="B59" t="s">
        <v>188</v>
      </c>
      <c r="C59" t="s">
        <v>193</v>
      </c>
    </row>
    <row r="60" spans="1:14" ht="17" x14ac:dyDescent="0.25">
      <c r="A60" s="29"/>
      <c r="B60" t="s">
        <v>186</v>
      </c>
      <c r="C60" t="s">
        <v>191</v>
      </c>
    </row>
    <row r="61" spans="1:14" ht="17" x14ac:dyDescent="0.25">
      <c r="A61" s="29"/>
      <c r="B61" t="s">
        <v>185</v>
      </c>
      <c r="C61" t="s">
        <v>190</v>
      </c>
    </row>
    <row r="62" spans="1:14" ht="17" x14ac:dyDescent="0.25">
      <c r="A62" s="29"/>
      <c r="B62" t="s">
        <v>187</v>
      </c>
      <c r="C62" t="s">
        <v>192</v>
      </c>
    </row>
    <row r="63" spans="1:14" ht="17" x14ac:dyDescent="0.25">
      <c r="A63" s="29"/>
    </row>
    <row r="64" spans="1:14" ht="17" x14ac:dyDescent="0.25">
      <c r="A64" s="29"/>
    </row>
    <row r="65" spans="1:1" ht="17" x14ac:dyDescent="0.25">
      <c r="A65" s="29"/>
    </row>
    <row r="66" spans="1:1" ht="17" x14ac:dyDescent="0.25">
      <c r="A66" s="29"/>
    </row>
  </sheetData>
  <sortState xmlns:xlrd2="http://schemas.microsoft.com/office/spreadsheetml/2017/richdata2" ref="B57:C62">
    <sortCondition ref="B57:B6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9005-BDF4-7046-817F-1ED049A0338C}">
  <dimension ref="A3:B21"/>
  <sheetViews>
    <sheetView workbookViewId="0">
      <selection activeCell="J29" sqref="J29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25.83203125" bestFit="1" customWidth="1"/>
  </cols>
  <sheetData>
    <row r="3" spans="1:2" x14ac:dyDescent="0.2">
      <c r="A3" s="27" t="s">
        <v>93</v>
      </c>
      <c r="B3" t="s">
        <v>199</v>
      </c>
    </row>
    <row r="4" spans="1:2" x14ac:dyDescent="0.2">
      <c r="A4" s="28" t="s">
        <v>139</v>
      </c>
      <c r="B4" s="26">
        <v>7879.7550000000001</v>
      </c>
    </row>
    <row r="5" spans="1:2" x14ac:dyDescent="0.2">
      <c r="A5" s="28" t="s">
        <v>148</v>
      </c>
      <c r="B5" s="26">
        <v>7199.729004329005</v>
      </c>
    </row>
    <row r="6" spans="1:2" x14ac:dyDescent="0.2">
      <c r="A6" s="28" t="s">
        <v>124</v>
      </c>
      <c r="B6" s="26">
        <v>8170.3252525252537</v>
      </c>
    </row>
    <row r="7" spans="1:2" x14ac:dyDescent="0.2">
      <c r="A7" s="28" t="s">
        <v>156</v>
      </c>
      <c r="B7" s="26">
        <v>8902.6416857652148</v>
      </c>
    </row>
    <row r="8" spans="1:2" x14ac:dyDescent="0.2">
      <c r="A8" s="28" t="s">
        <v>127</v>
      </c>
      <c r="B8" s="26">
        <v>8728.4747368421049</v>
      </c>
    </row>
    <row r="9" spans="1:2" x14ac:dyDescent="0.2">
      <c r="A9" s="28" t="s">
        <v>143</v>
      </c>
      <c r="B9" s="26">
        <v>7444.1906666666673</v>
      </c>
    </row>
    <row r="10" spans="1:2" x14ac:dyDescent="0.2">
      <c r="A10" s="28" t="s">
        <v>122</v>
      </c>
      <c r="B10" s="26">
        <v>8604.6657608695641</v>
      </c>
    </row>
    <row r="11" spans="1:2" x14ac:dyDescent="0.2">
      <c r="A11" s="28" t="s">
        <v>120</v>
      </c>
      <c r="B11" s="26">
        <v>8061.2028311965805</v>
      </c>
    </row>
    <row r="12" spans="1:2" x14ac:dyDescent="0.2">
      <c r="A12" s="28" t="s">
        <v>117</v>
      </c>
      <c r="B12" s="26">
        <v>4726.2433333333338</v>
      </c>
    </row>
    <row r="13" spans="1:2" x14ac:dyDescent="0.2">
      <c r="A13" s="28" t="s">
        <v>130</v>
      </c>
      <c r="B13" s="26">
        <v>6097.33</v>
      </c>
    </row>
    <row r="14" spans="1:2" x14ac:dyDescent="0.2">
      <c r="A14" s="28" t="s">
        <v>136</v>
      </c>
      <c r="B14" s="26">
        <v>7195.3974999999991</v>
      </c>
    </row>
    <row r="15" spans="1:2" x14ac:dyDescent="0.2">
      <c r="A15" s="28" t="s">
        <v>137</v>
      </c>
      <c r="B15" s="26">
        <v>7563.043717948718</v>
      </c>
    </row>
    <row r="16" spans="1:2" x14ac:dyDescent="0.2">
      <c r="A16" s="28" t="s">
        <v>85</v>
      </c>
      <c r="B16" s="26">
        <v>16325.658138449715</v>
      </c>
    </row>
    <row r="17" spans="1:2" x14ac:dyDescent="0.2">
      <c r="A17" s="28" t="s">
        <v>150</v>
      </c>
      <c r="B17" s="26">
        <v>8974.2846800258558</v>
      </c>
    </row>
    <row r="18" spans="1:2" x14ac:dyDescent="0.2">
      <c r="A18" s="28" t="s">
        <v>141</v>
      </c>
      <c r="B18" s="26">
        <v>5279.9556043956045</v>
      </c>
    </row>
    <row r="19" spans="1:2" x14ac:dyDescent="0.2">
      <c r="A19" s="28" t="s">
        <v>134</v>
      </c>
      <c r="B19" s="26">
        <v>7516.5726689976691</v>
      </c>
    </row>
    <row r="20" spans="1:2" x14ac:dyDescent="0.2">
      <c r="A20" s="28" t="s">
        <v>132</v>
      </c>
      <c r="B20" s="26">
        <v>1611.8083333333334</v>
      </c>
    </row>
    <row r="21" spans="1:2" x14ac:dyDescent="0.2">
      <c r="A21" s="28" t="s">
        <v>94</v>
      </c>
      <c r="B21" s="26">
        <v>130281.27891467862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3526-7EB1-1241-AD92-D816D2195A19}">
  <dimension ref="A1:G5"/>
  <sheetViews>
    <sheetView zoomScale="125" workbookViewId="0">
      <selection activeCell="F11" sqref="F11"/>
    </sheetView>
  </sheetViews>
  <sheetFormatPr baseColWidth="10" defaultRowHeight="16" x14ac:dyDescent="0.2"/>
  <cols>
    <col min="2" max="3" width="11.83203125" bestFit="1" customWidth="1"/>
    <col min="6" max="6" width="13.6640625" bestFit="1" customWidth="1"/>
    <col min="7" max="7" width="16.5" bestFit="1" customWidth="1"/>
  </cols>
  <sheetData>
    <row r="1" spans="1:7" x14ac:dyDescent="0.2">
      <c r="B1" t="s">
        <v>200</v>
      </c>
      <c r="C1" t="s">
        <v>201</v>
      </c>
      <c r="D1" t="s">
        <v>202</v>
      </c>
      <c r="E1" t="s">
        <v>203</v>
      </c>
      <c r="F1" t="s">
        <v>209</v>
      </c>
      <c r="G1" t="s">
        <v>204</v>
      </c>
    </row>
    <row r="2" spans="1:7" x14ac:dyDescent="0.2">
      <c r="A2" t="s">
        <v>205</v>
      </c>
      <c r="B2" s="1">
        <v>10000</v>
      </c>
      <c r="C2" s="15">
        <v>0.09</v>
      </c>
      <c r="D2">
        <v>12</v>
      </c>
      <c r="E2" s="2">
        <f>B2*C2</f>
        <v>900</v>
      </c>
      <c r="F2" s="2">
        <f>B2+E2</f>
        <v>10900</v>
      </c>
      <c r="G2" s="2">
        <f>F2/D2</f>
        <v>908.33333333333337</v>
      </c>
    </row>
    <row r="3" spans="1:7" x14ac:dyDescent="0.2">
      <c r="A3" t="s">
        <v>206</v>
      </c>
      <c r="B3" s="1">
        <v>10000</v>
      </c>
      <c r="C3" s="15">
        <v>0.08</v>
      </c>
      <c r="D3">
        <v>12</v>
      </c>
      <c r="E3" s="2">
        <f t="shared" ref="E3:E5" si="0">B3*C3</f>
        <v>800</v>
      </c>
      <c r="F3" s="2">
        <f t="shared" ref="F3:F5" si="1">B3+E3</f>
        <v>10800</v>
      </c>
      <c r="G3" s="2">
        <f t="shared" ref="G3:G5" si="2">F3/D3</f>
        <v>900</v>
      </c>
    </row>
    <row r="4" spans="1:7" x14ac:dyDescent="0.2">
      <c r="A4" t="s">
        <v>207</v>
      </c>
      <c r="B4" s="1">
        <v>10000</v>
      </c>
      <c r="C4" s="15">
        <v>7.0000000000000007E-2</v>
      </c>
      <c r="D4">
        <v>12</v>
      </c>
      <c r="E4" s="2">
        <f t="shared" si="0"/>
        <v>700.00000000000011</v>
      </c>
      <c r="F4" s="2">
        <f t="shared" si="1"/>
        <v>10700</v>
      </c>
      <c r="G4" s="2">
        <f t="shared" si="2"/>
        <v>891.66666666666663</v>
      </c>
    </row>
    <row r="5" spans="1:7" x14ac:dyDescent="0.2">
      <c r="A5" t="s">
        <v>208</v>
      </c>
      <c r="B5" s="1">
        <v>10000</v>
      </c>
      <c r="C5" s="15">
        <v>0.06</v>
      </c>
      <c r="D5">
        <v>12</v>
      </c>
      <c r="E5" s="2">
        <f t="shared" si="0"/>
        <v>600</v>
      </c>
      <c r="F5" s="2">
        <f t="shared" si="1"/>
        <v>10600</v>
      </c>
      <c r="G5" s="2">
        <f t="shared" si="2"/>
        <v>883.33333333333337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F0DA-17B3-B444-AF98-97B59AE3EA91}">
  <dimension ref="A2:D8"/>
  <sheetViews>
    <sheetView tabSelected="1" workbookViewId="0">
      <selection activeCell="I8" sqref="I8"/>
    </sheetView>
  </sheetViews>
  <sheetFormatPr baseColWidth="10" defaultRowHeight="16" x14ac:dyDescent="0.2"/>
  <cols>
    <col min="1" max="1" width="12.5" bestFit="1" customWidth="1"/>
    <col min="2" max="4" width="10.83203125" style="33"/>
  </cols>
  <sheetData>
    <row r="2" spans="1:4" x14ac:dyDescent="0.2">
      <c r="B2" s="33" t="s">
        <v>210</v>
      </c>
      <c r="C2" s="33" t="s">
        <v>211</v>
      </c>
      <c r="D2" s="33" t="s">
        <v>212</v>
      </c>
    </row>
    <row r="3" spans="1:4" x14ac:dyDescent="0.2">
      <c r="A3" t="s">
        <v>213</v>
      </c>
      <c r="B3" s="33">
        <v>0.5</v>
      </c>
    </row>
    <row r="4" spans="1:4" x14ac:dyDescent="0.2">
      <c r="A4" t="s">
        <v>214</v>
      </c>
      <c r="B4" s="33">
        <v>28</v>
      </c>
    </row>
    <row r="5" spans="1:4" x14ac:dyDescent="0.2">
      <c r="A5" t="s">
        <v>215</v>
      </c>
      <c r="B5" s="33">
        <v>1.8</v>
      </c>
    </row>
    <row r="6" spans="1:4" x14ac:dyDescent="0.2">
      <c r="A6" t="s">
        <v>216</v>
      </c>
      <c r="B6" s="33">
        <v>1.2</v>
      </c>
    </row>
    <row r="7" spans="1:4" x14ac:dyDescent="0.2">
      <c r="A7" t="s">
        <v>217</v>
      </c>
      <c r="B7" s="33">
        <v>2.4</v>
      </c>
    </row>
    <row r="8" spans="1:4" x14ac:dyDescent="0.2">
      <c r="A8" t="s">
        <v>218</v>
      </c>
      <c r="B8" s="3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PayRoll</vt:lpstr>
      <vt:lpstr>GradeBook</vt:lpstr>
      <vt:lpstr>DecisionMaker</vt:lpstr>
      <vt:lpstr>Sales</vt:lpstr>
      <vt:lpstr>PivotTable of Sales</vt:lpstr>
      <vt:lpstr>Cars</vt:lpstr>
      <vt:lpstr>PivotTable of Cars</vt:lpstr>
      <vt:lpstr>Loans</vt:lpstr>
      <vt:lpstr>SchoolShopping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meftah suchok</dc:creator>
  <cp:lastModifiedBy>meftah suchok</cp:lastModifiedBy>
  <dcterms:created xsi:type="dcterms:W3CDTF">2024-01-14T01:50:48Z</dcterms:created>
  <dcterms:modified xsi:type="dcterms:W3CDTF">2024-01-14T21:00:47Z</dcterms:modified>
</cp:coreProperties>
</file>