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400" tabRatio="629"/>
  </bookViews>
  <sheets>
    <sheet name="Answers" sheetId="1" r:id="rId1"/>
    <sheet name="Questions 2-5" sheetId="2" r:id="rId2"/>
    <sheet name="Questions 6-11" sheetId="3" r:id="rId3"/>
    <sheet name="Questions 12-14" sheetId="4" r:id="rId4"/>
    <sheet name="Questions 15-17" sheetId="5" r:id="rId5"/>
    <sheet name="Questions 18-19" sheetId="6" r:id="rId6"/>
    <sheet name="Question 21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7" l="1"/>
  <c r="D5" i="7"/>
  <c r="D6" i="7"/>
  <c r="D7" i="7"/>
  <c r="D8" i="7"/>
  <c r="D9" i="7"/>
  <c r="D10" i="7"/>
  <c r="D11" i="7"/>
  <c r="C13" i="6"/>
  <c r="C14" i="6"/>
  <c r="C15" i="6"/>
  <c r="C16" i="6"/>
  <c r="C17" i="6"/>
  <c r="C18" i="6"/>
  <c r="C19" i="6"/>
  <c r="C20" i="6"/>
  <c r="C21" i="6"/>
  <c r="C22" i="6"/>
  <c r="J3" i="6"/>
  <c r="J4" i="6"/>
  <c r="J5" i="6"/>
  <c r="J6" i="6"/>
  <c r="J7" i="6"/>
  <c r="J8" i="6"/>
  <c r="I8" i="6"/>
  <c r="K2" i="6"/>
  <c r="D3" i="6"/>
  <c r="D4" i="6"/>
  <c r="D5" i="6"/>
  <c r="D6" i="6"/>
  <c r="D7" i="6"/>
  <c r="D8" i="6"/>
  <c r="C8" i="6"/>
  <c r="E2" i="6"/>
  <c r="D3" i="5"/>
  <c r="F3" i="5"/>
  <c r="D4" i="5"/>
  <c r="F4" i="5"/>
  <c r="D5" i="5"/>
  <c r="F5" i="5"/>
  <c r="D6" i="5"/>
  <c r="F6" i="5"/>
  <c r="D7" i="5"/>
  <c r="F7" i="5"/>
  <c r="D8" i="5"/>
  <c r="F8" i="5"/>
  <c r="D9" i="5"/>
  <c r="B8" i="5"/>
  <c r="B7" i="5"/>
  <c r="B6" i="5"/>
  <c r="B5" i="5"/>
  <c r="B4" i="5"/>
  <c r="B3" i="5"/>
  <c r="E3" i="4"/>
  <c r="E4" i="4"/>
  <c r="E5" i="4"/>
  <c r="E6" i="4"/>
  <c r="E7" i="4"/>
  <c r="E8" i="4"/>
  <c r="E9" i="4"/>
  <c r="E10" i="4"/>
  <c r="E11" i="4"/>
  <c r="F3" i="4"/>
  <c r="G3" i="4"/>
  <c r="G4" i="4"/>
  <c r="G5" i="4"/>
  <c r="G6" i="4"/>
  <c r="G7" i="4"/>
  <c r="G8" i="4"/>
  <c r="G9" i="4"/>
  <c r="G10" i="4"/>
  <c r="F10" i="4"/>
  <c r="F9" i="4"/>
  <c r="F8" i="4"/>
  <c r="F7" i="4"/>
  <c r="F6" i="4"/>
  <c r="F5" i="4"/>
  <c r="F4" i="4"/>
  <c r="C10" i="4"/>
  <c r="C9" i="4"/>
  <c r="C8" i="4"/>
  <c r="C7" i="4"/>
  <c r="C6" i="4"/>
  <c r="C5" i="4"/>
  <c r="C4" i="4"/>
  <c r="C3" i="4"/>
  <c r="M27" i="3"/>
  <c r="G26" i="3"/>
  <c r="C26" i="3"/>
  <c r="C27" i="3"/>
  <c r="M4" i="3"/>
  <c r="M5" i="3"/>
  <c r="M6" i="3"/>
  <c r="M3" i="3"/>
  <c r="G3" i="3"/>
  <c r="G2" i="3"/>
  <c r="G4" i="3"/>
  <c r="D3" i="3"/>
  <c r="D4" i="3"/>
  <c r="D5" i="3"/>
  <c r="D6" i="3"/>
  <c r="D7" i="3"/>
  <c r="K2" i="2"/>
  <c r="G3" i="2"/>
  <c r="G2" i="2"/>
  <c r="G4" i="2"/>
  <c r="C5" i="2"/>
  <c r="C4" i="2"/>
  <c r="C3" i="2"/>
  <c r="C2" i="2"/>
  <c r="C6" i="2"/>
</calcChain>
</file>

<file path=xl/sharedStrings.xml><?xml version="1.0" encoding="utf-8"?>
<sst xmlns="http://schemas.openxmlformats.org/spreadsheetml/2006/main" count="124" uniqueCount="89">
  <si>
    <t>Test 1</t>
  </si>
  <si>
    <t>Question:</t>
  </si>
  <si>
    <t>Answer:</t>
  </si>
  <si>
    <t>A</t>
  </si>
  <si>
    <t>Med=72</t>
  </si>
  <si>
    <t>Max=99</t>
  </si>
  <si>
    <t>Min=31</t>
  </si>
  <si>
    <t>Max</t>
  </si>
  <si>
    <t>Min</t>
  </si>
  <si>
    <t>Q1</t>
  </si>
  <si>
    <t>Q1=59.25</t>
  </si>
  <si>
    <t>Median</t>
  </si>
  <si>
    <t>Q3</t>
  </si>
  <si>
    <t>Q3=82.5</t>
  </si>
  <si>
    <t>Range</t>
  </si>
  <si>
    <t>Question 5:</t>
  </si>
  <si>
    <t>Job Sources of Survey Respondents</t>
  </si>
  <si>
    <t>Newspaper want ads</t>
  </si>
  <si>
    <t>Online services</t>
  </si>
  <si>
    <t>Executive search firms</t>
  </si>
  <si>
    <t>Mailings</t>
  </si>
  <si>
    <t>Networking</t>
  </si>
  <si>
    <t>Frquency</t>
  </si>
  <si>
    <t>Precentage</t>
  </si>
  <si>
    <t>Mean</t>
  </si>
  <si>
    <t>Std. Dev.</t>
  </si>
  <si>
    <t>X</t>
  </si>
  <si>
    <t>Z-score</t>
  </si>
  <si>
    <t>B</t>
  </si>
  <si>
    <t>Total</t>
  </si>
  <si>
    <t>Question 12-14</t>
  </si>
  <si>
    <t>Class</t>
  </si>
  <si>
    <t>Midpoint</t>
  </si>
  <si>
    <t>Frequency</t>
  </si>
  <si>
    <t>Relative Frequency</t>
  </si>
  <si>
    <t>Cumulative Frequency</t>
  </si>
  <si>
    <t>.5-.9</t>
  </si>
  <si>
    <t>1-1.4</t>
  </si>
  <si>
    <t>1.5-1.9</t>
  </si>
  <si>
    <t>2-2.4</t>
  </si>
  <si>
    <t>2.5-2.9</t>
  </si>
  <si>
    <t>3-3.4</t>
  </si>
  <si>
    <t>3.5-3.9</t>
  </si>
  <si>
    <t>4-4.4</t>
  </si>
  <si>
    <t>Bins</t>
  </si>
  <si>
    <t>Ogive:</t>
  </si>
  <si>
    <t>Frequency Histogram:</t>
  </si>
  <si>
    <t>Relative Frequency Histogram:</t>
  </si>
  <si>
    <t>Frequency Polygon:</t>
  </si>
  <si>
    <t>Questions 15-17</t>
  </si>
  <si>
    <t>30-33</t>
  </si>
  <si>
    <t>34-37</t>
  </si>
  <si>
    <t>38-41</t>
  </si>
  <si>
    <t>42-45</t>
  </si>
  <si>
    <t>46-49</t>
  </si>
  <si>
    <t>50-53</t>
  </si>
  <si>
    <t>Relative Freqency Histogram:</t>
  </si>
  <si>
    <t>Question 18</t>
  </si>
  <si>
    <t>Phone calls (per day)</t>
  </si>
  <si>
    <t>16-19</t>
  </si>
  <si>
    <t>20-23</t>
  </si>
  <si>
    <t>24-27</t>
  </si>
  <si>
    <t>Question 19</t>
  </si>
  <si>
    <t>Salary ($)</t>
  </si>
  <si>
    <t>5,001-10,000</t>
  </si>
  <si>
    <t>10,001-15,000</t>
  </si>
  <si>
    <t>15,001-20,000</t>
  </si>
  <si>
    <t>20,001-25,000</t>
  </si>
  <si>
    <t>25,001-30,000</t>
  </si>
  <si>
    <t>Employees</t>
  </si>
  <si>
    <t>Uniform</t>
  </si>
  <si>
    <t>Frequency Distribution:</t>
  </si>
  <si>
    <t>Number</t>
  </si>
  <si>
    <t>Symmetric</t>
  </si>
  <si>
    <t>Question 21</t>
  </si>
  <si>
    <t>Number of Cars</t>
  </si>
  <si>
    <t>13-14</t>
  </si>
  <si>
    <t>15-16</t>
  </si>
  <si>
    <t>Question 2</t>
  </si>
  <si>
    <t>Question 3</t>
  </si>
  <si>
    <t>Question 4</t>
  </si>
  <si>
    <t>Question 6</t>
  </si>
  <si>
    <t>Question 7</t>
  </si>
  <si>
    <t>Question 8</t>
  </si>
  <si>
    <t>Question 9</t>
  </si>
  <si>
    <t>Question 10</t>
  </si>
  <si>
    <t>Question 11</t>
  </si>
  <si>
    <t xml:space="preserve"> </t>
  </si>
  <si>
    <t>Meggie Ayoub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</si>
</sst>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(* #,##0.00_);_(* \(#,##0.00\);_(* &quot;-&quot;??_);_(@_)"/>
    <numFmt numFmtId="164" formatCode="\8\-\1\1"/>
    <numFmt numFmtId="165" formatCode="\1\2\-\1\5"/>
    <numFmt numFmtId="166" formatCode="\1\-\2"/>
    <numFmt numFmtId="167" formatCode="\3\-\4"/>
    <numFmt numFmtId="168" formatCode="\5\-\6"/>
    <numFmt numFmtId="169" formatCode="\7\-\8"/>
    <numFmt numFmtId="170" formatCode="\9\-\10"/>
    <numFmt numFmtId="171" formatCode="\9\-\1"/>
    <numFmt numFmtId="172" formatCode="\1\2\-\1\3"/>
    <numFmt numFmtId="173" formatCode="\1\1\-\1\2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 indent="2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6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/>
    <xf numFmtId="0" fontId="3" fillId="0" borderId="0" xfId="0" applyFont="1" applyAlignment="1"/>
    <xf numFmtId="0" fontId="2" fillId="0" borderId="0" xfId="0" applyFont="1" applyAlignment="1">
      <alignment horizontal="left"/>
    </xf>
    <xf numFmtId="2" fontId="0" fillId="0" borderId="0" xfId="0" applyNumberFormat="1"/>
    <xf numFmtId="9" fontId="0" fillId="0" borderId="0" xfId="2" applyFont="1"/>
    <xf numFmtId="0" fontId="0" fillId="2" borderId="0" xfId="0" applyFill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43" fontId="0" fillId="0" borderId="0" xfId="1" applyFont="1"/>
    <xf numFmtId="43" fontId="0" fillId="0" borderId="0" xfId="1" applyNumberFormat="1" applyFont="1"/>
    <xf numFmtId="0" fontId="0" fillId="2" borderId="0" xfId="0" applyFont="1" applyFill="1"/>
    <xf numFmtId="43" fontId="0" fillId="2" borderId="0" xfId="0" applyNumberFormat="1" applyFont="1" applyFill="1"/>
    <xf numFmtId="4" fontId="0" fillId="0" borderId="0" xfId="0" applyNumberFormat="1" applyAlignment="1">
      <alignment horizontal="left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3" fontId="0" fillId="0" borderId="0" xfId="0" applyNumberFormat="1"/>
    <xf numFmtId="172" fontId="0" fillId="0" borderId="0" xfId="0" applyNumberFormat="1" applyAlignment="1">
      <alignment horizontal="left" indent="4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Job Sources of Survey Respondents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'Questions 6-11'!$D$2</c:f>
              <c:strCache>
                <c:ptCount val="1"/>
                <c:pt idx="0">
                  <c:v>Precentage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'Questions 6-11'!$B$3:$B$7</c:f>
              <c:strCache>
                <c:ptCount val="5"/>
                <c:pt idx="0">
                  <c:v>Newspaper want ads</c:v>
                </c:pt>
                <c:pt idx="1">
                  <c:v>Online services</c:v>
                </c:pt>
                <c:pt idx="2">
                  <c:v>Executive search firms</c:v>
                </c:pt>
                <c:pt idx="3">
                  <c:v>Mailings</c:v>
                </c:pt>
                <c:pt idx="4">
                  <c:v>Networking</c:v>
                </c:pt>
              </c:strCache>
            </c:strRef>
          </c:cat>
          <c:val>
            <c:numRef>
              <c:f>'Questions 6-11'!$D$3:$D$7</c:f>
              <c:numCache>
                <c:formatCode>0%</c:formatCode>
                <c:ptCount val="5"/>
                <c:pt idx="0">
                  <c:v>0.1725</c:v>
                </c:pt>
                <c:pt idx="1">
                  <c:v>0.31</c:v>
                </c:pt>
                <c:pt idx="2">
                  <c:v>0.18</c:v>
                </c:pt>
                <c:pt idx="3">
                  <c:v>0.08</c:v>
                </c:pt>
                <c:pt idx="4">
                  <c:v>0.2575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California Pick Three Lottery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val>
            <c:numRef>
              <c:f>'Questions 18-19'!$C$13:$C$22</c:f>
              <c:numCache>
                <c:formatCode>General</c:formatCode>
                <c:ptCount val="10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18934600"/>
        <c:axId val="2118939992"/>
      </c:barChart>
      <c:catAx>
        <c:axId val="2118934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majorTickMark val="none"/>
        <c:minorTickMark val="none"/>
        <c:tickLblPos val="nextTo"/>
        <c:crossAx val="2118939992"/>
        <c:crosses val="autoZero"/>
        <c:auto val="1"/>
        <c:lblAlgn val="ctr"/>
        <c:lblOffset val="100"/>
        <c:noMultiLvlLbl val="0"/>
      </c:catAx>
      <c:valAx>
        <c:axId val="2118939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93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of Cars in Student Parking Lot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'Question 21'!$B$4:$B$11</c:f>
              <c:strCache>
                <c:ptCount val="8"/>
                <c:pt idx="0">
                  <c:v>1-2</c:v>
                </c:pt>
                <c:pt idx="1">
                  <c:v>3-4</c:v>
                </c:pt>
                <c:pt idx="2">
                  <c:v>5-6</c:v>
                </c:pt>
                <c:pt idx="3">
                  <c:v>7-8</c:v>
                </c:pt>
                <c:pt idx="4">
                  <c:v>9-1</c:v>
                </c:pt>
                <c:pt idx="5">
                  <c:v>11-12</c:v>
                </c:pt>
                <c:pt idx="6">
                  <c:v>13-14</c:v>
                </c:pt>
                <c:pt idx="7">
                  <c:v>15-16</c:v>
                </c:pt>
              </c:strCache>
            </c:strRef>
          </c:cat>
          <c:val>
            <c:numRef>
              <c:f>'Question 21'!$D$4:$D$11</c:f>
              <c:numCache>
                <c:formatCode>General</c:formatCode>
                <c:ptCount val="8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  <c:pt idx="3">
                  <c:v>6.0</c:v>
                </c:pt>
                <c:pt idx="4">
                  <c:v>3.0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18977768"/>
        <c:axId val="2118983240"/>
      </c:barChart>
      <c:catAx>
        <c:axId val="2118977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Cars</a:t>
                </a:r>
              </a:p>
            </c:rich>
          </c:tx>
          <c:overlay val="0"/>
        </c:title>
        <c:majorTickMark val="none"/>
        <c:minorTickMark val="none"/>
        <c:tickLblPos val="nextTo"/>
        <c:crossAx val="2118983240"/>
        <c:crosses val="autoZero"/>
        <c:auto val="1"/>
        <c:lblAlgn val="ctr"/>
        <c:lblOffset val="100"/>
        <c:noMultiLvlLbl val="0"/>
      </c:catAx>
      <c:valAx>
        <c:axId val="2118983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977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Grade Point</a:t>
            </a:r>
            <a:r>
              <a:rPr lang="en-US" baseline="0"/>
              <a:t> Averages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'Questions 12-14'!$G$2</c:f>
              <c:strCache>
                <c:ptCount val="1"/>
                <c:pt idx="0">
                  <c:v>Cumulative Frequency</c:v>
                </c:pt>
              </c:strCache>
            </c:strRef>
          </c:tx>
          <c:cat>
            <c:strRef>
              <c:f>'Questions 12-14'!$B$3:$B$10</c:f>
              <c:strCache>
                <c:ptCount val="8"/>
                <c:pt idx="0">
                  <c:v>.5-.9</c:v>
                </c:pt>
                <c:pt idx="1">
                  <c:v>1-1.4</c:v>
                </c:pt>
                <c:pt idx="2">
                  <c:v>1.5-1.9</c:v>
                </c:pt>
                <c:pt idx="3">
                  <c:v>2-2.4</c:v>
                </c:pt>
                <c:pt idx="4">
                  <c:v>2.5-2.9</c:v>
                </c:pt>
                <c:pt idx="5">
                  <c:v>3-3.4</c:v>
                </c:pt>
                <c:pt idx="6">
                  <c:v>3.5-3.9</c:v>
                </c:pt>
                <c:pt idx="7">
                  <c:v>4-4.4</c:v>
                </c:pt>
              </c:strCache>
            </c:strRef>
          </c:cat>
          <c:val>
            <c:numRef>
              <c:f>'Questions 12-14'!$G$3:$G$10</c:f>
              <c:numCache>
                <c:formatCode>General</c:formatCode>
                <c:ptCount val="8"/>
                <c:pt idx="0">
                  <c:v>4.0</c:v>
                </c:pt>
                <c:pt idx="1">
                  <c:v>6.0</c:v>
                </c:pt>
                <c:pt idx="2">
                  <c:v>13.0</c:v>
                </c:pt>
                <c:pt idx="3">
                  <c:v>22.0</c:v>
                </c:pt>
                <c:pt idx="4">
                  <c:v>24.0</c:v>
                </c:pt>
                <c:pt idx="5">
                  <c:v>34.0</c:v>
                </c:pt>
                <c:pt idx="6">
                  <c:v>36.0</c:v>
                </c:pt>
                <c:pt idx="7">
                  <c:v>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10818952"/>
        <c:axId val="2123978680"/>
      </c:lineChart>
      <c:catAx>
        <c:axId val="2110818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</a:t>
                </a:r>
              </a:p>
            </c:rich>
          </c:tx>
          <c:overlay val="0"/>
        </c:title>
        <c:majorTickMark val="none"/>
        <c:minorTickMark val="none"/>
        <c:tickLblPos val="nextTo"/>
        <c:crossAx val="2123978680"/>
        <c:crosses val="autoZero"/>
        <c:auto val="1"/>
        <c:lblAlgn val="ctr"/>
        <c:lblOffset val="100"/>
        <c:noMultiLvlLbl val="0"/>
      </c:catAx>
      <c:valAx>
        <c:axId val="2123978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81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Grade Point Averages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'Questions 12-14'!$B$3:$B$10</c:f>
              <c:strCache>
                <c:ptCount val="8"/>
                <c:pt idx="0">
                  <c:v>.5-.9</c:v>
                </c:pt>
                <c:pt idx="1">
                  <c:v>1-1.4</c:v>
                </c:pt>
                <c:pt idx="2">
                  <c:v>1.5-1.9</c:v>
                </c:pt>
                <c:pt idx="3">
                  <c:v>2-2.4</c:v>
                </c:pt>
                <c:pt idx="4">
                  <c:v>2.5-2.9</c:v>
                </c:pt>
                <c:pt idx="5">
                  <c:v>3-3.4</c:v>
                </c:pt>
                <c:pt idx="6">
                  <c:v>3.5-3.9</c:v>
                </c:pt>
                <c:pt idx="7">
                  <c:v>4-4.4</c:v>
                </c:pt>
              </c:strCache>
            </c:strRef>
          </c:cat>
          <c:val>
            <c:numRef>
              <c:f>'Questions 12-14'!$E$3:$E$10</c:f>
              <c:numCache>
                <c:formatCode>General</c:formatCode>
                <c:ptCount val="8"/>
                <c:pt idx="0">
                  <c:v>4.0</c:v>
                </c:pt>
                <c:pt idx="1">
                  <c:v>2.0</c:v>
                </c:pt>
                <c:pt idx="2">
                  <c:v>7.0</c:v>
                </c:pt>
                <c:pt idx="3">
                  <c:v>9.0</c:v>
                </c:pt>
                <c:pt idx="4">
                  <c:v>2.0</c:v>
                </c:pt>
                <c:pt idx="5">
                  <c:v>10.0</c:v>
                </c:pt>
                <c:pt idx="6">
                  <c:v>2.0</c:v>
                </c:pt>
                <c:pt idx="7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23736120"/>
        <c:axId val="2110882152"/>
      </c:barChart>
      <c:catAx>
        <c:axId val="2123736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</a:t>
                </a:r>
              </a:p>
            </c:rich>
          </c:tx>
          <c:overlay val="0"/>
        </c:title>
        <c:majorTickMark val="none"/>
        <c:minorTickMark val="none"/>
        <c:tickLblPos val="nextTo"/>
        <c:crossAx val="2110882152"/>
        <c:crosses val="autoZero"/>
        <c:auto val="1"/>
        <c:lblAlgn val="ctr"/>
        <c:lblOffset val="100"/>
        <c:noMultiLvlLbl val="0"/>
      </c:catAx>
      <c:valAx>
        <c:axId val="2110882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3736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Grade Point Averages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'Questions 12-14'!$B$3:$B$10</c:f>
              <c:strCache>
                <c:ptCount val="8"/>
                <c:pt idx="0">
                  <c:v>.5-.9</c:v>
                </c:pt>
                <c:pt idx="1">
                  <c:v>1-1.4</c:v>
                </c:pt>
                <c:pt idx="2">
                  <c:v>1.5-1.9</c:v>
                </c:pt>
                <c:pt idx="3">
                  <c:v>2-2.4</c:v>
                </c:pt>
                <c:pt idx="4">
                  <c:v>2.5-2.9</c:v>
                </c:pt>
                <c:pt idx="5">
                  <c:v>3-3.4</c:v>
                </c:pt>
                <c:pt idx="6">
                  <c:v>3.5-3.9</c:v>
                </c:pt>
                <c:pt idx="7">
                  <c:v>4-4.4</c:v>
                </c:pt>
              </c:strCache>
            </c:strRef>
          </c:cat>
          <c:val>
            <c:numRef>
              <c:f>'Questions 12-14'!$F$3:$F$10</c:f>
              <c:numCache>
                <c:formatCode>General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0.175</c:v>
                </c:pt>
                <c:pt idx="3">
                  <c:v>0.225</c:v>
                </c:pt>
                <c:pt idx="4">
                  <c:v>0.05</c:v>
                </c:pt>
                <c:pt idx="5">
                  <c:v>0.25</c:v>
                </c:pt>
                <c:pt idx="6">
                  <c:v>0.05</c:v>
                </c:pt>
                <c:pt idx="7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17043880"/>
        <c:axId val="2117049272"/>
      </c:barChart>
      <c:catAx>
        <c:axId val="2117043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</a:t>
                </a:r>
              </a:p>
            </c:rich>
          </c:tx>
          <c:overlay val="0"/>
        </c:title>
        <c:majorTickMark val="none"/>
        <c:minorTickMark val="none"/>
        <c:tickLblPos val="nextTo"/>
        <c:crossAx val="2117049272"/>
        <c:crosses val="autoZero"/>
        <c:auto val="1"/>
        <c:lblAlgn val="ctr"/>
        <c:lblOffset val="100"/>
        <c:noMultiLvlLbl val="0"/>
      </c:catAx>
      <c:valAx>
        <c:axId val="2117049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7043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Grade Point Averages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'Questions 12-14'!$B$3:$B$10</c:f>
              <c:strCache>
                <c:ptCount val="8"/>
                <c:pt idx="0">
                  <c:v>.5-.9</c:v>
                </c:pt>
                <c:pt idx="1">
                  <c:v>1-1.4</c:v>
                </c:pt>
                <c:pt idx="2">
                  <c:v>1.5-1.9</c:v>
                </c:pt>
                <c:pt idx="3">
                  <c:v>2-2.4</c:v>
                </c:pt>
                <c:pt idx="4">
                  <c:v>2.5-2.9</c:v>
                </c:pt>
                <c:pt idx="5">
                  <c:v>3-3.4</c:v>
                </c:pt>
                <c:pt idx="6">
                  <c:v>3.5-3.9</c:v>
                </c:pt>
                <c:pt idx="7">
                  <c:v>4-4.4</c:v>
                </c:pt>
              </c:strCache>
            </c:strRef>
          </c:cat>
          <c:val>
            <c:numRef>
              <c:f>'Questions 12-14'!$E$3:$E$10</c:f>
              <c:numCache>
                <c:formatCode>General</c:formatCode>
                <c:ptCount val="8"/>
                <c:pt idx="0">
                  <c:v>4.0</c:v>
                </c:pt>
                <c:pt idx="1">
                  <c:v>2.0</c:v>
                </c:pt>
                <c:pt idx="2">
                  <c:v>7.0</c:v>
                </c:pt>
                <c:pt idx="3">
                  <c:v>9.0</c:v>
                </c:pt>
                <c:pt idx="4">
                  <c:v>2.0</c:v>
                </c:pt>
                <c:pt idx="5">
                  <c:v>10.0</c:v>
                </c:pt>
                <c:pt idx="6">
                  <c:v>2.0</c:v>
                </c:pt>
                <c:pt idx="7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23533928"/>
        <c:axId val="2123712712"/>
      </c:lineChart>
      <c:catAx>
        <c:axId val="2123533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</a:t>
                </a:r>
              </a:p>
            </c:rich>
          </c:tx>
          <c:overlay val="0"/>
        </c:title>
        <c:majorTickMark val="none"/>
        <c:minorTickMark val="none"/>
        <c:tickLblPos val="nextTo"/>
        <c:crossAx val="2123712712"/>
        <c:crosses val="autoZero"/>
        <c:auto val="1"/>
        <c:lblAlgn val="ctr"/>
        <c:lblOffset val="100"/>
        <c:noMultiLvlLbl val="0"/>
      </c:catAx>
      <c:valAx>
        <c:axId val="2123712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353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Speeds of Motorists (mph)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'Questions 15-17'!$A$3:$A$8</c:f>
              <c:strCache>
                <c:ptCount val="6"/>
                <c:pt idx="0">
                  <c:v>30-33</c:v>
                </c:pt>
                <c:pt idx="1">
                  <c:v>34-37</c:v>
                </c:pt>
                <c:pt idx="2">
                  <c:v>38-41</c:v>
                </c:pt>
                <c:pt idx="3">
                  <c:v>42-45</c:v>
                </c:pt>
                <c:pt idx="4">
                  <c:v>46-49</c:v>
                </c:pt>
                <c:pt idx="5">
                  <c:v>50-53</c:v>
                </c:pt>
              </c:strCache>
            </c:strRef>
          </c:cat>
          <c:val>
            <c:numRef>
              <c:f>'Questions 15-17'!$D$3:$D$8</c:f>
              <c:numCache>
                <c:formatCode>General</c:formatCode>
                <c:ptCount val="6"/>
                <c:pt idx="0">
                  <c:v>1.0</c:v>
                </c:pt>
                <c:pt idx="1">
                  <c:v>6.0</c:v>
                </c:pt>
                <c:pt idx="2">
                  <c:v>8.0</c:v>
                </c:pt>
                <c:pt idx="3">
                  <c:v>8.0</c:v>
                </c:pt>
                <c:pt idx="4">
                  <c:v>4.0</c:v>
                </c:pt>
                <c:pt idx="5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09749288"/>
        <c:axId val="2123996216"/>
      </c:lineChart>
      <c:catAx>
        <c:axId val="2109749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Classes</a:t>
                </a:r>
              </a:p>
            </c:rich>
          </c:tx>
          <c:overlay val="0"/>
        </c:title>
        <c:majorTickMark val="none"/>
        <c:minorTickMark val="none"/>
        <c:tickLblPos val="nextTo"/>
        <c:crossAx val="2123996216"/>
        <c:crosses val="autoZero"/>
        <c:auto val="1"/>
        <c:lblAlgn val="ctr"/>
        <c:lblOffset val="100"/>
        <c:noMultiLvlLbl val="0"/>
      </c:catAx>
      <c:valAx>
        <c:axId val="2123996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749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Speeds</a:t>
            </a:r>
            <a:r>
              <a:rPr lang="en-US" baseline="0"/>
              <a:t> of Motorists (mph)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'Questions 15-17'!$A$3:$A$8</c:f>
              <c:strCache>
                <c:ptCount val="6"/>
                <c:pt idx="0">
                  <c:v>30-33</c:v>
                </c:pt>
                <c:pt idx="1">
                  <c:v>34-37</c:v>
                </c:pt>
                <c:pt idx="2">
                  <c:v>38-41</c:v>
                </c:pt>
                <c:pt idx="3">
                  <c:v>42-45</c:v>
                </c:pt>
                <c:pt idx="4">
                  <c:v>46-49</c:v>
                </c:pt>
                <c:pt idx="5">
                  <c:v>50-53</c:v>
                </c:pt>
              </c:strCache>
            </c:strRef>
          </c:cat>
          <c:val>
            <c:numRef>
              <c:f>'Questions 15-17'!$F$3:$F$8</c:f>
              <c:numCache>
                <c:formatCode>General</c:formatCode>
                <c:ptCount val="6"/>
                <c:pt idx="0">
                  <c:v>1.0</c:v>
                </c:pt>
                <c:pt idx="1">
                  <c:v>7.0</c:v>
                </c:pt>
                <c:pt idx="2">
                  <c:v>15.0</c:v>
                </c:pt>
                <c:pt idx="3">
                  <c:v>23.0</c:v>
                </c:pt>
                <c:pt idx="4">
                  <c:v>27.0</c:v>
                </c:pt>
                <c:pt idx="5">
                  <c:v>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23383560"/>
        <c:axId val="2123388952"/>
      </c:lineChart>
      <c:catAx>
        <c:axId val="2123383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</a:t>
                </a:r>
              </a:p>
            </c:rich>
          </c:tx>
          <c:overlay val="0"/>
        </c:title>
        <c:majorTickMark val="none"/>
        <c:minorTickMark val="none"/>
        <c:tickLblPos val="nextTo"/>
        <c:crossAx val="2123388952"/>
        <c:crosses val="autoZero"/>
        <c:auto val="1"/>
        <c:lblAlgn val="ctr"/>
        <c:lblOffset val="100"/>
        <c:noMultiLvlLbl val="0"/>
      </c:catAx>
      <c:valAx>
        <c:axId val="2123388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3383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Speeds</a:t>
            </a:r>
            <a:r>
              <a:rPr lang="en-US" baseline="0"/>
              <a:t> of Motorists (mph)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'Questions 15-17'!$A$3:$A$8</c:f>
              <c:strCache>
                <c:ptCount val="6"/>
                <c:pt idx="0">
                  <c:v>30-33</c:v>
                </c:pt>
                <c:pt idx="1">
                  <c:v>34-37</c:v>
                </c:pt>
                <c:pt idx="2">
                  <c:v>38-41</c:v>
                </c:pt>
                <c:pt idx="3">
                  <c:v>42-45</c:v>
                </c:pt>
                <c:pt idx="4">
                  <c:v>46-49</c:v>
                </c:pt>
                <c:pt idx="5">
                  <c:v>50-53</c:v>
                </c:pt>
              </c:strCache>
            </c:strRef>
          </c:cat>
          <c:val>
            <c:numRef>
              <c:f>'Questions 15-17'!$D$3:$D$8</c:f>
              <c:numCache>
                <c:formatCode>General</c:formatCode>
                <c:ptCount val="6"/>
                <c:pt idx="0">
                  <c:v>1.0</c:v>
                </c:pt>
                <c:pt idx="1">
                  <c:v>6.0</c:v>
                </c:pt>
                <c:pt idx="2">
                  <c:v>8.0</c:v>
                </c:pt>
                <c:pt idx="3">
                  <c:v>8.0</c:v>
                </c:pt>
                <c:pt idx="4">
                  <c:v>4.0</c:v>
                </c:pt>
                <c:pt idx="5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16559752"/>
        <c:axId val="2123987128"/>
      </c:barChart>
      <c:catAx>
        <c:axId val="211655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</a:t>
                </a:r>
              </a:p>
            </c:rich>
          </c:tx>
          <c:overlay val="0"/>
        </c:title>
        <c:majorTickMark val="none"/>
        <c:minorTickMark val="none"/>
        <c:tickLblPos val="nextTo"/>
        <c:crossAx val="2123987128"/>
        <c:crosses val="autoZero"/>
        <c:auto val="1"/>
        <c:lblAlgn val="ctr"/>
        <c:lblOffset val="100"/>
        <c:noMultiLvlLbl val="0"/>
      </c:catAx>
      <c:valAx>
        <c:axId val="2123987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6559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Speeds of Motorists (mph)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'Questions 15-17'!$A$3:$A$8</c:f>
              <c:strCache>
                <c:ptCount val="6"/>
                <c:pt idx="0">
                  <c:v>30-33</c:v>
                </c:pt>
                <c:pt idx="1">
                  <c:v>34-37</c:v>
                </c:pt>
                <c:pt idx="2">
                  <c:v>38-41</c:v>
                </c:pt>
                <c:pt idx="3">
                  <c:v>42-45</c:v>
                </c:pt>
                <c:pt idx="4">
                  <c:v>46-49</c:v>
                </c:pt>
                <c:pt idx="5">
                  <c:v>50-53</c:v>
                </c:pt>
              </c:strCache>
            </c:strRef>
          </c:cat>
          <c:val>
            <c:numRef>
              <c:f>'Questions 15-17'!$B$3:$B$8</c:f>
              <c:numCache>
                <c:formatCode>0.00</c:formatCode>
                <c:ptCount val="6"/>
                <c:pt idx="0">
                  <c:v>0.0333333333333333</c:v>
                </c:pt>
                <c:pt idx="1">
                  <c:v>0.2</c:v>
                </c:pt>
                <c:pt idx="2">
                  <c:v>0.266666666666667</c:v>
                </c:pt>
                <c:pt idx="3">
                  <c:v>0.266666666666667</c:v>
                </c:pt>
                <c:pt idx="4">
                  <c:v>0.133333333333333</c:v>
                </c:pt>
                <c:pt idx="5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10413592"/>
        <c:axId val="2123506152"/>
      </c:barChart>
      <c:catAx>
        <c:axId val="2110413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</a:t>
                </a:r>
              </a:p>
            </c:rich>
          </c:tx>
          <c:overlay val="0"/>
        </c:title>
        <c:majorTickMark val="none"/>
        <c:minorTickMark val="none"/>
        <c:tickLblPos val="nextTo"/>
        <c:crossAx val="2123506152"/>
        <c:crosses val="autoZero"/>
        <c:auto val="1"/>
        <c:lblAlgn val="ctr"/>
        <c:lblOffset val="100"/>
        <c:noMultiLvlLbl val="0"/>
      </c:catAx>
      <c:valAx>
        <c:axId val="2123506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Relatvie Frequency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10413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8</xdr:row>
      <xdr:rowOff>38100</xdr:rowOff>
    </xdr:from>
    <xdr:to>
      <xdr:col>3</xdr:col>
      <xdr:colOff>736600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12</xdr:row>
      <xdr:rowOff>12700</xdr:rowOff>
    </xdr:from>
    <xdr:to>
      <xdr:col>5</xdr:col>
      <xdr:colOff>368300</xdr:colOff>
      <xdr:row>26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12</xdr:row>
      <xdr:rowOff>19050</xdr:rowOff>
    </xdr:from>
    <xdr:to>
      <xdr:col>10</xdr:col>
      <xdr:colOff>635000</xdr:colOff>
      <xdr:row>26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12700</xdr:colOff>
      <xdr:row>12</xdr:row>
      <xdr:rowOff>6350</xdr:rowOff>
    </xdr:from>
    <xdr:to>
      <xdr:col>16</xdr:col>
      <xdr:colOff>457200</xdr:colOff>
      <xdr:row>26</xdr:row>
      <xdr:rowOff>82550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25400</xdr:colOff>
      <xdr:row>28</xdr:row>
      <xdr:rowOff>19050</xdr:rowOff>
    </xdr:from>
    <xdr:to>
      <xdr:col>5</xdr:col>
      <xdr:colOff>254000</xdr:colOff>
      <xdr:row>42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12700</xdr:rowOff>
    </xdr:from>
    <xdr:to>
      <xdr:col>4</xdr:col>
      <xdr:colOff>990600</xdr:colOff>
      <xdr:row>40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25400</xdr:rowOff>
    </xdr:from>
    <xdr:to>
      <xdr:col>4</xdr:col>
      <xdr:colOff>990600</xdr:colOff>
      <xdr:row>24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12700</xdr:colOff>
      <xdr:row>10</xdr:row>
      <xdr:rowOff>12700</xdr:rowOff>
    </xdr:from>
    <xdr:to>
      <xdr:col>9</xdr:col>
      <xdr:colOff>635000</xdr:colOff>
      <xdr:row>24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774700</xdr:colOff>
      <xdr:row>10</xdr:row>
      <xdr:rowOff>0</xdr:rowOff>
    </xdr:from>
    <xdr:to>
      <xdr:col>15</xdr:col>
      <xdr:colOff>393700</xdr:colOff>
      <xdr:row>24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15</xdr:row>
      <xdr:rowOff>12700</xdr:rowOff>
    </xdr:from>
    <xdr:to>
      <xdr:col>9</xdr:col>
      <xdr:colOff>203200</xdr:colOff>
      <xdr:row>29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10</xdr:col>
      <xdr:colOff>444500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A2" sqref="A2:B2"/>
    </sheetView>
  </sheetViews>
  <sheetFormatPr baseColWidth="10" defaultRowHeight="15" x14ac:dyDescent="0"/>
  <cols>
    <col min="2" max="2" width="11.33203125" bestFit="1" customWidth="1"/>
  </cols>
  <sheetData>
    <row r="1" spans="1:8" ht="23">
      <c r="A1" s="29" t="s">
        <v>0</v>
      </c>
      <c r="B1" s="29"/>
      <c r="C1" s="7"/>
      <c r="D1" s="7"/>
      <c r="E1" s="7"/>
      <c r="F1" s="7"/>
      <c r="G1" s="7"/>
      <c r="H1" s="7"/>
    </row>
    <row r="2" spans="1:8">
      <c r="A2" s="30" t="s">
        <v>88</v>
      </c>
      <c r="B2" s="30"/>
      <c r="C2" s="6"/>
      <c r="D2" s="6"/>
      <c r="E2" s="6"/>
      <c r="F2" s="6"/>
      <c r="G2" s="6"/>
      <c r="H2" s="6"/>
    </row>
    <row r="3" spans="1:8">
      <c r="A3" s="4" t="s">
        <v>1</v>
      </c>
      <c r="B3" s="4" t="s">
        <v>2</v>
      </c>
    </row>
    <row r="4" spans="1:8">
      <c r="A4" s="1">
        <v>1</v>
      </c>
      <c r="B4" t="s">
        <v>3</v>
      </c>
    </row>
    <row r="5" spans="1:8">
      <c r="A5" s="1">
        <v>2</v>
      </c>
      <c r="B5" s="6" t="s">
        <v>6</v>
      </c>
    </row>
    <row r="6" spans="1:8">
      <c r="B6" s="6" t="s">
        <v>10</v>
      </c>
    </row>
    <row r="7" spans="1:8">
      <c r="B7" s="6" t="s">
        <v>4</v>
      </c>
    </row>
    <row r="8" spans="1:8">
      <c r="B8" s="6" t="s">
        <v>13</v>
      </c>
    </row>
    <row r="9" spans="1:8">
      <c r="B9" s="6" t="s">
        <v>5</v>
      </c>
    </row>
    <row r="10" spans="1:8">
      <c r="A10" s="1">
        <v>3</v>
      </c>
      <c r="B10" s="5">
        <v>6</v>
      </c>
    </row>
    <row r="11" spans="1:8">
      <c r="A11" s="1">
        <v>4</v>
      </c>
      <c r="B11" s="5">
        <v>64.400000000000006</v>
      </c>
    </row>
    <row r="12" spans="1:8">
      <c r="A12" s="1">
        <v>5</v>
      </c>
    </row>
    <row r="13" spans="1:8">
      <c r="A13" s="1">
        <v>6</v>
      </c>
    </row>
    <row r="14" spans="1:8">
      <c r="A14" s="1">
        <v>7</v>
      </c>
      <c r="B14" s="5">
        <v>7</v>
      </c>
    </row>
    <row r="15" spans="1:8">
      <c r="A15" s="1">
        <v>8</v>
      </c>
      <c r="B15" t="s">
        <v>28</v>
      </c>
    </row>
    <row r="16" spans="1:8">
      <c r="A16" s="1">
        <v>9</v>
      </c>
      <c r="B16" s="5">
        <v>195.8</v>
      </c>
    </row>
    <row r="17" spans="1:2">
      <c r="A17" s="1">
        <v>10</v>
      </c>
      <c r="B17" s="5">
        <v>34.5</v>
      </c>
    </row>
    <row r="18" spans="1:2">
      <c r="A18" s="1">
        <v>11</v>
      </c>
      <c r="B18" s="5">
        <v>-1.75</v>
      </c>
    </row>
    <row r="19" spans="1:2">
      <c r="A19" s="1">
        <v>12</v>
      </c>
    </row>
    <row r="20" spans="1:2">
      <c r="A20" s="1">
        <v>13</v>
      </c>
    </row>
    <row r="21" spans="1:2">
      <c r="A21" s="1">
        <v>14</v>
      </c>
    </row>
    <row r="22" spans="1:2">
      <c r="A22" s="1">
        <v>15</v>
      </c>
    </row>
    <row r="23" spans="1:2">
      <c r="A23" s="1">
        <v>16</v>
      </c>
    </row>
    <row r="24" spans="1:2">
      <c r="A24" s="1">
        <v>17</v>
      </c>
      <c r="B24" t="s">
        <v>87</v>
      </c>
    </row>
    <row r="25" spans="1:2">
      <c r="A25" s="1">
        <v>18</v>
      </c>
      <c r="B25" s="5">
        <v>18.940000000000001</v>
      </c>
    </row>
    <row r="26" spans="1:2">
      <c r="A26" s="1">
        <v>19</v>
      </c>
      <c r="B26" s="20">
        <v>17500.5</v>
      </c>
    </row>
    <row r="27" spans="1:2">
      <c r="A27" s="1">
        <v>20</v>
      </c>
      <c r="B27" t="s">
        <v>70</v>
      </c>
    </row>
    <row r="28" spans="1:2">
      <c r="A28" s="1">
        <v>21</v>
      </c>
      <c r="B28" t="s">
        <v>73</v>
      </c>
    </row>
  </sheetData>
  <mergeCells count="2">
    <mergeCell ref="A1:B1"/>
    <mergeCell ref="A2:B2"/>
  </mergeCells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E22" sqref="E22"/>
    </sheetView>
  </sheetViews>
  <sheetFormatPr baseColWidth="10" defaultRowHeight="15" x14ac:dyDescent="0"/>
  <sheetData>
    <row r="1" spans="1:11">
      <c r="A1" s="5" t="s">
        <v>78</v>
      </c>
      <c r="E1" t="s">
        <v>79</v>
      </c>
      <c r="I1" t="s">
        <v>80</v>
      </c>
    </row>
    <row r="2" spans="1:11">
      <c r="B2">
        <v>31</v>
      </c>
      <c r="C2" s="11">
        <f>MIN(B2:B31)</f>
        <v>31</v>
      </c>
      <c r="D2" s="11" t="s">
        <v>8</v>
      </c>
      <c r="F2">
        <v>1</v>
      </c>
      <c r="G2">
        <f>MIN(F2:F8)</f>
        <v>1</v>
      </c>
      <c r="H2" t="s">
        <v>8</v>
      </c>
      <c r="J2">
        <v>31</v>
      </c>
      <c r="K2" s="11">
        <f>_xlfn.PERCENTILE.INC(J2:J31,0.3)</f>
        <v>64.400000000000006</v>
      </c>
    </row>
    <row r="3" spans="1:11">
      <c r="B3">
        <v>41</v>
      </c>
      <c r="C3" s="11">
        <f>QUARTILE(B2:B31,1)</f>
        <v>59.25</v>
      </c>
      <c r="D3" s="11" t="s">
        <v>9</v>
      </c>
      <c r="F3">
        <v>2</v>
      </c>
      <c r="G3">
        <f>MAX(F2:F8)</f>
        <v>7</v>
      </c>
      <c r="H3" t="s">
        <v>7</v>
      </c>
      <c r="J3">
        <v>41</v>
      </c>
    </row>
    <row r="4" spans="1:11">
      <c r="B4">
        <v>45</v>
      </c>
      <c r="C4" s="11">
        <f>MEDIAN(B2:B31)</f>
        <v>72</v>
      </c>
      <c r="D4" s="11" t="s">
        <v>11</v>
      </c>
      <c r="F4">
        <v>3</v>
      </c>
      <c r="G4" s="11">
        <f>G3-G2</f>
        <v>6</v>
      </c>
      <c r="H4" s="11" t="s">
        <v>14</v>
      </c>
      <c r="J4">
        <v>45</v>
      </c>
    </row>
    <row r="5" spans="1:11">
      <c r="B5">
        <v>48</v>
      </c>
      <c r="C5" s="11">
        <f>QUARTILE(B2:B31,3)</f>
        <v>82.5</v>
      </c>
      <c r="D5" s="11" t="s">
        <v>12</v>
      </c>
      <c r="F5">
        <v>4</v>
      </c>
      <c r="J5">
        <v>48</v>
      </c>
    </row>
    <row r="6" spans="1:11">
      <c r="B6">
        <v>52</v>
      </c>
      <c r="C6" s="11">
        <f>MAX(B2:B31)</f>
        <v>99</v>
      </c>
      <c r="D6" s="11" t="s">
        <v>7</v>
      </c>
      <c r="F6">
        <v>5</v>
      </c>
      <c r="J6">
        <v>52</v>
      </c>
    </row>
    <row r="7" spans="1:11">
      <c r="B7">
        <v>55</v>
      </c>
      <c r="F7">
        <v>6</v>
      </c>
      <c r="J7">
        <v>55</v>
      </c>
    </row>
    <row r="8" spans="1:11">
      <c r="B8">
        <v>56</v>
      </c>
      <c r="F8">
        <v>7</v>
      </c>
      <c r="J8">
        <v>56</v>
      </c>
    </row>
    <row r="9" spans="1:11">
      <c r="B9">
        <v>58</v>
      </c>
      <c r="J9">
        <v>56</v>
      </c>
    </row>
    <row r="10" spans="1:11">
      <c r="B10">
        <v>63</v>
      </c>
      <c r="J10">
        <v>63</v>
      </c>
    </row>
    <row r="11" spans="1:11">
      <c r="B11">
        <v>65</v>
      </c>
      <c r="J11">
        <v>65</v>
      </c>
    </row>
    <row r="12" spans="1:11">
      <c r="B12">
        <v>67</v>
      </c>
      <c r="J12">
        <v>67</v>
      </c>
    </row>
    <row r="13" spans="1:11">
      <c r="B13">
        <v>67</v>
      </c>
      <c r="J13">
        <v>67</v>
      </c>
    </row>
    <row r="14" spans="1:11">
      <c r="B14">
        <v>69</v>
      </c>
      <c r="J14">
        <v>69</v>
      </c>
    </row>
    <row r="15" spans="1:11">
      <c r="B15">
        <v>70</v>
      </c>
      <c r="J15">
        <v>70</v>
      </c>
    </row>
    <row r="16" spans="1:11">
      <c r="B16">
        <v>70</v>
      </c>
      <c r="J16">
        <v>70</v>
      </c>
    </row>
    <row r="17" spans="2:10">
      <c r="B17">
        <v>74</v>
      </c>
      <c r="J17">
        <v>74</v>
      </c>
    </row>
    <row r="18" spans="2:10">
      <c r="B18">
        <v>75</v>
      </c>
      <c r="J18">
        <v>75</v>
      </c>
    </row>
    <row r="19" spans="2:10">
      <c r="B19">
        <v>78</v>
      </c>
      <c r="J19">
        <v>78</v>
      </c>
    </row>
    <row r="20" spans="2:10">
      <c r="B20">
        <v>79</v>
      </c>
      <c r="J20">
        <v>79</v>
      </c>
    </row>
    <row r="21" spans="2:10">
      <c r="B21">
        <v>79</v>
      </c>
      <c r="J21">
        <v>79</v>
      </c>
    </row>
    <row r="22" spans="2:10">
      <c r="B22">
        <v>80</v>
      </c>
      <c r="J22">
        <v>80</v>
      </c>
    </row>
    <row r="23" spans="2:10">
      <c r="B23">
        <v>81</v>
      </c>
      <c r="J23">
        <v>81</v>
      </c>
    </row>
    <row r="24" spans="2:10">
      <c r="B24">
        <v>83</v>
      </c>
      <c r="J24">
        <v>83</v>
      </c>
    </row>
    <row r="25" spans="2:10">
      <c r="B25">
        <v>85</v>
      </c>
      <c r="J25">
        <v>85</v>
      </c>
    </row>
    <row r="26" spans="2:10">
      <c r="B26">
        <v>85</v>
      </c>
      <c r="J26">
        <v>85</v>
      </c>
    </row>
    <row r="27" spans="2:10">
      <c r="B27">
        <v>87</v>
      </c>
      <c r="J27">
        <v>87</v>
      </c>
    </row>
    <row r="28" spans="2:10">
      <c r="B28">
        <v>90</v>
      </c>
      <c r="J28">
        <v>90</v>
      </c>
    </row>
    <row r="29" spans="2:10">
      <c r="B29">
        <v>92</v>
      </c>
      <c r="J29">
        <v>92</v>
      </c>
    </row>
    <row r="30" spans="2:10">
      <c r="B30">
        <v>95</v>
      </c>
      <c r="J30">
        <v>95</v>
      </c>
    </row>
    <row r="31" spans="2:10">
      <c r="B31">
        <v>99</v>
      </c>
      <c r="J31">
        <v>99</v>
      </c>
    </row>
    <row r="33" spans="1:1">
      <c r="A33" t="s">
        <v>15</v>
      </c>
    </row>
  </sheetData>
  <pageMargins left="0.75" right="0.75" top="1" bottom="1" header="0.5" footer="0.5"/>
  <ignoredErrors>
    <ignoredError sqref="C3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8" workbookViewId="0">
      <selection activeCell="I25" sqref="I25"/>
    </sheetView>
  </sheetViews>
  <sheetFormatPr baseColWidth="10" defaultRowHeight="15" x14ac:dyDescent="0"/>
  <cols>
    <col min="2" max="2" width="29.83203125" bestFit="1" customWidth="1"/>
    <col min="5" max="5" width="11.6640625" bestFit="1" customWidth="1"/>
    <col min="9" max="9" width="11.6640625" bestFit="1" customWidth="1"/>
  </cols>
  <sheetData>
    <row r="1" spans="1:13">
      <c r="A1" t="s">
        <v>81</v>
      </c>
      <c r="E1" t="s">
        <v>82</v>
      </c>
      <c r="I1" t="s">
        <v>83</v>
      </c>
    </row>
    <row r="2" spans="1:13">
      <c r="B2" s="8" t="s">
        <v>16</v>
      </c>
      <c r="C2" s="4" t="s">
        <v>22</v>
      </c>
      <c r="D2" s="4" t="s">
        <v>23</v>
      </c>
      <c r="F2">
        <v>70</v>
      </c>
      <c r="G2">
        <f>MIN(F2:F21)</f>
        <v>67</v>
      </c>
      <c r="H2" t="s">
        <v>8</v>
      </c>
      <c r="J2" t="s">
        <v>24</v>
      </c>
      <c r="K2" t="s">
        <v>25</v>
      </c>
      <c r="L2" t="s">
        <v>26</v>
      </c>
      <c r="M2" t="s">
        <v>27</v>
      </c>
    </row>
    <row r="3" spans="1:13">
      <c r="B3" t="s">
        <v>17</v>
      </c>
      <c r="C3">
        <v>69</v>
      </c>
      <c r="D3" s="10">
        <f>C3/400</f>
        <v>0.17249999999999999</v>
      </c>
      <c r="F3">
        <v>72</v>
      </c>
      <c r="G3">
        <f>MAX(F2:F21)</f>
        <v>74</v>
      </c>
      <c r="H3" t="s">
        <v>7</v>
      </c>
      <c r="J3">
        <v>2353</v>
      </c>
      <c r="K3">
        <v>647</v>
      </c>
      <c r="L3">
        <v>1200</v>
      </c>
      <c r="M3">
        <f>(L3-J3)/K3</f>
        <v>-1.7820710973724885</v>
      </c>
    </row>
    <row r="4" spans="1:13">
      <c r="B4" t="s">
        <v>18</v>
      </c>
      <c r="C4">
        <v>124</v>
      </c>
      <c r="D4" s="10">
        <f>C4/400</f>
        <v>0.31</v>
      </c>
      <c r="F4">
        <v>71</v>
      </c>
      <c r="G4" s="11">
        <f>G3-G2</f>
        <v>7</v>
      </c>
      <c r="H4" s="11" t="s">
        <v>14</v>
      </c>
      <c r="J4">
        <v>2353</v>
      </c>
      <c r="K4">
        <v>647</v>
      </c>
      <c r="L4">
        <v>3647</v>
      </c>
      <c r="M4" s="11">
        <f t="shared" ref="M4:M6" si="0">(L4-J4)/K4</f>
        <v>2</v>
      </c>
    </row>
    <row r="5" spans="1:13">
      <c r="B5" t="s">
        <v>19</v>
      </c>
      <c r="C5">
        <v>72</v>
      </c>
      <c r="D5" s="10">
        <f>C5/400</f>
        <v>0.18</v>
      </c>
      <c r="F5">
        <v>70</v>
      </c>
      <c r="J5">
        <v>2353</v>
      </c>
      <c r="K5">
        <v>647</v>
      </c>
      <c r="L5">
        <v>2000</v>
      </c>
      <c r="M5">
        <f t="shared" si="0"/>
        <v>-0.54559505409582687</v>
      </c>
    </row>
    <row r="6" spans="1:13">
      <c r="B6" t="s">
        <v>20</v>
      </c>
      <c r="C6">
        <v>32</v>
      </c>
      <c r="D6" s="10">
        <f>C6/400</f>
        <v>0.08</v>
      </c>
      <c r="F6">
        <v>69</v>
      </c>
      <c r="J6">
        <v>2353</v>
      </c>
      <c r="K6">
        <v>647</v>
      </c>
      <c r="L6">
        <v>2353</v>
      </c>
      <c r="M6">
        <f t="shared" si="0"/>
        <v>0</v>
      </c>
    </row>
    <row r="7" spans="1:13">
      <c r="B7" t="s">
        <v>21</v>
      </c>
      <c r="C7">
        <v>103</v>
      </c>
      <c r="D7" s="10">
        <f>C7/400</f>
        <v>0.25750000000000001</v>
      </c>
      <c r="F7">
        <v>73</v>
      </c>
    </row>
    <row r="8" spans="1:13">
      <c r="F8">
        <v>69</v>
      </c>
    </row>
    <row r="9" spans="1:13">
      <c r="F9">
        <v>68</v>
      </c>
    </row>
    <row r="10" spans="1:13">
      <c r="F10">
        <v>70</v>
      </c>
    </row>
    <row r="11" spans="1:13">
      <c r="F11">
        <v>71</v>
      </c>
    </row>
    <row r="12" spans="1:13">
      <c r="F12">
        <v>67</v>
      </c>
    </row>
    <row r="13" spans="1:13">
      <c r="F13">
        <v>71</v>
      </c>
    </row>
    <row r="14" spans="1:13">
      <c r="F14">
        <v>70</v>
      </c>
    </row>
    <row r="15" spans="1:13">
      <c r="F15">
        <v>74</v>
      </c>
    </row>
    <row r="16" spans="1:13">
      <c r="F16">
        <v>69</v>
      </c>
    </row>
    <row r="17" spans="1:13">
      <c r="F17">
        <v>68</v>
      </c>
    </row>
    <row r="18" spans="1:13">
      <c r="F18">
        <v>71</v>
      </c>
    </row>
    <row r="19" spans="1:13">
      <c r="F19">
        <v>71</v>
      </c>
    </row>
    <row r="20" spans="1:13">
      <c r="F20">
        <v>71</v>
      </c>
    </row>
    <row r="21" spans="1:13">
      <c r="F21">
        <v>72</v>
      </c>
    </row>
    <row r="25" spans="1:13">
      <c r="A25" t="s">
        <v>84</v>
      </c>
      <c r="E25" t="s">
        <v>85</v>
      </c>
      <c r="I25" t="s">
        <v>86</v>
      </c>
    </row>
    <row r="26" spans="1:13">
      <c r="B26">
        <v>181.1</v>
      </c>
      <c r="C26" s="12">
        <f>SUM(B26:B39)</f>
        <v>2741.2</v>
      </c>
      <c r="D26" t="s">
        <v>29</v>
      </c>
      <c r="F26">
        <v>35.1</v>
      </c>
      <c r="G26" s="11">
        <f>MEDIAN(F26:F35)</f>
        <v>34.5</v>
      </c>
      <c r="H26" s="11" t="s">
        <v>11</v>
      </c>
      <c r="J26" t="s">
        <v>24</v>
      </c>
      <c r="K26" t="s">
        <v>25</v>
      </c>
      <c r="L26" t="s">
        <v>26</v>
      </c>
      <c r="M26" t="s">
        <v>27</v>
      </c>
    </row>
    <row r="27" spans="1:13">
      <c r="B27">
        <v>202.2</v>
      </c>
      <c r="C27" s="11">
        <f>C26/14</f>
        <v>195.79999999999998</v>
      </c>
      <c r="D27" s="11" t="s">
        <v>24</v>
      </c>
      <c r="F27">
        <v>24.3</v>
      </c>
      <c r="J27">
        <v>73</v>
      </c>
      <c r="K27">
        <v>4</v>
      </c>
      <c r="L27">
        <v>66</v>
      </c>
      <c r="M27" s="11">
        <f>(L27-J27)/K27</f>
        <v>-1.75</v>
      </c>
    </row>
    <row r="28" spans="1:13">
      <c r="B28">
        <v>190.1</v>
      </c>
      <c r="F28">
        <v>46.6</v>
      </c>
    </row>
    <row r="29" spans="1:13">
      <c r="B29">
        <v>201.4</v>
      </c>
      <c r="F29">
        <v>41.6</v>
      </c>
    </row>
    <row r="30" spans="1:13">
      <c r="B30">
        <v>191.3</v>
      </c>
      <c r="F30">
        <v>32.9</v>
      </c>
    </row>
    <row r="31" spans="1:13">
      <c r="B31">
        <v>201.4</v>
      </c>
      <c r="F31">
        <v>26.8</v>
      </c>
    </row>
    <row r="32" spans="1:13">
      <c r="B32">
        <v>192.2</v>
      </c>
      <c r="F32">
        <v>39.799999999999997</v>
      </c>
    </row>
    <row r="33" spans="2:6">
      <c r="B33">
        <v>201.2</v>
      </c>
      <c r="F33">
        <v>21.5</v>
      </c>
    </row>
    <row r="34" spans="2:6">
      <c r="B34">
        <v>193.2</v>
      </c>
      <c r="F34">
        <v>45.7</v>
      </c>
    </row>
    <row r="35" spans="2:6">
      <c r="B35">
        <v>201.2</v>
      </c>
      <c r="F35">
        <v>33.9</v>
      </c>
    </row>
    <row r="36" spans="2:6">
      <c r="B36">
        <v>194.5</v>
      </c>
    </row>
    <row r="37" spans="2:6">
      <c r="B37">
        <v>199.2</v>
      </c>
    </row>
    <row r="38" spans="2:6">
      <c r="B38">
        <v>196</v>
      </c>
    </row>
    <row r="39" spans="2:6">
      <c r="B39">
        <v>196.2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A11" sqref="A11"/>
    </sheetView>
  </sheetViews>
  <sheetFormatPr baseColWidth="10" defaultRowHeight="15" x14ac:dyDescent="0"/>
  <cols>
    <col min="1" max="1" width="13.6640625" bestFit="1" customWidth="1"/>
    <col min="6" max="6" width="16.6640625" bestFit="1" customWidth="1"/>
    <col min="7" max="7" width="19.33203125" bestFit="1" customWidth="1"/>
  </cols>
  <sheetData>
    <row r="1" spans="1:18">
      <c r="A1" t="s">
        <v>30</v>
      </c>
    </row>
    <row r="2" spans="1:18">
      <c r="B2" s="4" t="s">
        <v>31</v>
      </c>
      <c r="C2" s="4" t="s">
        <v>32</v>
      </c>
      <c r="D2" s="4" t="s">
        <v>44</v>
      </c>
      <c r="E2" s="4" t="s">
        <v>33</v>
      </c>
      <c r="F2" s="4" t="s">
        <v>34</v>
      </c>
      <c r="G2" s="4" t="s">
        <v>35</v>
      </c>
      <c r="I2">
        <v>2</v>
      </c>
      <c r="J2">
        <v>3.2</v>
      </c>
      <c r="K2">
        <v>1.8</v>
      </c>
      <c r="L2">
        <v>2.9</v>
      </c>
      <c r="M2">
        <v>0.9</v>
      </c>
      <c r="N2">
        <v>4</v>
      </c>
      <c r="O2">
        <v>3.3</v>
      </c>
      <c r="P2">
        <v>2.9</v>
      </c>
      <c r="Q2">
        <v>3.6</v>
      </c>
      <c r="R2">
        <v>0.8</v>
      </c>
    </row>
    <row r="3" spans="1:18">
      <c r="B3" t="s">
        <v>36</v>
      </c>
      <c r="C3">
        <f>(0.5+1)/2</f>
        <v>0.75</v>
      </c>
      <c r="D3">
        <v>0.9</v>
      </c>
      <c r="E3">
        <f>FREQUENCY(I2:R5,D3)</f>
        <v>4</v>
      </c>
      <c r="F3">
        <f>E3/E11</f>
        <v>0.1</v>
      </c>
      <c r="G3">
        <f>E3</f>
        <v>4</v>
      </c>
      <c r="I3">
        <v>3.1</v>
      </c>
      <c r="J3">
        <v>2.4</v>
      </c>
      <c r="K3">
        <v>2.4</v>
      </c>
      <c r="L3">
        <v>2.2999999999999998</v>
      </c>
      <c r="M3">
        <v>1.6</v>
      </c>
      <c r="N3">
        <v>1.6</v>
      </c>
      <c r="O3">
        <v>4</v>
      </c>
      <c r="P3">
        <v>3.1</v>
      </c>
      <c r="Q3">
        <v>3.2</v>
      </c>
      <c r="R3">
        <v>1.8</v>
      </c>
    </row>
    <row r="4" spans="1:18">
      <c r="B4" t="s">
        <v>37</v>
      </c>
      <c r="C4">
        <f>(1+1.5)/2</f>
        <v>1.25</v>
      </c>
      <c r="D4">
        <v>1.4</v>
      </c>
      <c r="E4">
        <f>FREQUENCY(I2:R5,D4)-E3</f>
        <v>2</v>
      </c>
      <c r="F4">
        <f>E4/E11</f>
        <v>0.05</v>
      </c>
      <c r="G4">
        <f t="shared" ref="G4:G10" si="0">G3+E4</f>
        <v>6</v>
      </c>
      <c r="I4">
        <v>2.2000000000000002</v>
      </c>
      <c r="J4">
        <v>2.2000000000000002</v>
      </c>
      <c r="K4">
        <v>1.7</v>
      </c>
      <c r="L4">
        <v>0.5</v>
      </c>
      <c r="M4">
        <v>3.6</v>
      </c>
      <c r="N4">
        <v>3.4</v>
      </c>
      <c r="O4">
        <v>1.9</v>
      </c>
      <c r="P4">
        <v>2</v>
      </c>
      <c r="Q4">
        <v>3</v>
      </c>
      <c r="R4">
        <v>1.1000000000000001</v>
      </c>
    </row>
    <row r="5" spans="1:18">
      <c r="B5" t="s">
        <v>38</v>
      </c>
      <c r="C5">
        <f>(1.5+2)/2</f>
        <v>1.75</v>
      </c>
      <c r="D5">
        <v>1.9</v>
      </c>
      <c r="E5">
        <f>FREQUENCY(I2:R5,D5)-E4-E3</f>
        <v>7</v>
      </c>
      <c r="F5">
        <f>E5/E11</f>
        <v>0.17499999999999999</v>
      </c>
      <c r="G5">
        <f t="shared" si="0"/>
        <v>13</v>
      </c>
      <c r="I5">
        <v>3</v>
      </c>
      <c r="J5">
        <v>4</v>
      </c>
      <c r="K5">
        <v>4</v>
      </c>
      <c r="L5">
        <v>2.1</v>
      </c>
      <c r="M5">
        <v>1.9</v>
      </c>
      <c r="N5">
        <v>1.1000000000000001</v>
      </c>
      <c r="O5">
        <v>0.5</v>
      </c>
      <c r="P5">
        <v>3.2</v>
      </c>
      <c r="Q5">
        <v>3</v>
      </c>
      <c r="R5">
        <v>2.2000000000000002</v>
      </c>
    </row>
    <row r="6" spans="1:18">
      <c r="B6" t="s">
        <v>39</v>
      </c>
      <c r="C6">
        <f>(2+2.5)/2</f>
        <v>2.25</v>
      </c>
      <c r="D6">
        <v>2.4</v>
      </c>
      <c r="E6">
        <f>FREQUENCY(I2:R5,D6)-E4-E3-E5</f>
        <v>9</v>
      </c>
      <c r="F6">
        <f>E6/E11</f>
        <v>0.22500000000000001</v>
      </c>
      <c r="G6">
        <f t="shared" si="0"/>
        <v>22</v>
      </c>
    </row>
    <row r="7" spans="1:18">
      <c r="B7" t="s">
        <v>40</v>
      </c>
      <c r="C7">
        <f>(2.5+3)/2</f>
        <v>2.75</v>
      </c>
      <c r="D7">
        <v>2.9</v>
      </c>
      <c r="E7">
        <f>FREQUENCY(I2:R5,D7)-E4-E3-E5-E6</f>
        <v>2</v>
      </c>
      <c r="F7">
        <f>E7/E11</f>
        <v>0.05</v>
      </c>
      <c r="G7">
        <f t="shared" si="0"/>
        <v>24</v>
      </c>
    </row>
    <row r="8" spans="1:18">
      <c r="B8" t="s">
        <v>41</v>
      </c>
      <c r="C8">
        <f>(3+3.5)/2</f>
        <v>3.25</v>
      </c>
      <c r="D8">
        <v>3.4</v>
      </c>
      <c r="E8">
        <f>FREQUENCY(I2:R5,D8)-E4-E3-E5-E6-E7</f>
        <v>10</v>
      </c>
      <c r="F8">
        <f>E8/E11</f>
        <v>0.25</v>
      </c>
      <c r="G8">
        <f t="shared" si="0"/>
        <v>34</v>
      </c>
    </row>
    <row r="9" spans="1:18">
      <c r="B9" t="s">
        <v>42</v>
      </c>
      <c r="C9">
        <f>(3.5+4)/2</f>
        <v>3.75</v>
      </c>
      <c r="D9">
        <v>3.9</v>
      </c>
      <c r="E9">
        <f>FREQUENCY(I2:R5,D9)-E4-E3-E5-E6-E7-E8</f>
        <v>2</v>
      </c>
      <c r="F9">
        <f>E9/E11</f>
        <v>0.05</v>
      </c>
      <c r="G9">
        <f t="shared" si="0"/>
        <v>36</v>
      </c>
    </row>
    <row r="10" spans="1:18">
      <c r="B10" t="s">
        <v>43</v>
      </c>
      <c r="C10">
        <f>(4+4.5)/2</f>
        <v>4.25</v>
      </c>
      <c r="D10">
        <v>4.4000000000000004</v>
      </c>
      <c r="E10">
        <f>FREQUENCY(I2:R5,D10)-E4-E3-E5-E6-E7-E8-E9</f>
        <v>4</v>
      </c>
      <c r="F10">
        <f>E10/E11</f>
        <v>0.1</v>
      </c>
      <c r="G10">
        <f t="shared" si="0"/>
        <v>40</v>
      </c>
    </row>
    <row r="11" spans="1:18">
      <c r="A11" s="4" t="s">
        <v>29</v>
      </c>
      <c r="E11">
        <f>SUM(E3:E10)</f>
        <v>40</v>
      </c>
    </row>
    <row r="12" spans="1:18">
      <c r="A12" s="5" t="s">
        <v>45</v>
      </c>
      <c r="G12" s="6" t="s">
        <v>46</v>
      </c>
      <c r="L12" s="31" t="s">
        <v>47</v>
      </c>
      <c r="M12" s="31"/>
      <c r="N12" s="31"/>
    </row>
    <row r="28" spans="1:2">
      <c r="A28" s="32" t="s">
        <v>48</v>
      </c>
      <c r="B28" s="32"/>
    </row>
  </sheetData>
  <mergeCells count="2">
    <mergeCell ref="L12:N12"/>
    <mergeCell ref="A28:B28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A9" sqref="A9"/>
    </sheetView>
  </sheetViews>
  <sheetFormatPr baseColWidth="10" defaultRowHeight="15" x14ac:dyDescent="0"/>
  <cols>
    <col min="1" max="1" width="14.5" bestFit="1" customWidth="1"/>
    <col min="5" max="5" width="16.6640625" bestFit="1" customWidth="1"/>
    <col min="6" max="6" width="19.33203125" bestFit="1" customWidth="1"/>
  </cols>
  <sheetData>
    <row r="1" spans="1:17">
      <c r="A1" t="s">
        <v>49</v>
      </c>
    </row>
    <row r="2" spans="1:17">
      <c r="B2" s="4" t="s">
        <v>31</v>
      </c>
      <c r="C2" s="4" t="s">
        <v>44</v>
      </c>
      <c r="D2" s="4" t="s">
        <v>33</v>
      </c>
      <c r="E2" s="4" t="s">
        <v>34</v>
      </c>
      <c r="F2" s="4" t="s">
        <v>35</v>
      </c>
      <c r="H2">
        <v>44</v>
      </c>
      <c r="I2">
        <v>38</v>
      </c>
      <c r="J2">
        <v>41</v>
      </c>
      <c r="K2">
        <v>50</v>
      </c>
      <c r="L2">
        <v>36</v>
      </c>
      <c r="M2">
        <v>36</v>
      </c>
      <c r="N2">
        <v>43</v>
      </c>
      <c r="O2">
        <v>42</v>
      </c>
      <c r="P2">
        <v>49</v>
      </c>
      <c r="Q2">
        <v>48</v>
      </c>
    </row>
    <row r="3" spans="1:17">
      <c r="A3" t="s">
        <v>50</v>
      </c>
      <c r="B3" s="9">
        <f>D3/D9</f>
        <v>3.3333333333333333E-2</v>
      </c>
      <c r="C3">
        <v>33</v>
      </c>
      <c r="D3">
        <f>FREQUENCY(H2:Q4,C3)</f>
        <v>1</v>
      </c>
      <c r="F3">
        <f>D3</f>
        <v>1</v>
      </c>
      <c r="H3">
        <v>35</v>
      </c>
      <c r="I3">
        <v>40</v>
      </c>
      <c r="J3">
        <v>37</v>
      </c>
      <c r="K3">
        <v>41</v>
      </c>
      <c r="L3">
        <v>43</v>
      </c>
      <c r="M3">
        <v>50</v>
      </c>
      <c r="N3">
        <v>45</v>
      </c>
      <c r="O3">
        <v>45</v>
      </c>
      <c r="P3">
        <v>39</v>
      </c>
      <c r="Q3">
        <v>38</v>
      </c>
    </row>
    <row r="4" spans="1:17">
      <c r="A4" t="s">
        <v>51</v>
      </c>
      <c r="B4" s="9">
        <f>D4/D9</f>
        <v>0.2</v>
      </c>
      <c r="C4">
        <v>37</v>
      </c>
      <c r="D4">
        <f>FREQUENCY(H2:Q4,C4)-D3</f>
        <v>6</v>
      </c>
      <c r="F4">
        <f>F3+D4</f>
        <v>7</v>
      </c>
      <c r="H4">
        <v>50</v>
      </c>
      <c r="I4">
        <v>41</v>
      </c>
      <c r="J4">
        <v>47</v>
      </c>
      <c r="K4">
        <v>36</v>
      </c>
      <c r="L4">
        <v>35</v>
      </c>
      <c r="M4">
        <v>40</v>
      </c>
      <c r="N4">
        <v>42</v>
      </c>
      <c r="O4">
        <v>43</v>
      </c>
      <c r="P4">
        <v>48</v>
      </c>
      <c r="Q4">
        <v>33</v>
      </c>
    </row>
    <row r="5" spans="1:17">
      <c r="A5" t="s">
        <v>52</v>
      </c>
      <c r="B5" s="9">
        <f>D5/D9</f>
        <v>0.26666666666666666</v>
      </c>
      <c r="C5">
        <v>41</v>
      </c>
      <c r="D5">
        <f>FREQUENCY(H2:Q4,C5)-D3-D4</f>
        <v>8</v>
      </c>
      <c r="F5">
        <f>F4+D5</f>
        <v>15</v>
      </c>
    </row>
    <row r="6" spans="1:17">
      <c r="A6" t="s">
        <v>53</v>
      </c>
      <c r="B6" s="9">
        <f>D6/D9</f>
        <v>0.26666666666666666</v>
      </c>
      <c r="C6">
        <v>45</v>
      </c>
      <c r="D6">
        <f>FREQUENCY(H2:Q4,C6)-D3-D4-D5</f>
        <v>8</v>
      </c>
      <c r="F6">
        <f>F5+D6</f>
        <v>23</v>
      </c>
    </row>
    <row r="7" spans="1:17">
      <c r="A7" t="s">
        <v>54</v>
      </c>
      <c r="B7" s="9">
        <f>D7/D9</f>
        <v>0.13333333333333333</v>
      </c>
      <c r="C7">
        <v>49</v>
      </c>
      <c r="D7">
        <f>FREQUENCY(H2:Q4,C7)-D3-D4-D5-D6</f>
        <v>4</v>
      </c>
      <c r="F7">
        <f>F6+D7</f>
        <v>27</v>
      </c>
    </row>
    <row r="8" spans="1:17">
      <c r="A8" t="s">
        <v>55</v>
      </c>
      <c r="B8" s="9">
        <f>D8/D9</f>
        <v>0.1</v>
      </c>
      <c r="C8">
        <v>53</v>
      </c>
      <c r="D8">
        <f>FREQUENCY(H2:Q4,C8)-D3-D4-D5-D6-D7</f>
        <v>3</v>
      </c>
      <c r="F8">
        <f>F7+D8</f>
        <v>30</v>
      </c>
    </row>
    <row r="9" spans="1:17">
      <c r="A9" s="4" t="s">
        <v>29</v>
      </c>
      <c r="D9">
        <f>SUM(D3:D8)</f>
        <v>30</v>
      </c>
    </row>
    <row r="10" spans="1:17">
      <c r="A10" t="s">
        <v>45</v>
      </c>
      <c r="F10" t="s">
        <v>46</v>
      </c>
      <c r="K10" s="32" t="s">
        <v>56</v>
      </c>
      <c r="L10" s="32"/>
      <c r="M10" s="32"/>
    </row>
    <row r="26" spans="1:2">
      <c r="A26" s="32" t="s">
        <v>48</v>
      </c>
      <c r="B26" s="32"/>
    </row>
  </sheetData>
  <mergeCells count="2">
    <mergeCell ref="K10:M10"/>
    <mergeCell ref="A26:B26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K21" sqref="K21"/>
    </sheetView>
  </sheetViews>
  <sheetFormatPr baseColWidth="10" defaultRowHeight="15" x14ac:dyDescent="0"/>
  <cols>
    <col min="2" max="2" width="18.1640625" bestFit="1" customWidth="1"/>
    <col min="5" max="5" width="11.83203125" bestFit="1" customWidth="1"/>
    <col min="8" max="8" width="13" bestFit="1" customWidth="1"/>
    <col min="10" max="10" width="13.1640625" bestFit="1" customWidth="1"/>
  </cols>
  <sheetData>
    <row r="1" spans="1:14">
      <c r="A1" t="s">
        <v>57</v>
      </c>
      <c r="G1" t="s">
        <v>62</v>
      </c>
    </row>
    <row r="2" spans="1:14">
      <c r="B2" s="4" t="s">
        <v>58</v>
      </c>
      <c r="C2" s="4" t="s">
        <v>33</v>
      </c>
      <c r="D2" s="4" t="s">
        <v>14</v>
      </c>
      <c r="E2" s="15">
        <f>D8/C8</f>
        <v>18.940993788819874</v>
      </c>
      <c r="F2" s="18" t="s">
        <v>24</v>
      </c>
      <c r="H2" s="4" t="s">
        <v>63</v>
      </c>
      <c r="I2" s="4" t="s">
        <v>69</v>
      </c>
      <c r="J2" s="4" t="s">
        <v>14</v>
      </c>
      <c r="K2" s="19">
        <f>J8/I8</f>
        <v>17500.5</v>
      </c>
      <c r="L2" s="18" t="s">
        <v>24</v>
      </c>
    </row>
    <row r="3" spans="1:14">
      <c r="B3" s="13">
        <v>42227</v>
      </c>
      <c r="C3">
        <v>10</v>
      </c>
      <c r="D3" s="16">
        <f>((8+11)/2)*C3</f>
        <v>95</v>
      </c>
      <c r="H3" t="s">
        <v>64</v>
      </c>
      <c r="I3">
        <v>19</v>
      </c>
      <c r="J3" s="17">
        <f>((5001+10000)/2)*I3</f>
        <v>142509.5</v>
      </c>
    </row>
    <row r="4" spans="1:14">
      <c r="B4" s="14">
        <v>42258</v>
      </c>
      <c r="C4">
        <v>45</v>
      </c>
      <c r="D4" s="16">
        <f>((12+15)/2)*C4</f>
        <v>607.5</v>
      </c>
      <c r="H4" t="s">
        <v>65</v>
      </c>
      <c r="I4">
        <v>12</v>
      </c>
      <c r="J4" s="17">
        <f>((10001+15000)/2)*I4</f>
        <v>150006</v>
      </c>
    </row>
    <row r="5" spans="1:14">
      <c r="B5" s="3" t="s">
        <v>59</v>
      </c>
      <c r="C5">
        <v>30</v>
      </c>
      <c r="D5" s="16">
        <f>((16+19)/2)*C5</f>
        <v>525</v>
      </c>
      <c r="H5" t="s">
        <v>66</v>
      </c>
      <c r="I5">
        <v>16</v>
      </c>
      <c r="J5" s="17">
        <f>((15001+20000)/2)*I5</f>
        <v>280008</v>
      </c>
    </row>
    <row r="6" spans="1:14">
      <c r="B6" s="3" t="s">
        <v>60</v>
      </c>
      <c r="C6">
        <v>29</v>
      </c>
      <c r="D6" s="16">
        <f>((20+23)/2)*C6</f>
        <v>623.5</v>
      </c>
      <c r="H6" t="s">
        <v>67</v>
      </c>
      <c r="I6">
        <v>16</v>
      </c>
      <c r="J6" s="17">
        <f>((20001+25000)/2)*I6</f>
        <v>360008</v>
      </c>
    </row>
    <row r="7" spans="1:14">
      <c r="B7" s="3" t="s">
        <v>61</v>
      </c>
      <c r="C7">
        <v>47</v>
      </c>
      <c r="D7" s="16">
        <f>((24+27)/2)*C7</f>
        <v>1198.5</v>
      </c>
      <c r="H7" t="s">
        <v>68</v>
      </c>
      <c r="I7">
        <v>17</v>
      </c>
      <c r="J7" s="17">
        <f>((25001+30000)/2)*I7</f>
        <v>467508.5</v>
      </c>
    </row>
    <row r="8" spans="1:14">
      <c r="A8" s="4" t="s">
        <v>29</v>
      </c>
      <c r="C8">
        <f>SUM(C3:C7)</f>
        <v>161</v>
      </c>
      <c r="D8" s="16">
        <f>SUM(D3:D7)</f>
        <v>3049.5</v>
      </c>
      <c r="G8" s="4" t="s">
        <v>29</v>
      </c>
      <c r="I8">
        <f>SUM(I3:I7)</f>
        <v>80</v>
      </c>
      <c r="J8" s="17">
        <f>SUM(J3:J7)</f>
        <v>1400040</v>
      </c>
    </row>
    <row r="10" spans="1:14">
      <c r="A10" t="s">
        <v>62</v>
      </c>
    </row>
    <row r="11" spans="1:14">
      <c r="A11" s="32" t="s">
        <v>71</v>
      </c>
      <c r="B11" s="32"/>
    </row>
    <row r="12" spans="1:14">
      <c r="B12" s="4" t="s">
        <v>72</v>
      </c>
      <c r="C12" s="4" t="s">
        <v>33</v>
      </c>
      <c r="E12">
        <v>3</v>
      </c>
      <c r="F12">
        <v>6</v>
      </c>
      <c r="G12">
        <v>7</v>
      </c>
      <c r="H12">
        <v>6</v>
      </c>
      <c r="I12">
        <v>0</v>
      </c>
      <c r="J12">
        <v>6</v>
      </c>
      <c r="K12">
        <v>1</v>
      </c>
      <c r="L12">
        <v>7</v>
      </c>
      <c r="M12">
        <v>8</v>
      </c>
      <c r="N12">
        <v>4</v>
      </c>
    </row>
    <row r="13" spans="1:14">
      <c r="B13">
        <v>0</v>
      </c>
      <c r="C13">
        <f>FREQUENCY(E12:N14,B13)</f>
        <v>3</v>
      </c>
      <c r="E13">
        <v>1</v>
      </c>
      <c r="F13">
        <v>5</v>
      </c>
      <c r="G13">
        <v>7</v>
      </c>
      <c r="H13">
        <v>5</v>
      </c>
      <c r="I13">
        <v>9</v>
      </c>
      <c r="J13">
        <v>1</v>
      </c>
      <c r="K13">
        <v>5</v>
      </c>
      <c r="L13">
        <v>3</v>
      </c>
      <c r="M13">
        <v>9</v>
      </c>
      <c r="N13">
        <v>9</v>
      </c>
    </row>
    <row r="14" spans="1:14">
      <c r="B14">
        <v>1</v>
      </c>
      <c r="C14">
        <f>FREQUENCY(E12:N14,B14)-C13</f>
        <v>3</v>
      </c>
      <c r="E14">
        <v>2</v>
      </c>
      <c r="F14">
        <v>2</v>
      </c>
      <c r="G14">
        <v>3</v>
      </c>
      <c r="H14">
        <v>0</v>
      </c>
      <c r="I14">
        <v>8</v>
      </c>
      <c r="J14">
        <v>8</v>
      </c>
      <c r="K14">
        <v>4</v>
      </c>
      <c r="L14">
        <v>0</v>
      </c>
      <c r="M14">
        <v>2</v>
      </c>
      <c r="N14">
        <v>4</v>
      </c>
    </row>
    <row r="15" spans="1:14">
      <c r="B15">
        <v>2</v>
      </c>
      <c r="C15">
        <f>FREQUENCY(E12:N14,B15)-C13-C14</f>
        <v>3</v>
      </c>
      <c r="D15" s="33" t="s">
        <v>46</v>
      </c>
      <c r="E15" s="33"/>
      <c r="F15" s="6"/>
    </row>
    <row r="16" spans="1:14">
      <c r="B16">
        <v>3</v>
      </c>
      <c r="C16">
        <f>FREQUENCY(E12:N14,B16)-C13-C14-C15</f>
        <v>3</v>
      </c>
    </row>
    <row r="17" spans="2:3">
      <c r="B17">
        <v>4</v>
      </c>
      <c r="C17">
        <f>FREQUENCY(E12:N14,B17)-C13-C14-C15-C16</f>
        <v>3</v>
      </c>
    </row>
    <row r="18" spans="2:3">
      <c r="B18">
        <v>5</v>
      </c>
      <c r="C18">
        <f>FREQUENCY(E12:N14,B18)-C13-C14-C15-C16-C17</f>
        <v>3</v>
      </c>
    </row>
    <row r="19" spans="2:3">
      <c r="B19">
        <v>6</v>
      </c>
      <c r="C19">
        <f>FREQUENCY(E12:N14,B19)-C13-C14-C15-C16-C17-C18</f>
        <v>3</v>
      </c>
    </row>
    <row r="20" spans="2:3">
      <c r="B20">
        <v>7</v>
      </c>
      <c r="C20">
        <f>FREQUENCY(E12:N14,B20)-C13-C14-C15-C16-C17-C18-C19</f>
        <v>3</v>
      </c>
    </row>
    <row r="21" spans="2:3">
      <c r="B21">
        <v>8</v>
      </c>
      <c r="C21">
        <f>FREQUENCY(E12:N14,B21)-C13-C14-C15-C16-C17-C18-C19-C20</f>
        <v>3</v>
      </c>
    </row>
    <row r="22" spans="2:3">
      <c r="B22">
        <v>9</v>
      </c>
      <c r="C22">
        <f>FREQUENCY(E12:N14,B22)-C13-C14-C15-C16-C17-C18-C19-C20-C21</f>
        <v>3</v>
      </c>
    </row>
  </sheetData>
  <mergeCells count="2">
    <mergeCell ref="A11:B11"/>
    <mergeCell ref="D15:E15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I24" sqref="I24"/>
    </sheetView>
  </sheetViews>
  <sheetFormatPr baseColWidth="10" defaultRowHeight="15" x14ac:dyDescent="0"/>
  <cols>
    <col min="2" max="2" width="14" bestFit="1" customWidth="1"/>
  </cols>
  <sheetData>
    <row r="1" spans="1:15">
      <c r="A1" t="s">
        <v>74</v>
      </c>
    </row>
    <row r="2" spans="1:15">
      <c r="A2" t="s">
        <v>71</v>
      </c>
    </row>
    <row r="3" spans="1:15">
      <c r="B3" s="4" t="s">
        <v>75</v>
      </c>
      <c r="C3" s="4" t="s">
        <v>44</v>
      </c>
      <c r="D3" s="4" t="s">
        <v>33</v>
      </c>
      <c r="F3">
        <v>12</v>
      </c>
      <c r="G3">
        <v>6</v>
      </c>
      <c r="H3">
        <v>4</v>
      </c>
      <c r="I3">
        <v>9</v>
      </c>
      <c r="J3">
        <v>11</v>
      </c>
      <c r="K3">
        <v>1</v>
      </c>
      <c r="L3">
        <v>7</v>
      </c>
      <c r="M3">
        <v>8</v>
      </c>
      <c r="N3">
        <v>9</v>
      </c>
      <c r="O3">
        <v>8</v>
      </c>
    </row>
    <row r="4" spans="1:15">
      <c r="B4" s="21">
        <v>42006</v>
      </c>
      <c r="C4">
        <v>2</v>
      </c>
      <c r="D4">
        <f>FREQUENCY(F3:O4,C4)</f>
        <v>3</v>
      </c>
      <c r="F4">
        <v>9</v>
      </c>
      <c r="G4">
        <v>13</v>
      </c>
      <c r="H4">
        <v>5</v>
      </c>
      <c r="I4">
        <v>15</v>
      </c>
      <c r="J4">
        <v>7</v>
      </c>
      <c r="K4">
        <v>6</v>
      </c>
      <c r="L4">
        <v>8</v>
      </c>
      <c r="M4">
        <v>8</v>
      </c>
      <c r="N4">
        <v>2</v>
      </c>
      <c r="O4">
        <v>1</v>
      </c>
    </row>
    <row r="5" spans="1:15">
      <c r="B5" s="22">
        <v>42067</v>
      </c>
      <c r="C5">
        <v>4</v>
      </c>
      <c r="D5">
        <f>FREQUENCY(F3:O4,C5)-D4</f>
        <v>1</v>
      </c>
      <c r="E5" s="32" t="s">
        <v>46</v>
      </c>
      <c r="F5" s="32"/>
    </row>
    <row r="6" spans="1:15">
      <c r="B6" s="23">
        <v>42130</v>
      </c>
      <c r="C6">
        <v>6</v>
      </c>
      <c r="D6">
        <f>FREQUENCY(F3:O4,C6)-D4-D5</f>
        <v>3</v>
      </c>
    </row>
    <row r="7" spans="1:15">
      <c r="B7" s="24">
        <v>42193</v>
      </c>
      <c r="C7">
        <v>8</v>
      </c>
      <c r="D7">
        <f>FREQUENCY(F3:O4,C7)-D4-D5-D6</f>
        <v>6</v>
      </c>
    </row>
    <row r="8" spans="1:15">
      <c r="B8" s="26">
        <v>42257</v>
      </c>
      <c r="C8">
        <v>10</v>
      </c>
      <c r="D8">
        <f>FREQUENCY(F3:O4,C8)-D4-D5-D6-D7</f>
        <v>3</v>
      </c>
    </row>
    <row r="9" spans="1:15">
      <c r="B9" s="27">
        <v>42320</v>
      </c>
      <c r="C9">
        <v>11</v>
      </c>
      <c r="D9">
        <f>FREQUENCY(F3:O4,C9)-D4-D5-D6-D7-D8</f>
        <v>1</v>
      </c>
    </row>
    <row r="10" spans="1:15">
      <c r="B10" s="28" t="s">
        <v>76</v>
      </c>
      <c r="C10">
        <v>13</v>
      </c>
      <c r="D10">
        <f>FREQUENCY(F3:O4,C10)-D4-D5-D6-D7-D8-D9</f>
        <v>2</v>
      </c>
    </row>
    <row r="11" spans="1:15">
      <c r="B11" s="2" t="s">
        <v>77</v>
      </c>
      <c r="C11">
        <v>15</v>
      </c>
      <c r="D11">
        <f>FREQUENCY(F3:O4,C11)-D4-D5-D6-D7-D8-D9-D10</f>
        <v>1</v>
      </c>
    </row>
    <row r="12" spans="1:15">
      <c r="B12" s="25"/>
    </row>
    <row r="15" spans="1:15">
      <c r="B15" s="26"/>
    </row>
  </sheetData>
  <mergeCells count="1">
    <mergeCell ref="E5:F5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Answers</vt:lpstr>
      <vt:lpstr>Questions 2-5</vt:lpstr>
      <vt:lpstr>Questions 6-11</vt:lpstr>
      <vt:lpstr>Questions 12-14</vt:lpstr>
      <vt:lpstr>Questions 15-17</vt:lpstr>
      <vt:lpstr>Questions 18-19</vt:lpstr>
      <vt:lpstr>Question 21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Meggie Ayoub</dc:creator>
  <cp:lastModifiedBy>Meggie Ayoub</cp:lastModifiedBy>
  <dcterms:created xsi:type="dcterms:W3CDTF">2015-02-20T15:48:08Z</dcterms:created>
  <dcterms:modified xsi:type="dcterms:W3CDTF">2016-10-11T00:03:45Z</dcterms:modified>
</cp:coreProperties>
</file>