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heckCompatibility="1" defaultThemeVersion="124226"/>
  <bookViews>
    <workbookView xWindow="240" yWindow="105" windowWidth="14805" windowHeight="8010"/>
  </bookViews>
  <sheets>
    <sheet name="Смета " sheetId="4" r:id="rId1"/>
  </sheets>
  <definedNames>
    <definedName name="_xlnm.Print_Area" localSheetId="0">'Смета '!$A$1:$H$52</definedName>
  </definedNames>
  <calcPr calcId="125725"/>
</workbook>
</file>

<file path=xl/calcChain.xml><?xml version="1.0" encoding="utf-8"?>
<calcChain xmlns="http://schemas.openxmlformats.org/spreadsheetml/2006/main">
  <c r="E44" i="4"/>
  <c r="F44" s="1"/>
  <c r="E42"/>
  <c r="F42" s="1"/>
  <c r="E41"/>
  <c r="F41" s="1"/>
  <c r="F39"/>
  <c r="E38"/>
  <c r="F38" s="1"/>
  <c r="F36"/>
  <c r="E34"/>
  <c r="E33"/>
  <c r="F33" s="1"/>
  <c r="E31"/>
  <c r="F31" s="1"/>
  <c r="F30"/>
  <c r="E28"/>
  <c r="E27" s="1"/>
  <c r="F27" s="1"/>
  <c r="O44" l="1"/>
  <c r="O43"/>
  <c r="O42"/>
  <c r="O40"/>
  <c r="O39"/>
  <c r="O37"/>
  <c r="O34"/>
  <c r="O32"/>
  <c r="O31"/>
  <c r="O27"/>
  <c r="N44"/>
  <c r="N43"/>
  <c r="N42"/>
  <c r="N40"/>
  <c r="N39"/>
  <c r="N37"/>
  <c r="N34"/>
  <c r="N32"/>
  <c r="N31"/>
  <c r="N27"/>
  <c r="M44"/>
  <c r="M43"/>
  <c r="M42"/>
  <c r="M40"/>
  <c r="M39"/>
  <c r="M37"/>
  <c r="M34"/>
  <c r="M32"/>
  <c r="M31"/>
  <c r="M27"/>
  <c r="L44"/>
  <c r="L43"/>
  <c r="L42"/>
  <c r="L40"/>
  <c r="L39"/>
  <c r="L37"/>
  <c r="L34"/>
  <c r="L32"/>
  <c r="L31"/>
  <c r="L27"/>
  <c r="K44"/>
  <c r="K43"/>
  <c r="K42"/>
  <c r="K40"/>
  <c r="K39"/>
  <c r="K37"/>
  <c r="K34"/>
  <c r="K32"/>
  <c r="K31"/>
  <c r="K27"/>
  <c r="J44"/>
  <c r="J43"/>
  <c r="J42"/>
  <c r="J40"/>
  <c r="J39"/>
  <c r="J37"/>
  <c r="J34"/>
  <c r="J32"/>
  <c r="J31"/>
  <c r="J27"/>
  <c r="J45" s="1"/>
  <c r="K45" l="1"/>
  <c r="O45"/>
  <c r="M45"/>
  <c r="L45"/>
  <c r="N45"/>
</calcChain>
</file>

<file path=xl/sharedStrings.xml><?xml version="1.0" encoding="utf-8"?>
<sst xmlns="http://schemas.openxmlformats.org/spreadsheetml/2006/main" count="87" uniqueCount="80">
  <si>
    <t>УТВЕРЖДЕНО</t>
  </si>
  <si>
    <t>Код строки</t>
  </si>
  <si>
    <t xml:space="preserve">Фактические расходы за предыдущий год </t>
  </si>
  <si>
    <t>Целевые мероприятия</t>
  </si>
  <si>
    <t>Обучение профсоюзных кадров и актива</t>
  </si>
  <si>
    <t>Организационные расходы</t>
  </si>
  <si>
    <t>Административно-хозяйственные расходы</t>
  </si>
  <si>
    <t>Прочие расходы</t>
  </si>
  <si>
    <t>№______</t>
  </si>
  <si>
    <t>Расходы на целевые мероприятия (в районе, городе, области)</t>
  </si>
  <si>
    <t>подпись</t>
  </si>
  <si>
    <t>Ф.И.О</t>
  </si>
  <si>
    <t>Ф.И.О.</t>
  </si>
  <si>
    <t xml:space="preserve">в т.ч. материальная помощь по заявлениям членов профсоюза </t>
  </si>
  <si>
    <t>Предоставление безвозмездной (спонсорской помощи) по договору</t>
  </si>
  <si>
    <t>Обязательные отчисления в ФСЗН, Белгосстрах</t>
  </si>
  <si>
    <t>Сумма, руб.</t>
  </si>
  <si>
    <t xml:space="preserve"> %  к сумме дохода</t>
  </si>
  <si>
    <t xml:space="preserve"> не менее  10%</t>
  </si>
  <si>
    <t>Витебск</t>
  </si>
  <si>
    <t>Гродно</t>
  </si>
  <si>
    <t>Гомель</t>
  </si>
  <si>
    <t>Брест</t>
  </si>
  <si>
    <r>
      <t xml:space="preserve">Профсоюзная организация </t>
    </r>
    <r>
      <rPr>
        <b/>
        <u/>
        <sz val="11"/>
        <color indexed="8"/>
        <rFont val="Times New Roman"/>
        <family val="1"/>
        <charset val="204"/>
      </rPr>
      <t>Объединенная профсоюзная организация Национального банка Республики Беларусь</t>
    </r>
  </si>
  <si>
    <r>
      <t>Юридический адрес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b/>
        <u/>
        <sz val="11"/>
        <color indexed="8"/>
        <rFont val="Times New Roman"/>
        <family val="1"/>
        <charset val="204"/>
      </rPr>
      <t>220008, г. Минск, пр. Независимости,20</t>
    </r>
  </si>
  <si>
    <r>
      <t xml:space="preserve">Телефон </t>
    </r>
    <r>
      <rPr>
        <b/>
        <u/>
        <sz val="11"/>
        <color indexed="8"/>
        <rFont val="Times New Roman"/>
        <family val="1"/>
        <charset val="204"/>
      </rPr>
      <t>2192357, 2153542</t>
    </r>
  </si>
  <si>
    <t>протокол профсоюзного комитета</t>
  </si>
  <si>
    <t>Белорусского профсоюза работников государственных и других учреждений</t>
  </si>
  <si>
    <t>Норматив по стандар-ту, %</t>
  </si>
  <si>
    <t>ОПО</t>
  </si>
  <si>
    <t>Другие источники</t>
  </si>
  <si>
    <t xml:space="preserve">Остаток средств целевого финансирования на начало отчетного года </t>
  </si>
  <si>
    <t>Х</t>
  </si>
  <si>
    <t>1 ОСТАТОК</t>
  </si>
  <si>
    <t>2. ДОХОДЫ</t>
  </si>
  <si>
    <t>Членские профсоюзные взносы</t>
  </si>
  <si>
    <t>Целевые поступления  по коллективным договорам</t>
  </si>
  <si>
    <t xml:space="preserve">Прочие поступления </t>
  </si>
  <si>
    <t>2</t>
  </si>
  <si>
    <t>3</t>
  </si>
  <si>
    <t>4</t>
  </si>
  <si>
    <t>5</t>
  </si>
  <si>
    <t>Расходы из фонда помощи</t>
  </si>
  <si>
    <t>спортивные мероприятия</t>
  </si>
  <si>
    <t>3. РАСХОДЫ</t>
  </si>
  <si>
    <t>Раздел</t>
  </si>
  <si>
    <t>Наименование статьи доходов и расходов</t>
  </si>
  <si>
    <t>6</t>
  </si>
  <si>
    <t>7</t>
  </si>
  <si>
    <t>9.1</t>
  </si>
  <si>
    <t>8.1</t>
  </si>
  <si>
    <t xml:space="preserve">услуги "Беларустурист" </t>
  </si>
  <si>
    <t xml:space="preserve">Туристско-экскурсионная деятельность
в т.ч. </t>
  </si>
  <si>
    <t>Спортивная и культурно-массовая работа в т.ч.</t>
  </si>
  <si>
    <t>культурно- массовые мероприятия</t>
  </si>
  <si>
    <t>Информационная работа в т.ч.</t>
  </si>
  <si>
    <t>подписка на "Беларускі час"</t>
  </si>
  <si>
    <t>4. ФОНД</t>
  </si>
  <si>
    <t xml:space="preserve">Источники поступлений </t>
  </si>
  <si>
    <t>Могилев</t>
  </si>
  <si>
    <t>ЦА и УЦ</t>
  </si>
  <si>
    <t>Общая</t>
  </si>
  <si>
    <t>4708</t>
  </si>
  <si>
    <t>№ ______ от _________________</t>
  </si>
  <si>
    <t>Председатель ___________________________________</t>
  </si>
  <si>
    <t>Исполнитель  ___________________________________</t>
  </si>
  <si>
    <t>ГОДОВАЯ  СМЕТА  ПРОФСОЮЗНОЙ  ОРГАНИЗАЦИИ на ________ год</t>
  </si>
  <si>
    <r>
      <t>Расчетный счет в банке</t>
    </r>
    <r>
      <rPr>
        <u/>
        <sz val="11"/>
        <color indexed="8"/>
        <rFont val="Times New Roman"/>
        <family val="1"/>
        <charset val="204"/>
      </rPr>
      <t xml:space="preserve"> BY97AKBB30150000018430000000</t>
    </r>
    <r>
      <rPr>
        <b/>
        <u/>
        <sz val="11"/>
        <color indexed="8"/>
        <rFont val="Times New Roman"/>
        <family val="1"/>
        <charset val="204"/>
      </rPr>
      <t xml:space="preserve"> ОАО "АСБ "Беларусбанк" г. Минск, код 795</t>
    </r>
  </si>
  <si>
    <t xml:space="preserve">Приложение 1
 к Положению об учётной политике Объединенной профсоюзной организации Национального банка Республики Беларусь Белорусского профсоюза работников государственных и других учреждений на 2021 год 
</t>
  </si>
  <si>
    <t>Итого доходов (сумма строк 2-4)</t>
  </si>
  <si>
    <t>8</t>
  </si>
  <si>
    <t>9.2</t>
  </si>
  <si>
    <t>10.1</t>
  </si>
  <si>
    <t>11</t>
  </si>
  <si>
    <t>12</t>
  </si>
  <si>
    <t xml:space="preserve"> не менее   2%</t>
  </si>
  <si>
    <t>заработная плата  штатным работникам,вознаграждение профсоюзному активу за выполнение общественной нагрузки</t>
  </si>
  <si>
    <t xml:space="preserve"> не более 50% (25%)</t>
  </si>
  <si>
    <t>Итого расходов (сумма строк 6-15)</t>
  </si>
  <si>
    <t xml:space="preserve">Остаток средств целевого финансирования на конец отчетного года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</si>
</sst>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9" fontId="3" fillId="0" borderId="1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2" fontId="9" fillId="0" borderId="0" xfId="0" applyNumberFormat="1" applyFont="1"/>
    <xf numFmtId="2" fontId="3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49" fontId="3" fillId="0" borderId="0" xfId="0" applyNumberFormat="1" applyFont="1" applyBorder="1" applyAlignment="1">
      <alignment horizontal="center"/>
    </xf>
    <xf numFmtId="1" fontId="0" fillId="0" borderId="0" xfId="0" applyNumberForma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 textRotation="90" wrapText="1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1"/>
  <sheetViews>
    <sheetView tabSelected="1" zoomScaleNormal="100" zoomScaleSheetLayoutView="100" workbookViewId="0">
      <selection activeCell="G41" sqref="G41:G45"/>
    </sheetView>
  </sheetViews>
  <sheetFormatPr defaultRowHeight="15"/>
  <cols>
    <col min="1" max="1" width="6.7109375" customWidth="1"/>
    <col min="2" max="2" width="42" customWidth="1"/>
    <col min="3" max="3" width="11.85546875" bestFit="1" customWidth="1"/>
    <col min="4" max="4" width="9.5703125" style="23" customWidth="1"/>
    <col min="5" max="5" width="14.42578125" style="23" hidden="1" customWidth="1"/>
    <col min="6" max="6" width="7.85546875" style="23" hidden="1" customWidth="1"/>
    <col min="7" max="7" width="18.42578125" style="23" customWidth="1"/>
    <col min="8" max="8" width="22.85546875" style="23" customWidth="1"/>
    <col min="9" max="9" width="9.5703125" hidden="1" customWidth="1"/>
    <col min="10" max="13" width="0" hidden="1" customWidth="1"/>
    <col min="14" max="14" width="9" hidden="1" customWidth="1"/>
    <col min="15" max="17" width="9.5703125" hidden="1" customWidth="1"/>
  </cols>
  <sheetData>
    <row r="1" spans="1:8" ht="14.25" customHeight="1">
      <c r="C1" s="58" t="s">
        <v>68</v>
      </c>
      <c r="D1" s="59"/>
      <c r="E1" s="59"/>
      <c r="F1" s="59"/>
      <c r="G1" s="59"/>
      <c r="H1" s="59"/>
    </row>
    <row r="2" spans="1:8">
      <c r="C2" s="59"/>
      <c r="D2" s="59"/>
      <c r="E2" s="59"/>
      <c r="F2" s="59"/>
      <c r="G2" s="59"/>
      <c r="H2" s="59"/>
    </row>
    <row r="3" spans="1:8">
      <c r="C3" s="59"/>
      <c r="D3" s="59"/>
      <c r="E3" s="59"/>
      <c r="F3" s="59"/>
      <c r="G3" s="59"/>
      <c r="H3" s="59"/>
    </row>
    <row r="4" spans="1:8">
      <c r="C4" s="59"/>
      <c r="D4" s="59"/>
      <c r="E4" s="59"/>
      <c r="F4" s="59"/>
      <c r="G4" s="59"/>
      <c r="H4" s="59"/>
    </row>
    <row r="5" spans="1:8" ht="59.25" customHeight="1">
      <c r="C5" s="59"/>
      <c r="D5" s="59"/>
      <c r="E5" s="59"/>
      <c r="F5" s="59"/>
      <c r="G5" s="59"/>
      <c r="H5" s="59"/>
    </row>
    <row r="6" spans="1:8">
      <c r="F6" s="56" t="s">
        <v>0</v>
      </c>
      <c r="G6" s="56"/>
      <c r="H6" s="56"/>
    </row>
    <row r="7" spans="1:8">
      <c r="F7" s="57" t="s">
        <v>26</v>
      </c>
      <c r="G7" s="57"/>
      <c r="H7" s="57"/>
    </row>
    <row r="8" spans="1:8" ht="24.75" customHeight="1">
      <c r="F8" t="s">
        <v>8</v>
      </c>
      <c r="G8" s="56" t="s">
        <v>63</v>
      </c>
      <c r="H8" s="56"/>
    </row>
    <row r="9" spans="1:8">
      <c r="G9" s="20"/>
    </row>
    <row r="10" spans="1:8" ht="22.9" customHeight="1">
      <c r="A10" s="49" t="s">
        <v>66</v>
      </c>
      <c r="B10" s="49"/>
      <c r="C10" s="49"/>
      <c r="D10" s="49"/>
      <c r="E10" s="49"/>
      <c r="F10" s="49"/>
      <c r="G10" s="49"/>
    </row>
    <row r="11" spans="1:8">
      <c r="A11" s="17" t="s">
        <v>23</v>
      </c>
      <c r="B11" s="17"/>
      <c r="C11" s="17"/>
      <c r="D11" s="21"/>
      <c r="E11" s="21"/>
      <c r="F11" s="21"/>
      <c r="G11" s="21"/>
    </row>
    <row r="12" spans="1:8">
      <c r="A12" s="50" t="s">
        <v>27</v>
      </c>
      <c r="B12" s="50"/>
      <c r="C12" s="50"/>
      <c r="D12" s="50"/>
      <c r="E12" s="50"/>
      <c r="F12" s="50"/>
      <c r="G12" s="50"/>
    </row>
    <row r="13" spans="1:8">
      <c r="A13" s="51" t="s">
        <v>24</v>
      </c>
      <c r="B13" s="51"/>
      <c r="C13" s="51"/>
      <c r="D13" s="51"/>
      <c r="E13" s="51"/>
      <c r="F13" s="51"/>
      <c r="G13" s="51"/>
    </row>
    <row r="14" spans="1:8">
      <c r="A14" s="17" t="s">
        <v>67</v>
      </c>
      <c r="B14" s="17"/>
      <c r="C14" s="17"/>
      <c r="D14" s="17"/>
      <c r="E14" s="17"/>
      <c r="F14" s="17"/>
      <c r="G14" s="17"/>
    </row>
    <row r="15" spans="1:8">
      <c r="A15" s="51" t="s">
        <v>25</v>
      </c>
      <c r="B15" s="51"/>
      <c r="C15" s="51"/>
      <c r="D15" s="51"/>
      <c r="E15" s="51"/>
      <c r="F15" s="51"/>
      <c r="G15" s="51"/>
    </row>
    <row r="16" spans="1:8" ht="7.9" customHeight="1">
      <c r="A16" s="1"/>
      <c r="B16" s="2"/>
      <c r="C16" s="2"/>
      <c r="D16" s="24"/>
      <c r="E16" s="21"/>
      <c r="F16" s="21"/>
      <c r="G16" s="24"/>
    </row>
    <row r="17" spans="1:17" ht="8.25" customHeight="1">
      <c r="A17" s="1"/>
      <c r="B17" s="2"/>
      <c r="C17" s="2"/>
      <c r="D17" s="24"/>
      <c r="E17" s="21"/>
      <c r="F17" s="21"/>
      <c r="G17" s="24"/>
    </row>
    <row r="18" spans="1:17" ht="68.25" customHeight="1">
      <c r="A18" s="48" t="s">
        <v>45</v>
      </c>
      <c r="B18" s="48" t="s">
        <v>46</v>
      </c>
      <c r="C18" s="48" t="s">
        <v>1</v>
      </c>
      <c r="D18" s="48" t="s">
        <v>28</v>
      </c>
      <c r="E18" s="52" t="s">
        <v>2</v>
      </c>
      <c r="F18" s="53"/>
      <c r="G18" s="54" t="s">
        <v>58</v>
      </c>
      <c r="H18" s="55"/>
    </row>
    <row r="19" spans="1:17" ht="51" customHeight="1">
      <c r="A19" s="48"/>
      <c r="B19" s="48"/>
      <c r="C19" s="48"/>
      <c r="D19" s="48"/>
      <c r="E19" s="45" t="s">
        <v>16</v>
      </c>
      <c r="F19" s="45" t="s">
        <v>17</v>
      </c>
      <c r="G19" s="46" t="s">
        <v>35</v>
      </c>
      <c r="H19" s="45" t="s">
        <v>30</v>
      </c>
    </row>
    <row r="20" spans="1:17">
      <c r="A20" s="18">
        <v>1</v>
      </c>
      <c r="B20" s="32">
        <v>2</v>
      </c>
      <c r="C20" s="32">
        <v>3</v>
      </c>
      <c r="D20" s="32">
        <v>4</v>
      </c>
      <c r="E20" s="32">
        <v>5</v>
      </c>
      <c r="F20" s="19">
        <v>6</v>
      </c>
      <c r="G20" s="33">
        <v>5</v>
      </c>
      <c r="H20" s="32">
        <v>6</v>
      </c>
      <c r="I20" t="s">
        <v>61</v>
      </c>
      <c r="J20" t="s">
        <v>22</v>
      </c>
      <c r="K20" t="s">
        <v>19</v>
      </c>
      <c r="L20" t="s">
        <v>21</v>
      </c>
      <c r="M20" t="s">
        <v>20</v>
      </c>
      <c r="N20" t="s">
        <v>59</v>
      </c>
      <c r="O20" t="s">
        <v>60</v>
      </c>
      <c r="P20" t="s">
        <v>29</v>
      </c>
    </row>
    <row r="21" spans="1:17" ht="79.5" customHeight="1">
      <c r="A21" s="43" t="s">
        <v>33</v>
      </c>
      <c r="B21" s="9" t="s">
        <v>31</v>
      </c>
      <c r="C21" s="22">
        <v>1</v>
      </c>
      <c r="D21" s="4" t="s">
        <v>32</v>
      </c>
      <c r="E21" s="4">
        <v>113091.25</v>
      </c>
      <c r="F21" s="4"/>
      <c r="G21" s="42"/>
      <c r="H21" s="4"/>
      <c r="J21">
        <v>6594</v>
      </c>
      <c r="K21">
        <v>2705</v>
      </c>
      <c r="L21" s="40" t="s">
        <v>62</v>
      </c>
      <c r="M21">
        <v>2967</v>
      </c>
      <c r="N21">
        <v>1448</v>
      </c>
      <c r="O21">
        <v>46807</v>
      </c>
    </row>
    <row r="22" spans="1:17" ht="20.45" customHeight="1">
      <c r="A22" s="66" t="s">
        <v>34</v>
      </c>
      <c r="B22" s="9" t="s">
        <v>35</v>
      </c>
      <c r="C22" s="22" t="s">
        <v>38</v>
      </c>
      <c r="D22" s="4" t="s">
        <v>32</v>
      </c>
      <c r="E22" s="4">
        <v>190594.93</v>
      </c>
      <c r="F22" s="4"/>
      <c r="G22" s="67"/>
      <c r="H22" s="4"/>
      <c r="J22">
        <v>4677</v>
      </c>
      <c r="K22">
        <v>178</v>
      </c>
      <c r="L22">
        <v>2807</v>
      </c>
      <c r="M22">
        <v>763</v>
      </c>
      <c r="N22">
        <v>37.33</v>
      </c>
    </row>
    <row r="23" spans="1:17" ht="26.25" customHeight="1">
      <c r="A23" s="66"/>
      <c r="B23" s="9" t="s">
        <v>36</v>
      </c>
      <c r="C23" s="22" t="s">
        <v>39</v>
      </c>
      <c r="D23" s="4" t="s">
        <v>32</v>
      </c>
      <c r="E23" s="4"/>
      <c r="F23" s="4"/>
      <c r="G23" s="42"/>
      <c r="H23" s="4"/>
      <c r="J23">
        <v>10200</v>
      </c>
      <c r="K23">
        <v>9000</v>
      </c>
      <c r="L23">
        <v>8500</v>
      </c>
      <c r="M23">
        <v>6399</v>
      </c>
      <c r="N23">
        <v>8532</v>
      </c>
      <c r="O23">
        <v>100000</v>
      </c>
      <c r="P23">
        <v>40372</v>
      </c>
    </row>
    <row r="24" spans="1:17" ht="15.75">
      <c r="A24" s="66"/>
      <c r="B24" s="9" t="s">
        <v>37</v>
      </c>
      <c r="C24" s="22" t="s">
        <v>40</v>
      </c>
      <c r="D24" s="4" t="s">
        <v>32</v>
      </c>
      <c r="E24" s="4">
        <v>20183.02</v>
      </c>
      <c r="F24" s="4"/>
      <c r="G24" s="16"/>
      <c r="H24" s="4"/>
    </row>
    <row r="25" spans="1:17" ht="15.75">
      <c r="A25" s="61"/>
      <c r="B25" s="68" t="s">
        <v>69</v>
      </c>
      <c r="C25" s="22" t="s">
        <v>41</v>
      </c>
      <c r="D25" s="4"/>
      <c r="E25" s="4"/>
      <c r="F25" s="4"/>
      <c r="G25" s="42"/>
      <c r="H25" s="4"/>
    </row>
    <row r="26" spans="1:17" ht="22.9" customHeight="1">
      <c r="A26" s="60" t="s">
        <v>44</v>
      </c>
      <c r="B26" s="62" t="s">
        <v>3</v>
      </c>
      <c r="C26" s="63"/>
      <c r="D26" s="63"/>
      <c r="E26" s="63"/>
      <c r="F26" s="63"/>
      <c r="G26" s="63"/>
      <c r="H26" s="63"/>
      <c r="I26" s="14"/>
      <c r="J26" s="15"/>
      <c r="K26" s="15"/>
      <c r="L26" s="15"/>
      <c r="M26" s="15"/>
      <c r="N26" s="15"/>
      <c r="O26" s="15"/>
      <c r="P26" s="15"/>
      <c r="Q26" s="14"/>
    </row>
    <row r="27" spans="1:17" ht="21" customHeight="1">
      <c r="A27" s="66"/>
      <c r="B27" s="9" t="s">
        <v>42</v>
      </c>
      <c r="C27" s="22" t="s">
        <v>47</v>
      </c>
      <c r="D27" s="12">
        <v>0.2</v>
      </c>
      <c r="E27" s="4" t="e">
        <f>E28+E29+#REF!</f>
        <v>#REF!</v>
      </c>
      <c r="F27" s="16" t="e">
        <f>E27/#REF!*100</f>
        <v>#REF!</v>
      </c>
      <c r="G27" s="42"/>
      <c r="H27" s="42"/>
      <c r="I27" s="14"/>
      <c r="J27" s="34">
        <f t="shared" ref="J27:O27" si="0">J23*20/100</f>
        <v>2040</v>
      </c>
      <c r="K27" s="34">
        <f t="shared" si="0"/>
        <v>1800</v>
      </c>
      <c r="L27" s="34">
        <f t="shared" si="0"/>
        <v>1700</v>
      </c>
      <c r="M27" s="34">
        <f t="shared" si="0"/>
        <v>1279.8</v>
      </c>
      <c r="N27" s="34">
        <f t="shared" si="0"/>
        <v>1706.4</v>
      </c>
      <c r="O27" s="34">
        <f t="shared" si="0"/>
        <v>20000</v>
      </c>
      <c r="P27" s="14"/>
      <c r="Q27" s="14"/>
    </row>
    <row r="28" spans="1:17" ht="31.9" hidden="1" customHeight="1">
      <c r="A28" s="66"/>
      <c r="B28" s="3" t="s">
        <v>13</v>
      </c>
      <c r="C28" s="22">
        <v>12</v>
      </c>
      <c r="D28" s="4"/>
      <c r="E28" s="4">
        <f>36235.72-8479.45-2497.92</f>
        <v>25258.35</v>
      </c>
      <c r="F28" s="4"/>
      <c r="G28" s="4"/>
      <c r="H28" s="42"/>
      <c r="I28" s="14"/>
      <c r="J28" s="14"/>
      <c r="K28" s="14"/>
      <c r="L28" s="14"/>
      <c r="M28" s="14"/>
      <c r="N28" s="14"/>
      <c r="O28" s="14"/>
      <c r="Q28" s="14"/>
    </row>
    <row r="29" spans="1:17" ht="45" customHeight="1">
      <c r="A29" s="66"/>
      <c r="B29" s="3" t="s">
        <v>14</v>
      </c>
      <c r="C29" s="22">
        <v>14</v>
      </c>
      <c r="D29" s="4"/>
      <c r="E29" s="16">
        <v>82</v>
      </c>
      <c r="F29" s="4"/>
      <c r="G29" s="4"/>
      <c r="H29" s="42"/>
      <c r="I29" s="14"/>
      <c r="J29" s="14"/>
      <c r="K29" s="14"/>
      <c r="L29" s="14"/>
      <c r="M29" s="14"/>
      <c r="N29" s="14"/>
      <c r="O29" s="14"/>
      <c r="Q29" s="14"/>
    </row>
    <row r="30" spans="1:17" ht="46.5" hidden="1" customHeight="1">
      <c r="A30" s="66"/>
      <c r="B30" s="9" t="s">
        <v>4</v>
      </c>
      <c r="C30" s="22" t="s">
        <v>48</v>
      </c>
      <c r="D30" s="12"/>
      <c r="E30" s="16">
        <v>84</v>
      </c>
      <c r="F30" s="16" t="e">
        <f>E30/#REF!*100</f>
        <v>#REF!</v>
      </c>
      <c r="G30" s="16"/>
      <c r="H30" s="42"/>
      <c r="I30" s="14"/>
      <c r="J30" s="14"/>
      <c r="K30" s="14"/>
      <c r="L30" s="14"/>
      <c r="M30" s="14"/>
      <c r="N30" s="14"/>
      <c r="O30" s="14"/>
      <c r="Q30" s="14"/>
    </row>
    <row r="31" spans="1:17" ht="31.5">
      <c r="A31" s="66"/>
      <c r="B31" s="9" t="s">
        <v>52</v>
      </c>
      <c r="C31" s="22" t="s">
        <v>70</v>
      </c>
      <c r="D31" s="25" t="s">
        <v>18</v>
      </c>
      <c r="E31" s="10">
        <f>8723.18</f>
        <v>8723.18</v>
      </c>
      <c r="F31" s="26" t="e">
        <f>E31/#REF!*100</f>
        <v>#REF!</v>
      </c>
      <c r="G31" s="69"/>
      <c r="H31" s="69"/>
      <c r="I31" s="14"/>
      <c r="J31" s="34">
        <f t="shared" ref="J31:O31" si="1">J23*2/100</f>
        <v>204</v>
      </c>
      <c r="K31" s="34">
        <f t="shared" si="1"/>
        <v>180</v>
      </c>
      <c r="L31" s="34">
        <f t="shared" si="1"/>
        <v>170</v>
      </c>
      <c r="M31" s="34">
        <f t="shared" si="1"/>
        <v>127.98</v>
      </c>
      <c r="N31" s="34">
        <f t="shared" si="1"/>
        <v>170.64</v>
      </c>
      <c r="O31" s="34">
        <f t="shared" si="1"/>
        <v>2000</v>
      </c>
      <c r="Q31" s="14"/>
    </row>
    <row r="32" spans="1:17" s="11" customFormat="1" ht="15.75">
      <c r="A32" s="66"/>
      <c r="B32" s="9" t="s">
        <v>51</v>
      </c>
      <c r="C32" s="22" t="s">
        <v>50</v>
      </c>
      <c r="D32" s="4"/>
      <c r="E32" s="16">
        <v>2259</v>
      </c>
      <c r="F32" s="4"/>
      <c r="G32" s="4"/>
      <c r="H32" s="42"/>
      <c r="I32" s="14"/>
      <c r="J32" s="34">
        <f t="shared" ref="J32:O32" si="2">J23*10/100</f>
        <v>1020</v>
      </c>
      <c r="K32" s="34">
        <f t="shared" si="2"/>
        <v>900</v>
      </c>
      <c r="L32" s="34">
        <f t="shared" si="2"/>
        <v>850</v>
      </c>
      <c r="M32" s="34">
        <f t="shared" si="2"/>
        <v>639.9</v>
      </c>
      <c r="N32" s="34">
        <f t="shared" si="2"/>
        <v>853.2</v>
      </c>
      <c r="O32" s="34">
        <f t="shared" si="2"/>
        <v>10000</v>
      </c>
      <c r="Q32" s="14"/>
    </row>
    <row r="33" spans="1:17" ht="31.5">
      <c r="A33" s="66"/>
      <c r="B33" s="9" t="s">
        <v>53</v>
      </c>
      <c r="C33" s="22">
        <v>9</v>
      </c>
      <c r="D33" s="12">
        <v>0.3</v>
      </c>
      <c r="E33" s="16">
        <f>E34+E35</f>
        <v>27764.149999999994</v>
      </c>
      <c r="F33" s="16" t="e">
        <f>E33/#REF!*100</f>
        <v>#REF!</v>
      </c>
      <c r="G33" s="42"/>
      <c r="H33" s="42"/>
      <c r="I33" s="14"/>
      <c r="J33" s="14"/>
      <c r="K33" s="14"/>
      <c r="L33" s="14"/>
      <c r="M33" s="14"/>
      <c r="N33" s="14"/>
      <c r="O33" s="14"/>
      <c r="Q33" s="14"/>
    </row>
    <row r="34" spans="1:17" ht="15.75">
      <c r="A34" s="66"/>
      <c r="B34" s="9" t="s">
        <v>54</v>
      </c>
      <c r="C34" s="22" t="s">
        <v>49</v>
      </c>
      <c r="D34" s="4" t="s">
        <v>32</v>
      </c>
      <c r="E34" s="4">
        <f>90410.11-46336.37-8033.82-22917.83</f>
        <v>13122.089999999997</v>
      </c>
      <c r="F34" s="4"/>
      <c r="G34" s="4"/>
      <c r="H34" s="42"/>
      <c r="I34" s="14"/>
      <c r="J34" s="34">
        <f t="shared" ref="J34:O34" si="3">J23*10/100</f>
        <v>1020</v>
      </c>
      <c r="K34" s="34">
        <f t="shared" si="3"/>
        <v>900</v>
      </c>
      <c r="L34" s="34">
        <f t="shared" si="3"/>
        <v>850</v>
      </c>
      <c r="M34" s="34">
        <f t="shared" si="3"/>
        <v>639.9</v>
      </c>
      <c r="N34" s="34">
        <f t="shared" si="3"/>
        <v>853.2</v>
      </c>
      <c r="O34" s="34">
        <f t="shared" si="3"/>
        <v>10000</v>
      </c>
      <c r="P34" s="14"/>
      <c r="Q34" s="14"/>
    </row>
    <row r="35" spans="1:17" ht="15.75">
      <c r="A35" s="66"/>
      <c r="B35" s="9" t="s">
        <v>43</v>
      </c>
      <c r="C35" s="22" t="s">
        <v>71</v>
      </c>
      <c r="D35" s="4" t="s">
        <v>32</v>
      </c>
      <c r="E35" s="16">
        <v>14642.06</v>
      </c>
      <c r="F35" s="4"/>
      <c r="G35" s="4"/>
      <c r="H35" s="42"/>
      <c r="I35" s="14"/>
      <c r="J35" s="14"/>
      <c r="K35" s="14"/>
      <c r="L35" s="14"/>
      <c r="M35" s="14"/>
      <c r="N35" s="14"/>
      <c r="O35" s="14"/>
      <c r="P35" s="14"/>
      <c r="Q35" s="14"/>
    </row>
    <row r="36" spans="1:17" ht="15.75">
      <c r="A36" s="66"/>
      <c r="B36" s="9" t="s">
        <v>55</v>
      </c>
      <c r="C36" s="22">
        <v>10</v>
      </c>
      <c r="D36" s="12"/>
      <c r="E36" s="4">
        <v>1085.69</v>
      </c>
      <c r="F36" s="16" t="e">
        <f>E36/#REF!*100</f>
        <v>#REF!</v>
      </c>
      <c r="G36" s="16"/>
      <c r="H36" s="42"/>
      <c r="I36" s="14"/>
      <c r="J36" s="14"/>
      <c r="K36" s="14"/>
      <c r="L36" s="14"/>
      <c r="M36" s="14"/>
      <c r="N36" s="14"/>
      <c r="O36" s="14"/>
      <c r="P36" s="14"/>
      <c r="Q36" s="14"/>
    </row>
    <row r="37" spans="1:17" ht="15.75">
      <c r="A37" s="66"/>
      <c r="B37" s="9" t="s">
        <v>56</v>
      </c>
      <c r="C37" s="22" t="s">
        <v>72</v>
      </c>
      <c r="D37" s="4"/>
      <c r="E37" s="4"/>
      <c r="F37" s="4"/>
      <c r="G37" s="4"/>
      <c r="H37" s="42"/>
      <c r="I37" s="14"/>
      <c r="J37" s="34">
        <f t="shared" ref="J37:O37" si="4">J23*2/100</f>
        <v>204</v>
      </c>
      <c r="K37" s="34">
        <f t="shared" si="4"/>
        <v>180</v>
      </c>
      <c r="L37" s="34">
        <f t="shared" si="4"/>
        <v>170</v>
      </c>
      <c r="M37" s="34">
        <f t="shared" si="4"/>
        <v>127.98</v>
      </c>
      <c r="N37" s="34">
        <f t="shared" si="4"/>
        <v>170.64</v>
      </c>
      <c r="O37" s="34">
        <f t="shared" si="4"/>
        <v>2000</v>
      </c>
      <c r="Q37" s="14"/>
    </row>
    <row r="38" spans="1:17" ht="15.75">
      <c r="A38" s="66"/>
      <c r="B38" s="9" t="s">
        <v>5</v>
      </c>
      <c r="C38" s="22" t="s">
        <v>73</v>
      </c>
      <c r="D38" s="12">
        <v>0.02</v>
      </c>
      <c r="E38" s="4">
        <f>2435.7-2316.62</f>
        <v>119.07999999999993</v>
      </c>
      <c r="F38" s="16" t="e">
        <f>E38/#REF!*100</f>
        <v>#REF!</v>
      </c>
      <c r="G38" s="42"/>
      <c r="H38" s="42"/>
      <c r="I38" s="14"/>
      <c r="J38" s="14"/>
      <c r="K38" s="14"/>
      <c r="L38" s="14"/>
      <c r="M38" s="14"/>
      <c r="N38" s="14"/>
      <c r="O38" s="14"/>
      <c r="Q38" s="14"/>
    </row>
    <row r="39" spans="1:17" ht="31.5">
      <c r="A39" s="66"/>
      <c r="B39" s="9" t="s">
        <v>9</v>
      </c>
      <c r="C39" s="22" t="s">
        <v>74</v>
      </c>
      <c r="D39" s="25" t="s">
        <v>75</v>
      </c>
      <c r="E39" s="4">
        <v>297.93</v>
      </c>
      <c r="F39" s="16" t="e">
        <f>E39/#REF!*100</f>
        <v>#REF!</v>
      </c>
      <c r="G39" s="42"/>
      <c r="H39" s="42"/>
      <c r="I39" s="14"/>
      <c r="J39" s="34">
        <f t="shared" ref="J39:O39" si="5">J23*2/100</f>
        <v>204</v>
      </c>
      <c r="K39" s="34">
        <f t="shared" si="5"/>
        <v>180</v>
      </c>
      <c r="L39" s="34">
        <f t="shared" si="5"/>
        <v>170</v>
      </c>
      <c r="M39" s="34">
        <f t="shared" si="5"/>
        <v>127.98</v>
      </c>
      <c r="N39" s="34">
        <f t="shared" si="5"/>
        <v>170.64</v>
      </c>
      <c r="O39" s="34">
        <f t="shared" si="5"/>
        <v>2000</v>
      </c>
      <c r="Q39" s="14"/>
    </row>
    <row r="40" spans="1:17" ht="15.75">
      <c r="A40" s="66"/>
      <c r="B40" s="64" t="s">
        <v>6</v>
      </c>
      <c r="C40" s="65"/>
      <c r="D40" s="65"/>
      <c r="E40" s="65"/>
      <c r="F40" s="65"/>
      <c r="G40" s="65"/>
      <c r="H40" s="65"/>
      <c r="I40" s="14"/>
      <c r="J40" s="34">
        <f t="shared" ref="J40:O40" si="6">J23*2/100</f>
        <v>204</v>
      </c>
      <c r="K40" s="34">
        <f t="shared" si="6"/>
        <v>180</v>
      </c>
      <c r="L40" s="34">
        <f t="shared" si="6"/>
        <v>170</v>
      </c>
      <c r="M40" s="34">
        <f t="shared" si="6"/>
        <v>127.98</v>
      </c>
      <c r="N40" s="34">
        <f t="shared" si="6"/>
        <v>170.64</v>
      </c>
      <c r="O40" s="34">
        <f t="shared" si="6"/>
        <v>2000</v>
      </c>
      <c r="Q40" s="14"/>
    </row>
    <row r="41" spans="1:17" ht="15.75" customHeight="1">
      <c r="A41" s="66"/>
      <c r="B41" s="8" t="s">
        <v>76</v>
      </c>
      <c r="C41" s="22">
        <v>13</v>
      </c>
      <c r="D41" s="25" t="s">
        <v>77</v>
      </c>
      <c r="E41" s="4">
        <f>50893.37-842.95-13356.72</f>
        <v>36693.700000000004</v>
      </c>
      <c r="F41" s="16" t="e">
        <f>E41/#REF!*100</f>
        <v>#REF!</v>
      </c>
      <c r="G41" s="42"/>
      <c r="H41" s="42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31.5">
      <c r="A42" s="66"/>
      <c r="B42" s="8" t="s">
        <v>15</v>
      </c>
      <c r="C42" s="22">
        <v>14</v>
      </c>
      <c r="D42" s="12">
        <v>0.1</v>
      </c>
      <c r="E42" s="4">
        <f>15120.06-5415.14</f>
        <v>9704.9199999999983</v>
      </c>
      <c r="F42" s="16" t="e">
        <f>E42/#REF!*100</f>
        <v>#REF!</v>
      </c>
      <c r="G42" s="42"/>
      <c r="H42" s="42"/>
      <c r="I42" s="14"/>
      <c r="J42" s="34">
        <f t="shared" ref="J42:O42" si="7">J23*30/100</f>
        <v>3060</v>
      </c>
      <c r="K42" s="34">
        <f t="shared" si="7"/>
        <v>2700</v>
      </c>
      <c r="L42" s="34">
        <f t="shared" si="7"/>
        <v>2550</v>
      </c>
      <c r="M42" s="34">
        <f t="shared" si="7"/>
        <v>1919.7</v>
      </c>
      <c r="N42" s="34">
        <f t="shared" si="7"/>
        <v>2559.6</v>
      </c>
      <c r="O42" s="34">
        <f t="shared" si="7"/>
        <v>30000</v>
      </c>
      <c r="P42" s="14"/>
      <c r="Q42" s="14"/>
    </row>
    <row r="43" spans="1:17" ht="15.75">
      <c r="A43" s="66"/>
      <c r="B43" s="8" t="s">
        <v>7</v>
      </c>
      <c r="C43" s="22">
        <v>15</v>
      </c>
      <c r="D43" s="12">
        <v>0.01</v>
      </c>
      <c r="E43" s="4"/>
      <c r="F43" s="16"/>
      <c r="G43" s="42"/>
      <c r="H43" s="42"/>
      <c r="I43" s="14"/>
      <c r="J43" s="34">
        <f t="shared" ref="J43:O43" si="8">J23*10/100</f>
        <v>1020</v>
      </c>
      <c r="K43" s="34">
        <f t="shared" si="8"/>
        <v>900</v>
      </c>
      <c r="L43" s="34">
        <f t="shared" si="8"/>
        <v>850</v>
      </c>
      <c r="M43" s="34">
        <f t="shared" si="8"/>
        <v>639.9</v>
      </c>
      <c r="N43" s="34">
        <f t="shared" si="8"/>
        <v>853.2</v>
      </c>
      <c r="O43" s="34">
        <f t="shared" si="8"/>
        <v>10000</v>
      </c>
      <c r="Q43" s="14"/>
    </row>
    <row r="44" spans="1:17" ht="15.75">
      <c r="A44" s="61"/>
      <c r="B44" s="68" t="s">
        <v>78</v>
      </c>
      <c r="C44" s="22">
        <v>16</v>
      </c>
      <c r="D44" s="12">
        <v>1</v>
      </c>
      <c r="E44" s="4">
        <f>25578.96-137.35-652.69</f>
        <v>24788.920000000002</v>
      </c>
      <c r="F44" s="16" t="e">
        <f>E44/#REF!*100</f>
        <v>#REF!</v>
      </c>
      <c r="G44" s="42"/>
      <c r="H44" s="42"/>
      <c r="I44" s="14"/>
      <c r="J44" s="34">
        <f t="shared" ref="J44:O44" si="9">J23*2/100</f>
        <v>204</v>
      </c>
      <c r="K44" s="34">
        <f t="shared" si="9"/>
        <v>180</v>
      </c>
      <c r="L44" s="34">
        <f t="shared" si="9"/>
        <v>170</v>
      </c>
      <c r="M44" s="34">
        <f t="shared" si="9"/>
        <v>127.98</v>
      </c>
      <c r="N44" s="34">
        <f t="shared" si="9"/>
        <v>170.64</v>
      </c>
      <c r="O44" s="34">
        <f t="shared" si="9"/>
        <v>2000</v>
      </c>
      <c r="Q44" s="14"/>
    </row>
    <row r="45" spans="1:17" ht="59.25" customHeight="1">
      <c r="A45" s="43" t="s">
        <v>57</v>
      </c>
      <c r="B45" s="8" t="s">
        <v>79</v>
      </c>
      <c r="C45" s="22">
        <v>17</v>
      </c>
      <c r="D45" s="44"/>
      <c r="E45" s="27">
        <v>110986.86</v>
      </c>
      <c r="F45" s="4">
        <v>36.14</v>
      </c>
      <c r="G45" s="42"/>
      <c r="H45" s="42"/>
      <c r="I45" s="14"/>
      <c r="J45" s="41">
        <f t="shared" ref="J45:O45" si="10">SUM(J27:J44)</f>
        <v>9180</v>
      </c>
      <c r="K45" s="41">
        <f t="shared" si="10"/>
        <v>8100</v>
      </c>
      <c r="L45" s="41">
        <f t="shared" si="10"/>
        <v>7650</v>
      </c>
      <c r="M45" s="41">
        <f t="shared" si="10"/>
        <v>5759.0999999999995</v>
      </c>
      <c r="N45" s="41">
        <f t="shared" si="10"/>
        <v>7678.7999999999993</v>
      </c>
      <c r="O45" s="41">
        <f t="shared" si="10"/>
        <v>90000</v>
      </c>
      <c r="Q45" s="14"/>
    </row>
    <row r="46" spans="1:17" ht="15" customHeight="1">
      <c r="A46" s="36"/>
      <c r="B46" s="37"/>
      <c r="C46" s="38"/>
      <c r="D46" s="39"/>
      <c r="E46" s="28"/>
      <c r="F46" s="28"/>
      <c r="G46" s="35"/>
      <c r="H46" s="38"/>
      <c r="I46" s="13"/>
    </row>
    <row r="47" spans="1:17" ht="15" customHeight="1">
      <c r="A47" s="36"/>
      <c r="B47" s="37"/>
      <c r="C47" s="38"/>
      <c r="D47" s="39"/>
      <c r="E47" s="28"/>
      <c r="F47" s="28"/>
      <c r="G47" s="35"/>
      <c r="H47" s="38"/>
      <c r="I47" s="13"/>
    </row>
    <row r="48" spans="1:17" ht="15" customHeight="1">
      <c r="B48" s="47" t="s">
        <v>64</v>
      </c>
      <c r="C48" s="47"/>
      <c r="D48" s="47"/>
      <c r="E48" s="47"/>
      <c r="F48" s="47"/>
      <c r="G48" s="47"/>
    </row>
    <row r="49" spans="2:7" ht="17.25" customHeight="1">
      <c r="B49" s="5"/>
      <c r="C49" s="6" t="s">
        <v>10</v>
      </c>
      <c r="D49" s="29"/>
      <c r="E49" s="29" t="s">
        <v>11</v>
      </c>
      <c r="G49" s="30"/>
    </row>
    <row r="50" spans="2:7" ht="26.25" customHeight="1">
      <c r="B50" s="47" t="s">
        <v>65</v>
      </c>
      <c r="C50" s="47"/>
      <c r="D50" s="47"/>
      <c r="E50" s="47"/>
      <c r="F50" s="47"/>
      <c r="G50" s="47"/>
    </row>
    <row r="51" spans="2:7">
      <c r="C51" s="7" t="s">
        <v>10</v>
      </c>
      <c r="D51" s="31"/>
      <c r="E51" s="31" t="s">
        <v>12</v>
      </c>
    </row>
  </sheetData>
  <mergeCells count="20">
    <mergeCell ref="F6:H6"/>
    <mergeCell ref="F7:H7"/>
    <mergeCell ref="C1:H5"/>
    <mergeCell ref="G8:H8"/>
    <mergeCell ref="B26:H26"/>
    <mergeCell ref="A22:A25"/>
    <mergeCell ref="A26:A44"/>
    <mergeCell ref="B50:G50"/>
    <mergeCell ref="B48:G48"/>
    <mergeCell ref="A18:A19"/>
    <mergeCell ref="C18:C19"/>
    <mergeCell ref="A10:G10"/>
    <mergeCell ref="B18:B19"/>
    <mergeCell ref="A12:G12"/>
    <mergeCell ref="A13:G13"/>
    <mergeCell ref="A15:G15"/>
    <mergeCell ref="D18:D19"/>
    <mergeCell ref="E18:F18"/>
    <mergeCell ref="G18:H18"/>
    <mergeCell ref="B40:H40"/>
  </mergeCells>
  <phoneticPr fontId="0" type="noConversion"/>
  <pageMargins left="0.70866141732283472" right="0.19685039370078741" top="0.55118110236220474" bottom="0.55118110236220474" header="0.31496062992125984" footer="0.31496062992125984"/>
  <pageSetup paperSize="9"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Смета </vt:lpstr>
      <vt:lpstr>'Смета 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2016-01-20T08:53:26Z</cp:lastPrinted>
  <dcterms:created xsi:type="dcterms:W3CDTF">2006-09-16T00:00:00Z</dcterms:created>
  <dcterms:modified xsi:type="dcterms:W3CDTF">2021-07-06T08:25:01Z</dcterms:modified>
</cp:coreProperties>
</file>