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tacc_tests\"/>
    </mc:Choice>
  </mc:AlternateContent>
  <bookViews>
    <workbookView xWindow="0" yWindow="465" windowWidth="12210" windowHeight="6300" activeTab="1"/>
  </bookViews>
  <sheets>
    <sheet name="tacc" sheetId="1" r:id="rId1"/>
    <sheet name="time projec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2" i="1"/>
  <c r="J4" i="1"/>
  <c r="L4" i="1"/>
  <c r="M4" i="1" s="1"/>
  <c r="N4" i="1"/>
  <c r="O4" i="1"/>
  <c r="H4" i="1"/>
  <c r="C14" i="3" l="1"/>
  <c r="K11" i="1"/>
  <c r="H3" i="1"/>
  <c r="H2" i="1"/>
  <c r="C3" i="1"/>
  <c r="C2" i="1"/>
  <c r="N3" i="1" l="1"/>
  <c r="N2" i="1"/>
  <c r="N11" i="1" l="1"/>
  <c r="C15" i="3" l="1"/>
  <c r="J3" i="1"/>
  <c r="J2" i="1"/>
  <c r="L2" i="1" l="1"/>
  <c r="M2" i="1" s="1"/>
  <c r="O2" i="1"/>
  <c r="L3" i="1"/>
  <c r="M3" i="1" s="1"/>
  <c r="O3" i="1"/>
  <c r="B8" i="3"/>
  <c r="B9" i="3"/>
  <c r="B10" i="3"/>
  <c r="C17" i="3"/>
  <c r="C22" i="3"/>
  <c r="C24" i="3" s="1"/>
  <c r="C6" i="3"/>
  <c r="D6" i="3" s="1"/>
  <c r="B7" i="3"/>
  <c r="B6" i="3"/>
  <c r="B5" i="3"/>
  <c r="B4" i="3"/>
  <c r="B3" i="3"/>
  <c r="B2" i="3"/>
  <c r="O11" i="1" l="1"/>
  <c r="O13" i="1" s="1"/>
  <c r="O14" i="1" s="1"/>
  <c r="K12" i="1"/>
  <c r="C18" i="3" s="1"/>
  <c r="D14" i="3"/>
  <c r="C10" i="3"/>
  <c r="D10" i="3" s="1"/>
  <c r="C9" i="3"/>
  <c r="D9" i="3" s="1"/>
  <c r="C8" i="3"/>
  <c r="D8" i="3" s="1"/>
  <c r="C5" i="3"/>
  <c r="D5" i="3" s="1"/>
  <c r="C3" i="3"/>
  <c r="D3" i="3" s="1"/>
  <c r="C7" i="3"/>
  <c r="D7" i="3" s="1"/>
  <c r="C4" i="3"/>
  <c r="D4" i="3" s="1"/>
  <c r="C2" i="3"/>
  <c r="D2" i="3" s="1"/>
  <c r="E3" i="3" l="1"/>
  <c r="F3" i="3" s="1"/>
  <c r="G3" i="3" s="1"/>
  <c r="E8" i="3"/>
  <c r="F8" i="3" s="1"/>
  <c r="G8" i="3" s="1"/>
  <c r="E5" i="3"/>
  <c r="F5" i="3" s="1"/>
  <c r="G5" i="3" s="1"/>
  <c r="E2" i="3"/>
  <c r="F2" i="3" s="1"/>
  <c r="G2" i="3" s="1"/>
  <c r="E10" i="3"/>
  <c r="F10" i="3" s="1"/>
  <c r="G10" i="3" s="1"/>
  <c r="E9" i="3"/>
  <c r="F9" i="3" s="1"/>
  <c r="G9" i="3" s="1"/>
  <c r="E7" i="3"/>
  <c r="F7" i="3" s="1"/>
  <c r="G7" i="3" s="1"/>
  <c r="E6" i="3"/>
  <c r="F6" i="3" s="1"/>
  <c r="G6" i="3" s="1"/>
  <c r="E4" i="3"/>
  <c r="F4" i="3" s="1"/>
  <c r="G4" i="3" s="1"/>
</calcChain>
</file>

<file path=xl/sharedStrings.xml><?xml version="1.0" encoding="utf-8"?>
<sst xmlns="http://schemas.openxmlformats.org/spreadsheetml/2006/main" count="40" uniqueCount="36">
  <si>
    <t>R</t>
  </si>
  <si>
    <t>iterations</t>
  </si>
  <si>
    <t>N</t>
  </si>
  <si>
    <t>n</t>
  </si>
  <si>
    <t>seed_overall</t>
  </si>
  <si>
    <t>max n</t>
  </si>
  <si>
    <t>Conditions per core</t>
  </si>
  <si>
    <t>Max conditions per core</t>
  </si>
  <si>
    <t>Max hours per core</t>
  </si>
  <si>
    <t>Time per replication</t>
  </si>
  <si>
    <t>Reps per condition</t>
  </si>
  <si>
    <t>Time per condition per core</t>
  </si>
  <si>
    <t>Total reps</t>
  </si>
  <si>
    <t>SU per job</t>
  </si>
  <si>
    <t>Total SU</t>
  </si>
  <si>
    <t>Reps per job</t>
  </si>
  <si>
    <t>Jobs</t>
  </si>
  <si>
    <t>batches</t>
  </si>
  <si>
    <t>tacc time</t>
  </si>
  <si>
    <t>time elapsed</t>
  </si>
  <si>
    <t>hours elapsed</t>
  </si>
  <si>
    <t>Batches per job</t>
  </si>
  <si>
    <t>Conditions per job</t>
  </si>
  <si>
    <t>time per iteration</t>
  </si>
  <si>
    <t>Time per iteration</t>
  </si>
  <si>
    <t>Overhead</t>
  </si>
  <si>
    <t>Overhead per node</t>
  </si>
  <si>
    <t>Total</t>
  </si>
  <si>
    <t>Sus</t>
  </si>
  <si>
    <t>Core hours</t>
  </si>
  <si>
    <t>Days</t>
  </si>
  <si>
    <t>Years</t>
  </si>
  <si>
    <t>set.seed(20201130)</t>
  </si>
  <si>
    <t>Conditions per batch</t>
  </si>
  <si>
    <t>set.seed(20201210)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</si>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</sst>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79" zoomScaleNormal="158" workbookViewId="0">
      <selection activeCell="K11" sqref="K11"/>
    </sheetView>
  </sheetViews>
  <sheetFormatPr defaultColWidth="11" defaultRowHeight="15.75" x14ac:dyDescent="0.25"/>
  <cols>
    <col min="1" max="1" width="19.375" customWidth="1"/>
    <col min="7" max="7" width="11" style="7"/>
    <col min="9" max="9" width="18.625" customWidth="1"/>
    <col min="10" max="10" width="12.25" bestFit="1" customWidth="1"/>
    <col min="11" max="11" width="18.625" customWidth="1"/>
    <col min="12" max="12" width="8.75" bestFit="1" customWidth="1"/>
  </cols>
  <sheetData>
    <row r="1" spans="1:15" x14ac:dyDescent="0.25">
      <c r="A1" t="s">
        <v>4</v>
      </c>
      <c r="B1" t="s">
        <v>2</v>
      </c>
      <c r="C1" t="s">
        <v>3</v>
      </c>
      <c r="D1" t="s">
        <v>0</v>
      </c>
      <c r="E1" t="s">
        <v>1</v>
      </c>
      <c r="F1" t="s">
        <v>17</v>
      </c>
      <c r="G1" s="7" t="s">
        <v>35</v>
      </c>
      <c r="H1" t="s">
        <v>18</v>
      </c>
      <c r="I1" t="s">
        <v>19</v>
      </c>
      <c r="J1" t="s">
        <v>20</v>
      </c>
      <c r="K1" t="s">
        <v>23</v>
      </c>
      <c r="L1" t="s">
        <v>25</v>
      </c>
      <c r="M1" t="s">
        <v>26</v>
      </c>
      <c r="N1" t="s">
        <v>28</v>
      </c>
      <c r="O1" t="s">
        <v>29</v>
      </c>
    </row>
    <row r="2" spans="1:15" x14ac:dyDescent="0.25">
      <c r="A2" s="5" t="s">
        <v>32</v>
      </c>
      <c r="B2" s="1">
        <v>3</v>
      </c>
      <c r="C2" s="1">
        <f>68 * B2</f>
        <v>204</v>
      </c>
      <c r="D2">
        <v>399</v>
      </c>
      <c r="E2">
        <v>2</v>
      </c>
      <c r="F2">
        <v>1</v>
      </c>
      <c r="G2" s="7">
        <v>192</v>
      </c>
      <c r="H2" s="2">
        <f>11/60+3/60^2</f>
        <v>0.18416666666666665</v>
      </c>
      <c r="I2" s="6">
        <v>117.157</v>
      </c>
      <c r="J2" s="2">
        <f t="shared" ref="J2:J3" si="0">I2/60^2</f>
        <v>3.2543611111111113E-2</v>
      </c>
      <c r="K2">
        <f>I2/E2/ROUNDUP(G2*F2/C2,0)</f>
        <v>58.578499999999998</v>
      </c>
      <c r="L2" s="2">
        <f>H2-J2</f>
        <v>0.15162305555555552</v>
      </c>
      <c r="M2" s="2">
        <f>L2/B2</f>
        <v>5.0541018518518506E-2</v>
      </c>
      <c r="N2" s="3">
        <f>B2*H2*0.8</f>
        <v>0.442</v>
      </c>
      <c r="O2" s="3">
        <f>C2*J2</f>
        <v>6.6388966666666676</v>
      </c>
    </row>
    <row r="3" spans="1:15" x14ac:dyDescent="0.25">
      <c r="A3" s="5" t="s">
        <v>32</v>
      </c>
      <c r="B3" s="1">
        <v>3</v>
      </c>
      <c r="C3" s="1">
        <f>68 * B3</f>
        <v>204</v>
      </c>
      <c r="D3">
        <v>399</v>
      </c>
      <c r="E3">
        <v>25</v>
      </c>
      <c r="F3">
        <v>1</v>
      </c>
      <c r="G3" s="7">
        <v>192</v>
      </c>
      <c r="H3" s="2">
        <f>24/60+47/60^2</f>
        <v>0.41305555555555556</v>
      </c>
      <c r="I3">
        <v>958.49400000000003</v>
      </c>
      <c r="J3" s="2">
        <f t="shared" si="0"/>
        <v>0.26624833333333336</v>
      </c>
      <c r="K3" s="7">
        <f t="shared" ref="K3:K4" si="1">I3/E3/ROUNDUP(G3*F3/C3,0)</f>
        <v>38.339759999999998</v>
      </c>
      <c r="L3" s="2">
        <f>H3-J3</f>
        <v>0.1468072222222222</v>
      </c>
      <c r="M3" s="2">
        <f t="shared" ref="M3" si="2">L3/B3</f>
        <v>4.8935740740740731E-2</v>
      </c>
      <c r="N3" s="3">
        <f t="shared" ref="N3" si="3">B3*H3*0.8</f>
        <v>0.9913333333333334</v>
      </c>
      <c r="O3" s="3">
        <f t="shared" ref="O3" si="4">C3*J3</f>
        <v>54.314660000000003</v>
      </c>
    </row>
    <row r="4" spans="1:15" x14ac:dyDescent="0.25">
      <c r="A4" s="7" t="s">
        <v>34</v>
      </c>
      <c r="B4" s="8">
        <v>3</v>
      </c>
      <c r="C4" s="8">
        <v>204</v>
      </c>
      <c r="D4" s="7">
        <v>399</v>
      </c>
      <c r="E4" s="7">
        <v>25</v>
      </c>
      <c r="F4" s="7">
        <v>1</v>
      </c>
      <c r="G4" s="7">
        <v>384</v>
      </c>
      <c r="H4" s="2">
        <f>34/60+26/60^2</f>
        <v>0.57388888888888889</v>
      </c>
      <c r="I4" s="7">
        <v>1527.413</v>
      </c>
      <c r="J4" s="2">
        <f t="shared" ref="J4" si="5">I4/60^2</f>
        <v>0.42428138888888889</v>
      </c>
      <c r="K4" s="7">
        <f t="shared" si="1"/>
        <v>30.548259999999999</v>
      </c>
      <c r="L4" s="2">
        <f>H4-J4</f>
        <v>0.1496075</v>
      </c>
      <c r="M4" s="2">
        <f t="shared" ref="M4" si="6">L4/B4</f>
        <v>4.9869166666666666E-2</v>
      </c>
      <c r="N4" s="3">
        <f t="shared" ref="N4" si="7">B4*H4*0.8</f>
        <v>1.3773333333333335</v>
      </c>
      <c r="O4" s="3">
        <f t="shared" ref="O4" si="8">C4*J4</f>
        <v>86.553403333333335</v>
      </c>
    </row>
    <row r="5" spans="1:15" x14ac:dyDescent="0.25">
      <c r="A5" s="1"/>
      <c r="B5" s="1"/>
      <c r="C5" s="1"/>
      <c r="E5" s="1"/>
      <c r="F5" s="1"/>
      <c r="G5" s="8"/>
      <c r="H5" s="2"/>
      <c r="I5" s="1"/>
      <c r="J5" s="2"/>
      <c r="K5" s="4"/>
      <c r="L5" s="2"/>
      <c r="M5" s="2"/>
      <c r="N5" s="3"/>
      <c r="O5" s="3"/>
    </row>
    <row r="6" spans="1:15" x14ac:dyDescent="0.25">
      <c r="A6" s="1"/>
      <c r="B6" s="1"/>
      <c r="C6" s="1"/>
      <c r="E6" s="1"/>
      <c r="F6" s="1"/>
      <c r="G6" s="8"/>
      <c r="H6" s="2"/>
      <c r="I6" s="1"/>
      <c r="J6" s="2"/>
      <c r="L6" s="2"/>
      <c r="M6" s="2"/>
      <c r="N6" s="3"/>
      <c r="O6" s="3"/>
    </row>
    <row r="7" spans="1:15" x14ac:dyDescent="0.25">
      <c r="A7" s="1"/>
      <c r="B7" s="1"/>
      <c r="C7" s="1"/>
      <c r="E7" s="1"/>
      <c r="F7" s="1"/>
      <c r="G7" s="8"/>
      <c r="H7" s="2"/>
      <c r="I7" s="1"/>
      <c r="J7" s="2"/>
      <c r="L7" s="2"/>
      <c r="M7" s="2"/>
      <c r="N7" s="3"/>
      <c r="O7" s="3"/>
    </row>
    <row r="8" spans="1:15" x14ac:dyDescent="0.25">
      <c r="A8" s="1"/>
      <c r="B8" s="1"/>
      <c r="C8" s="1"/>
      <c r="E8" s="1"/>
      <c r="F8" s="1"/>
      <c r="G8" s="8"/>
      <c r="H8" s="2"/>
      <c r="I8" s="1"/>
      <c r="J8" s="2"/>
      <c r="L8" s="2"/>
      <c r="M8" s="2"/>
      <c r="N8" s="3"/>
      <c r="O8" s="3"/>
    </row>
    <row r="9" spans="1:15" x14ac:dyDescent="0.25">
      <c r="A9" s="1"/>
      <c r="B9" s="1"/>
      <c r="C9" s="1"/>
      <c r="E9" s="1"/>
      <c r="F9" s="1"/>
      <c r="G9" s="8"/>
      <c r="H9" s="2"/>
      <c r="I9" s="1"/>
      <c r="J9" s="2"/>
      <c r="L9" s="2"/>
      <c r="M9" s="2"/>
      <c r="N9" s="3"/>
      <c r="O9" s="3"/>
    </row>
    <row r="10" spans="1:15" x14ac:dyDescent="0.25">
      <c r="A10" s="1"/>
      <c r="B10" s="1"/>
      <c r="C10" s="1"/>
      <c r="E10" s="1"/>
      <c r="F10" s="1"/>
      <c r="G10" s="8"/>
      <c r="H10" s="1"/>
    </row>
    <row r="11" spans="1:15" x14ac:dyDescent="0.25">
      <c r="A11" t="s">
        <v>27</v>
      </c>
      <c r="B11" s="1"/>
      <c r="C11" s="1"/>
      <c r="H11" s="2"/>
      <c r="J11" t="s">
        <v>24</v>
      </c>
      <c r="K11" s="4">
        <f>K3</f>
        <v>38.339759999999998</v>
      </c>
      <c r="N11" s="3">
        <f>SUM(N2:N9)</f>
        <v>2.8106666666666671</v>
      </c>
      <c r="O11" s="3">
        <f>SUM(O2:O9)</f>
        <v>147.50695999999999</v>
      </c>
    </row>
    <row r="12" spans="1:15" x14ac:dyDescent="0.25">
      <c r="B12" s="1"/>
      <c r="C12" s="1"/>
      <c r="J12" t="s">
        <v>26</v>
      </c>
      <c r="K12" s="2">
        <f>AVERAGE(M2:M9)</f>
        <v>4.9781975308641972E-2</v>
      </c>
    </row>
    <row r="13" spans="1:15" x14ac:dyDescent="0.25">
      <c r="B13" s="1"/>
      <c r="C13" s="1"/>
      <c r="N13" t="s">
        <v>30</v>
      </c>
      <c r="O13" s="3">
        <f>O11/24</f>
        <v>6.1461233333333327</v>
      </c>
    </row>
    <row r="14" spans="1:15" x14ac:dyDescent="0.25">
      <c r="B14" s="1"/>
      <c r="C14" s="1"/>
      <c r="N14" t="s">
        <v>31</v>
      </c>
      <c r="O14" s="2">
        <f>O13/365</f>
        <v>1.6838694063926938E-2</v>
      </c>
    </row>
    <row r="15" spans="1:15" x14ac:dyDescent="0.25">
      <c r="B15" s="1"/>
      <c r="C15" s="1"/>
    </row>
    <row r="16" spans="1:15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5" sqref="E5"/>
    </sheetView>
  </sheetViews>
  <sheetFormatPr defaultRowHeight="15.75" x14ac:dyDescent="0.25"/>
  <cols>
    <col min="3" max="3" width="16.75" bestFit="1" customWidth="1"/>
    <col min="4" max="4" width="20.625" bestFit="1" customWidth="1"/>
    <col min="5" max="5" width="16.625" bestFit="1" customWidth="1"/>
    <col min="6" max="6" width="9.125" bestFit="1" customWidth="1"/>
    <col min="7" max="7" width="10.375" bestFit="1" customWidth="1"/>
  </cols>
  <sheetData>
    <row r="1" spans="1:7" x14ac:dyDescent="0.25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13</v>
      </c>
      <c r="G1" t="s">
        <v>14</v>
      </c>
    </row>
    <row r="2" spans="1:7" x14ac:dyDescent="0.25">
      <c r="A2">
        <v>1</v>
      </c>
      <c r="B2">
        <f>A2*68</f>
        <v>68</v>
      </c>
      <c r="C2" s="2">
        <f t="shared" ref="C2:C7" si="0">$C$14/B2</f>
        <v>271.05882352941177</v>
      </c>
      <c r="D2">
        <f>ROUNDUP(C2,0)</f>
        <v>272</v>
      </c>
      <c r="E2" s="2">
        <f>D2*$C$17+A2*$C$18</f>
        <v>144.88887530864196</v>
      </c>
      <c r="F2" s="3">
        <f>E2*A2*0.8</f>
        <v>115.91110024691358</v>
      </c>
      <c r="G2" s="3">
        <f t="shared" ref="G2:G10" si="1">F2*$C$24</f>
        <v>115.91110024691358</v>
      </c>
    </row>
    <row r="3" spans="1:7" x14ac:dyDescent="0.25">
      <c r="A3">
        <v>2</v>
      </c>
      <c r="B3">
        <f t="shared" ref="B3:B7" si="2">A3*68</f>
        <v>136</v>
      </c>
      <c r="C3" s="2">
        <f t="shared" si="0"/>
        <v>135.52941176470588</v>
      </c>
      <c r="D3">
        <f t="shared" ref="D3:D7" si="3">ROUNDUP(C3,0)</f>
        <v>136</v>
      </c>
      <c r="E3" s="2">
        <f t="shared" ref="E3:E10" si="4">D3*$C$17+A3*$C$18</f>
        <v>72.519110617283943</v>
      </c>
      <c r="F3" s="3">
        <f t="shared" ref="F3:F7" si="5">E3*A3*0.8</f>
        <v>116.03057698765431</v>
      </c>
      <c r="G3" s="3">
        <f t="shared" si="1"/>
        <v>116.03057698765431</v>
      </c>
    </row>
    <row r="4" spans="1:7" x14ac:dyDescent="0.25">
      <c r="A4">
        <v>3</v>
      </c>
      <c r="B4">
        <f t="shared" si="2"/>
        <v>204</v>
      </c>
      <c r="C4" s="2">
        <f t="shared" si="0"/>
        <v>90.352941176470594</v>
      </c>
      <c r="D4">
        <f t="shared" si="3"/>
        <v>91</v>
      </c>
      <c r="E4" s="2">
        <f t="shared" si="4"/>
        <v>48.606542592592589</v>
      </c>
      <c r="F4" s="3">
        <f t="shared" si="5"/>
        <v>116.65570222222223</v>
      </c>
      <c r="G4" s="3">
        <f t="shared" si="1"/>
        <v>116.65570222222223</v>
      </c>
    </row>
    <row r="5" spans="1:7" x14ac:dyDescent="0.25">
      <c r="A5">
        <v>4</v>
      </c>
      <c r="B5">
        <f t="shared" si="2"/>
        <v>272</v>
      </c>
      <c r="C5" s="2">
        <f t="shared" si="0"/>
        <v>67.764705882352942</v>
      </c>
      <c r="D5">
        <f t="shared" si="3"/>
        <v>68</v>
      </c>
      <c r="E5" s="2">
        <f t="shared" si="4"/>
        <v>36.4089012345679</v>
      </c>
      <c r="F5" s="3">
        <f t="shared" si="5"/>
        <v>116.50848395061729</v>
      </c>
      <c r="G5" s="3">
        <f t="shared" si="1"/>
        <v>116.50848395061729</v>
      </c>
    </row>
    <row r="6" spans="1:7" x14ac:dyDescent="0.25">
      <c r="A6">
        <v>5</v>
      </c>
      <c r="B6">
        <f t="shared" si="2"/>
        <v>340</v>
      </c>
      <c r="C6" s="2">
        <f t="shared" si="0"/>
        <v>54.211764705882352</v>
      </c>
      <c r="D6">
        <f t="shared" si="3"/>
        <v>55</v>
      </c>
      <c r="E6" s="2">
        <f t="shared" si="4"/>
        <v>29.536226543209875</v>
      </c>
      <c r="F6" s="3">
        <f t="shared" si="5"/>
        <v>118.14490617283951</v>
      </c>
      <c r="G6" s="3">
        <f t="shared" si="1"/>
        <v>118.14490617283951</v>
      </c>
    </row>
    <row r="7" spans="1:7" x14ac:dyDescent="0.25">
      <c r="A7">
        <v>6</v>
      </c>
      <c r="B7">
        <f t="shared" si="2"/>
        <v>408</v>
      </c>
      <c r="C7" s="2">
        <f t="shared" si="0"/>
        <v>45.176470588235297</v>
      </c>
      <c r="D7">
        <f t="shared" si="3"/>
        <v>46</v>
      </c>
      <c r="E7" s="2">
        <f t="shared" si="4"/>
        <v>24.793538518518517</v>
      </c>
      <c r="F7" s="3">
        <f t="shared" si="5"/>
        <v>119.00898488888889</v>
      </c>
      <c r="G7" s="3">
        <f t="shared" si="1"/>
        <v>119.00898488888889</v>
      </c>
    </row>
    <row r="8" spans="1:7" x14ac:dyDescent="0.25">
      <c r="A8">
        <v>7</v>
      </c>
      <c r="B8">
        <f t="shared" ref="B8:B10" si="6">A8*68</f>
        <v>476</v>
      </c>
      <c r="C8" s="2">
        <f t="shared" ref="C8:C10" si="7">$C$14/B8</f>
        <v>38.72268907563025</v>
      </c>
      <c r="D8">
        <f t="shared" ref="D8:D10" si="8">ROUNDUP(C8,0)</f>
        <v>39</v>
      </c>
      <c r="E8" s="2">
        <f t="shared" si="4"/>
        <v>21.115843827160493</v>
      </c>
      <c r="F8" s="3">
        <f t="shared" ref="F8:F10" si="9">E8*A8*0.8</f>
        <v>118.24872543209877</v>
      </c>
      <c r="G8" s="3">
        <f t="shared" si="1"/>
        <v>118.24872543209877</v>
      </c>
    </row>
    <row r="9" spans="1:7" x14ac:dyDescent="0.25">
      <c r="A9">
        <v>8</v>
      </c>
      <c r="B9">
        <f t="shared" si="6"/>
        <v>544</v>
      </c>
      <c r="C9" s="2">
        <f t="shared" si="7"/>
        <v>33.882352941176471</v>
      </c>
      <c r="D9">
        <f t="shared" si="8"/>
        <v>34</v>
      </c>
      <c r="E9" s="2">
        <f t="shared" si="4"/>
        <v>18.503142469135803</v>
      </c>
      <c r="F9" s="3">
        <f t="shared" si="9"/>
        <v>118.42011180246914</v>
      </c>
      <c r="G9" s="3">
        <f t="shared" si="1"/>
        <v>118.42011180246914</v>
      </c>
    </row>
    <row r="10" spans="1:7" x14ac:dyDescent="0.25">
      <c r="A10">
        <v>9</v>
      </c>
      <c r="B10">
        <f t="shared" si="6"/>
        <v>612</v>
      </c>
      <c r="C10" s="2">
        <f t="shared" si="7"/>
        <v>30.117647058823529</v>
      </c>
      <c r="D10">
        <f t="shared" si="8"/>
        <v>31</v>
      </c>
      <c r="E10" s="2">
        <f t="shared" si="4"/>
        <v>16.955434444444442</v>
      </c>
      <c r="F10" s="3">
        <f t="shared" si="9"/>
        <v>122.079128</v>
      </c>
      <c r="G10" s="3">
        <f t="shared" si="1"/>
        <v>122.079128</v>
      </c>
    </row>
    <row r="12" spans="1:7" x14ac:dyDescent="0.25">
      <c r="A12" t="s">
        <v>33</v>
      </c>
      <c r="C12">
        <v>384</v>
      </c>
    </row>
    <row r="13" spans="1:7" x14ac:dyDescent="0.25">
      <c r="A13" t="s">
        <v>21</v>
      </c>
      <c r="C13">
        <v>48</v>
      </c>
    </row>
    <row r="14" spans="1:7" x14ac:dyDescent="0.25">
      <c r="A14" t="s">
        <v>22</v>
      </c>
      <c r="C14">
        <f>C12*C13</f>
        <v>18432</v>
      </c>
      <c r="D14">
        <f>C14/2</f>
        <v>9216</v>
      </c>
    </row>
    <row r="15" spans="1:7" x14ac:dyDescent="0.25">
      <c r="A15" t="s">
        <v>9</v>
      </c>
      <c r="C15">
        <f>tacc!K11/60^2</f>
        <v>1.0649933333333333E-2</v>
      </c>
    </row>
    <row r="16" spans="1:7" x14ac:dyDescent="0.25">
      <c r="A16" t="s">
        <v>10</v>
      </c>
      <c r="C16">
        <v>50</v>
      </c>
    </row>
    <row r="17" spans="1:3" x14ac:dyDescent="0.25">
      <c r="A17" t="s">
        <v>11</v>
      </c>
      <c r="C17">
        <f>C16*C15</f>
        <v>0.53249666666666662</v>
      </c>
    </row>
    <row r="18" spans="1:3" x14ac:dyDescent="0.25">
      <c r="A18" t="s">
        <v>26</v>
      </c>
      <c r="C18" s="2">
        <f>tacc!K12</f>
        <v>4.9781975308641972E-2</v>
      </c>
    </row>
    <row r="22" spans="1:3" x14ac:dyDescent="0.25">
      <c r="A22" t="s">
        <v>15</v>
      </c>
      <c r="C22">
        <f>C16*C13</f>
        <v>2400</v>
      </c>
    </row>
    <row r="23" spans="1:3" x14ac:dyDescent="0.25">
      <c r="A23" t="s">
        <v>12</v>
      </c>
      <c r="C23">
        <v>2400</v>
      </c>
    </row>
    <row r="24" spans="1:3" x14ac:dyDescent="0.25">
      <c r="A24" t="s">
        <v>16</v>
      </c>
      <c r="C24">
        <f>C23/C22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tacc</vt:lpstr>
      <vt:lpstr>time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2020-11-03T22:24:10Z</dcterms:created>
  <dcterms:modified xsi:type="dcterms:W3CDTF">2020-12-11T18:46:16Z</dcterms:modified>
</cp:coreProperties>
</file>