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3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ml.chartshapes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1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5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26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27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28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9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30.xml" ContentType="application/vnd.openxmlformats-officedocument.drawingml.chartshape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.wharton.upenn.edu\wharton_studentusers\meghar\Downloads\"/>
    </mc:Choice>
  </mc:AlternateContent>
  <xr:revisionPtr revIDLastSave="0" documentId="8_{F4E53524-882A-4AB4-8FC5-FD9A8FF9608F}" xr6:coauthVersionLast="36" xr6:coauthVersionMax="36" xr10:uidLastSave="{00000000-0000-0000-0000-000000000000}"/>
  <bookViews>
    <workbookView xWindow="3525" yWindow="465" windowWidth="24405" windowHeight="16500" firstSheet="20" activeTab="28" xr2:uid="{FDAF9776-10C2-F946-BF23-468910B1BD76}"/>
  </bookViews>
  <sheets>
    <sheet name="Data" sheetId="1" r:id="rId1"/>
    <sheet name="Summary" sheetId="51" r:id="rId2"/>
    <sheet name="Pareto II (EG) LooksRare" sheetId="2" r:id="rId3"/>
    <sheet name="Pareto II (EG) LooksRare NT" sheetId="50" r:id="rId4"/>
    <sheet name="EG LooksRare COV mint" sheetId="21" state="hidden" r:id="rId5"/>
    <sheet name="EG LooksRare COV ETH" sheetId="27" state="hidden" r:id="rId6"/>
    <sheet name="EG LooksRare COV both" sheetId="24" state="hidden" r:id="rId7"/>
    <sheet name="Burr XII LooksRare" sheetId="5" r:id="rId8"/>
    <sheet name="Burr XII LooksRare COV mint" sheetId="28" state="hidden" r:id="rId9"/>
    <sheet name="Burr XII LooksRare COV ETH" sheetId="29" state="hidden" r:id="rId10"/>
    <sheet name="Burr XII LooksRare inf" sheetId="38" state="hidden" r:id="rId11"/>
    <sheet name="Burr XII LooksRare inf (2)" sheetId="40" state="hidden" r:id="rId12"/>
    <sheet name="Burr XII LooksRare COV both" sheetId="30" state="hidden" r:id="rId13"/>
    <sheet name="Burr XII LooksRare COV both (2)" sheetId="39" state="hidden" r:id="rId14"/>
    <sheet name="Burr XII LooksRare NT" sheetId="54" r:id="rId15"/>
    <sheet name="Burr XII LooksRare COV pre" sheetId="37" r:id="rId16"/>
    <sheet name="Burr XII LooksRare COV FINAL" sheetId="60" r:id="rId17"/>
    <sheet name="Burr XII LooksRare COV LC" sheetId="55" r:id="rId18"/>
    <sheet name="Pareto II (EG) Coinbase" sheetId="31" r:id="rId19"/>
    <sheet name="Pareto II (EG) Coinbase NT" sheetId="52" r:id="rId20"/>
    <sheet name="Burr XII Coinbase" sheetId="32" r:id="rId21"/>
    <sheet name="Burr XII Coinbase COV mint" sheetId="33" state="hidden" r:id="rId22"/>
    <sheet name="Burr XII Coinbase COV ETH" sheetId="34" state="hidden" r:id="rId23"/>
    <sheet name="Burr XII Coinbase COV both" sheetId="35" state="hidden" r:id="rId24"/>
    <sheet name="Burr XII Coinbase COV" sheetId="36" state="hidden" r:id="rId25"/>
    <sheet name="Burr XII Coinbase NT" sheetId="53" r:id="rId26"/>
    <sheet name="Burr XII Coinbase COV pre" sheetId="45" r:id="rId27"/>
    <sheet name="Burr XII Coinbase COV FINAL" sheetId="63" r:id="rId28"/>
    <sheet name="Burr XII Coinbase COV LC" sheetId="57" r:id="rId29"/>
  </sheets>
  <externalReferences>
    <externalReference r:id="rId30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0" hidden="1">'Burr XII Coinbase'!$F$1:$F$3</definedName>
    <definedName name="solver_adj" localSheetId="24" hidden="1">'Burr XII Coinbase COV'!$G$1:$G$6</definedName>
    <definedName name="solver_adj" localSheetId="23" hidden="1">'Burr XII Coinbase COV both'!$G$1:$G$5</definedName>
    <definedName name="solver_adj" localSheetId="22" hidden="1">'Burr XII Coinbase COV ETH'!$G$1:$G$4</definedName>
    <definedName name="solver_adj" localSheetId="27" hidden="1">'Burr XII Coinbase COV FINAL'!$G$1:$G$9</definedName>
    <definedName name="solver_adj" localSheetId="28" hidden="1">'Burr XII Coinbase COV LC'!$H$1:$H$17</definedName>
    <definedName name="solver_adj" localSheetId="21" hidden="1">'Burr XII Coinbase COV mint'!$G$1:$G$4</definedName>
    <definedName name="solver_adj" localSheetId="26" hidden="1">'Burr XII Coinbase COV pre'!$G$1:$G$9</definedName>
    <definedName name="solver_adj" localSheetId="25" hidden="1">'Burr XII Coinbase NT'!$F$1:$F$4</definedName>
    <definedName name="solver_adj" localSheetId="7" hidden="1">'Burr XII LooksRare'!$F$1:$F$3</definedName>
    <definedName name="solver_adj" localSheetId="12" hidden="1">'Burr XII LooksRare COV both'!$G$1:$G$5</definedName>
    <definedName name="solver_adj" localSheetId="13" hidden="1">'Burr XII LooksRare COV both (2)'!$G$1:$G$5</definedName>
    <definedName name="solver_adj" localSheetId="9" hidden="1">'Burr XII LooksRare COV ETH'!$G$1:$G$4</definedName>
    <definedName name="solver_adj" localSheetId="16" hidden="1">'Burr XII LooksRare COV FINAL'!$G$1:$G$9</definedName>
    <definedName name="solver_adj" localSheetId="17" hidden="1">'Burr XII LooksRare COV LC'!$H$1:$H$17</definedName>
    <definedName name="solver_adj" localSheetId="8" hidden="1">'Burr XII LooksRare COV mint'!$G$1:$G$4</definedName>
    <definedName name="solver_adj" localSheetId="15" hidden="1">'Burr XII LooksRare COV pre'!$G$1:$G$9</definedName>
    <definedName name="solver_adj" localSheetId="10" hidden="1">'Burr XII LooksRare inf'!$G$1:$G$4</definedName>
    <definedName name="solver_adj" localSheetId="11" hidden="1">'Burr XII LooksRare inf (2)'!$G$1:$G$4</definedName>
    <definedName name="solver_adj" localSheetId="14" hidden="1">'Burr XII LooksRare NT'!$F$1:$F$4</definedName>
    <definedName name="solver_adj" localSheetId="6" hidden="1">'EG LooksRare COV both'!$G$1:$G$4</definedName>
    <definedName name="solver_adj" localSheetId="5" hidden="1">'EG LooksRare COV ETH'!$G$1:$G$3</definedName>
    <definedName name="solver_adj" localSheetId="4" hidden="1">'EG LooksRare COV mint'!$G$1:$G$3</definedName>
    <definedName name="solver_adj" localSheetId="18" hidden="1">'Pareto II (EG) Coinbase'!$F$1:$F$2</definedName>
    <definedName name="solver_adj" localSheetId="19" hidden="1">'Pareto II (EG) Coinbase NT'!$F$1:$F$3</definedName>
    <definedName name="solver_adj" localSheetId="2" hidden="1">'Pareto II (EG) LooksRare'!$F$1:$F$2</definedName>
    <definedName name="solver_adj" localSheetId="3" hidden="1">'Pareto II (EG) LooksRare NT'!$F$1:$F$3</definedName>
    <definedName name="solver_cvg" localSheetId="20" hidden="1">0.0001</definedName>
    <definedName name="solver_cvg" localSheetId="24" hidden="1">0.0001</definedName>
    <definedName name="solver_cvg" localSheetId="23" hidden="1">0.0001</definedName>
    <definedName name="solver_cvg" localSheetId="22" hidden="1">0.0001</definedName>
    <definedName name="solver_cvg" localSheetId="27" hidden="1">0.0001</definedName>
    <definedName name="solver_cvg" localSheetId="28" hidden="1">0.0001</definedName>
    <definedName name="solver_cvg" localSheetId="21" hidden="1">0.0001</definedName>
    <definedName name="solver_cvg" localSheetId="26" hidden="1">0.0001</definedName>
    <definedName name="solver_cvg" localSheetId="25" hidden="1">0.0001</definedName>
    <definedName name="solver_cvg" localSheetId="7" hidden="1">0.0001</definedName>
    <definedName name="solver_cvg" localSheetId="12" hidden="1">0.0001</definedName>
    <definedName name="solver_cvg" localSheetId="13" hidden="1">0.0001</definedName>
    <definedName name="solver_cvg" localSheetId="9" hidden="1">0.0001</definedName>
    <definedName name="solver_cvg" localSheetId="16" hidden="1">0.0001</definedName>
    <definedName name="solver_cvg" localSheetId="17" hidden="1">0.0001</definedName>
    <definedName name="solver_cvg" localSheetId="8" hidden="1">0.0001</definedName>
    <definedName name="solver_cvg" localSheetId="15" hidden="1">0.0001</definedName>
    <definedName name="solver_cvg" localSheetId="10" hidden="1">0.0001</definedName>
    <definedName name="solver_cvg" localSheetId="11" hidden="1">0.0001</definedName>
    <definedName name="solver_cvg" localSheetId="14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cvg" localSheetId="18" hidden="1">0.0001</definedName>
    <definedName name="solver_cvg" localSheetId="19" hidden="1">0.0001</definedName>
    <definedName name="solver_cvg" localSheetId="2" hidden="1">0.0001</definedName>
    <definedName name="solver_cvg" localSheetId="3" hidden="1">0.0001</definedName>
    <definedName name="solver_drv" localSheetId="20" hidden="1">1</definedName>
    <definedName name="solver_drv" localSheetId="24" hidden="1">1</definedName>
    <definedName name="solver_drv" localSheetId="23" hidden="1">1</definedName>
    <definedName name="solver_drv" localSheetId="22" hidden="1">1</definedName>
    <definedName name="solver_drv" localSheetId="27" hidden="1">1</definedName>
    <definedName name="solver_drv" localSheetId="28" hidden="1">1</definedName>
    <definedName name="solver_drv" localSheetId="21" hidden="1">1</definedName>
    <definedName name="solver_drv" localSheetId="26" hidden="1">1</definedName>
    <definedName name="solver_drv" localSheetId="25" hidden="1">1</definedName>
    <definedName name="solver_drv" localSheetId="7" hidden="1">1</definedName>
    <definedName name="solver_drv" localSheetId="12" hidden="1">1</definedName>
    <definedName name="solver_drv" localSheetId="13" hidden="1">1</definedName>
    <definedName name="solver_drv" localSheetId="9" hidden="1">1</definedName>
    <definedName name="solver_drv" localSheetId="16" hidden="1">1</definedName>
    <definedName name="solver_drv" localSheetId="17" hidden="1">1</definedName>
    <definedName name="solver_drv" localSheetId="8" hidden="1">1</definedName>
    <definedName name="solver_drv" localSheetId="15" hidden="1">1</definedName>
    <definedName name="solver_drv" localSheetId="10" hidden="1">1</definedName>
    <definedName name="solver_drv" localSheetId="11" hidden="1">1</definedName>
    <definedName name="solver_drv" localSheetId="14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drv" localSheetId="18" hidden="1">1</definedName>
    <definedName name="solver_drv" localSheetId="19" hidden="1">1</definedName>
    <definedName name="solver_drv" localSheetId="2" hidden="1">1</definedName>
    <definedName name="solver_drv" localSheetId="3" hidden="1">1</definedName>
    <definedName name="solver_eng" localSheetId="20" hidden="1">1</definedName>
    <definedName name="solver_eng" localSheetId="24" hidden="1">1</definedName>
    <definedName name="solver_eng" localSheetId="23" hidden="1">1</definedName>
    <definedName name="solver_eng" localSheetId="22" hidden="1">1</definedName>
    <definedName name="solver_eng" localSheetId="27" hidden="1">1</definedName>
    <definedName name="solver_eng" localSheetId="28" hidden="1">1</definedName>
    <definedName name="solver_eng" localSheetId="21" hidden="1">1</definedName>
    <definedName name="solver_eng" localSheetId="26" hidden="1">1</definedName>
    <definedName name="solver_eng" localSheetId="25" hidden="1">1</definedName>
    <definedName name="solver_eng" localSheetId="7" hidden="1">1</definedName>
    <definedName name="solver_eng" localSheetId="12" hidden="1">1</definedName>
    <definedName name="solver_eng" localSheetId="13" hidden="1">1</definedName>
    <definedName name="solver_eng" localSheetId="9" hidden="1">1</definedName>
    <definedName name="solver_eng" localSheetId="16" hidden="1">1</definedName>
    <definedName name="solver_eng" localSheetId="17" hidden="1">1</definedName>
    <definedName name="solver_eng" localSheetId="8" hidden="1">1</definedName>
    <definedName name="solver_eng" localSheetId="15" hidden="1">1</definedName>
    <definedName name="solver_eng" localSheetId="10" hidden="1">1</definedName>
    <definedName name="solver_eng" localSheetId="11" hidden="1">1</definedName>
    <definedName name="solver_eng" localSheetId="14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ng" localSheetId="18" hidden="1">1</definedName>
    <definedName name="solver_eng" localSheetId="19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20" hidden="1">1</definedName>
    <definedName name="solver_est" localSheetId="27" hidden="1">1</definedName>
    <definedName name="solver_est" localSheetId="28" hidden="1">1</definedName>
    <definedName name="solver_est" localSheetId="25" hidden="1">1</definedName>
    <definedName name="solver_est" localSheetId="7" hidden="1">1</definedName>
    <definedName name="solver_est" localSheetId="16" hidden="1">1</definedName>
    <definedName name="solver_est" localSheetId="17" hidden="1">1</definedName>
    <definedName name="solver_est" localSheetId="15" hidden="1">1</definedName>
    <definedName name="solver_est" localSheetId="14" hidden="1">1</definedName>
    <definedName name="solver_est" localSheetId="18" hidden="1">1</definedName>
    <definedName name="solver_est" localSheetId="19" hidden="1">1</definedName>
    <definedName name="solver_est" localSheetId="2" hidden="1">1</definedName>
    <definedName name="solver_est" localSheetId="3" hidden="1">1</definedName>
    <definedName name="solver_itr" localSheetId="20" hidden="1">2147483647</definedName>
    <definedName name="solver_itr" localSheetId="24" hidden="1">2147483647</definedName>
    <definedName name="solver_itr" localSheetId="23" hidden="1">2147483647</definedName>
    <definedName name="solver_itr" localSheetId="22" hidden="1">2147483647</definedName>
    <definedName name="solver_itr" localSheetId="27" hidden="1">2147483647</definedName>
    <definedName name="solver_itr" localSheetId="28" hidden="1">2147483647</definedName>
    <definedName name="solver_itr" localSheetId="21" hidden="1">2147483647</definedName>
    <definedName name="solver_itr" localSheetId="26" hidden="1">2147483647</definedName>
    <definedName name="solver_itr" localSheetId="25" hidden="1">2147483647</definedName>
    <definedName name="solver_itr" localSheetId="7" hidden="1">2147483647</definedName>
    <definedName name="solver_itr" localSheetId="12" hidden="1">2147483647</definedName>
    <definedName name="solver_itr" localSheetId="13" hidden="1">2147483647</definedName>
    <definedName name="solver_itr" localSheetId="9" hidden="1">2147483647</definedName>
    <definedName name="solver_itr" localSheetId="16" hidden="1">2147483647</definedName>
    <definedName name="solver_itr" localSheetId="17" hidden="1">2147483647</definedName>
    <definedName name="solver_itr" localSheetId="8" hidden="1">2147483647</definedName>
    <definedName name="solver_itr" localSheetId="15" hidden="1">2147483647</definedName>
    <definedName name="solver_itr" localSheetId="10" hidden="1">2147483647</definedName>
    <definedName name="solver_itr" localSheetId="11" hidden="1">2147483647</definedName>
    <definedName name="solver_itr" localSheetId="14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itr" localSheetId="18" hidden="1">2147483647</definedName>
    <definedName name="solver_itr" localSheetId="19" hidden="1">2147483647</definedName>
    <definedName name="solver_itr" localSheetId="2" hidden="1">2147483647</definedName>
    <definedName name="solver_itr" localSheetId="3" hidden="1">2147483647</definedName>
    <definedName name="solver_lhs1" localSheetId="20" hidden="1">'Burr XII Coinbase'!$F$1:$F$3</definedName>
    <definedName name="solver_lhs1" localSheetId="24" hidden="1">'Burr XII Coinbase COV'!$G$1:$G$3</definedName>
    <definedName name="solver_lhs1" localSheetId="23" hidden="1">'Burr XII Coinbase COV both'!$G$1:$G$3</definedName>
    <definedName name="solver_lhs1" localSheetId="22" hidden="1">'Burr XII Coinbase COV ETH'!$G$1:$G$3</definedName>
    <definedName name="solver_lhs1" localSheetId="27" hidden="1">'Burr XII Coinbase COV FINAL'!$G$1:$G$3</definedName>
    <definedName name="solver_lhs1" localSheetId="28" hidden="1">'Burr XII Coinbase COV LC'!$G$1:$G$2</definedName>
    <definedName name="solver_lhs1" localSheetId="21" hidden="1">'Burr XII Coinbase COV mint'!$G$1:$G$3</definedName>
    <definedName name="solver_lhs1" localSheetId="26" hidden="1">'Burr XII Coinbase COV pre'!$G$1:$G$3</definedName>
    <definedName name="solver_lhs1" localSheetId="25" hidden="1">'Burr XII Coinbase NT'!$F$1:$F$4</definedName>
    <definedName name="solver_lhs1" localSheetId="7" hidden="1">'Burr XII LooksRare'!$F$1:$F$3</definedName>
    <definedName name="solver_lhs1" localSheetId="12" hidden="1">'Burr XII LooksRare COV both'!$G$1:$G$3</definedName>
    <definedName name="solver_lhs1" localSheetId="13" hidden="1">'Burr XII LooksRare COV both (2)'!$G$1:$G$3</definedName>
    <definedName name="solver_lhs1" localSheetId="9" hidden="1">'Burr XII LooksRare COV ETH'!$G$1:$G$3</definedName>
    <definedName name="solver_lhs1" localSheetId="16" hidden="1">'Burr XII LooksRare COV FINAL'!$G$1:$G$3</definedName>
    <definedName name="solver_lhs1" localSheetId="17" hidden="1">'Burr XII LooksRare COV LC'!$G$1:$G$2</definedName>
    <definedName name="solver_lhs1" localSheetId="8" hidden="1">'Burr XII LooksRare COV mint'!$G$1:$G$3</definedName>
    <definedName name="solver_lhs1" localSheetId="15" hidden="1">'Burr XII LooksRare COV pre'!$G$1:$G$3</definedName>
    <definedName name="solver_lhs1" localSheetId="10" hidden="1">'Burr XII LooksRare inf'!$G$1:$G$3</definedName>
    <definedName name="solver_lhs1" localSheetId="11" hidden="1">'Burr XII LooksRare inf (2)'!$G$1:$G$3</definedName>
    <definedName name="solver_lhs1" localSheetId="14" hidden="1">'Burr XII LooksRare NT'!$F$1:$F$4</definedName>
    <definedName name="solver_lhs1" localSheetId="6" hidden="1">'EG LooksRare COV both'!$G$1:$G$2</definedName>
    <definedName name="solver_lhs1" localSheetId="5" hidden="1">'EG LooksRare COV ETH'!$G$1:$G$2</definedName>
    <definedName name="solver_lhs1" localSheetId="4" hidden="1">'EG LooksRare COV mint'!$G$1:$G$2</definedName>
    <definedName name="solver_lhs1" localSheetId="18" hidden="1">'Pareto II (EG) Coinbase'!$F$1:$F$2</definedName>
    <definedName name="solver_lhs1" localSheetId="19" hidden="1">'Pareto II (EG) Coinbase NT'!$F$1:$F$3</definedName>
    <definedName name="solver_lhs1" localSheetId="2" hidden="1">'Pareto II (EG) LooksRare'!$F$1:$F$2</definedName>
    <definedName name="solver_lhs1" localSheetId="3" hidden="1">'Pareto II (EG) LooksRare NT'!$F$1:$F$3</definedName>
    <definedName name="solver_lhs2" localSheetId="25" hidden="1">'Burr XII Coinbase NT'!$F$3</definedName>
    <definedName name="solver_lhs2" localSheetId="14" hidden="1">'Burr XII LooksRare NT'!$F$3</definedName>
    <definedName name="solver_lhs2" localSheetId="19" hidden="1">'Pareto II (EG) Coinbase NT'!$F$3</definedName>
    <definedName name="solver_lhs2" localSheetId="3" hidden="1">'Pareto II (EG) LooksRare NT'!$F$3</definedName>
    <definedName name="solver_lin" localSheetId="20" hidden="1">2</definedName>
    <definedName name="solver_lin" localSheetId="24" hidden="1">2</definedName>
    <definedName name="solver_lin" localSheetId="23" hidden="1">2</definedName>
    <definedName name="solver_lin" localSheetId="22" hidden="1">2</definedName>
    <definedName name="solver_lin" localSheetId="27" hidden="1">2</definedName>
    <definedName name="solver_lin" localSheetId="28" hidden="1">2</definedName>
    <definedName name="solver_lin" localSheetId="21" hidden="1">2</definedName>
    <definedName name="solver_lin" localSheetId="26" hidden="1">2</definedName>
    <definedName name="solver_lin" localSheetId="25" hidden="1">2</definedName>
    <definedName name="solver_lin" localSheetId="7" hidden="1">2</definedName>
    <definedName name="solver_lin" localSheetId="12" hidden="1">2</definedName>
    <definedName name="solver_lin" localSheetId="13" hidden="1">2</definedName>
    <definedName name="solver_lin" localSheetId="9" hidden="1">2</definedName>
    <definedName name="solver_lin" localSheetId="16" hidden="1">2</definedName>
    <definedName name="solver_lin" localSheetId="17" hidden="1">2</definedName>
    <definedName name="solver_lin" localSheetId="8" hidden="1">2</definedName>
    <definedName name="solver_lin" localSheetId="15" hidden="1">2</definedName>
    <definedName name="solver_lin" localSheetId="10" hidden="1">2</definedName>
    <definedName name="solver_lin" localSheetId="11" hidden="1">2</definedName>
    <definedName name="solver_lin" localSheetId="14" hidden="1">2</definedName>
    <definedName name="solver_lin" localSheetId="6" hidden="1">2</definedName>
    <definedName name="solver_lin" localSheetId="5" hidden="1">2</definedName>
    <definedName name="solver_lin" localSheetId="4" hidden="1">2</definedName>
    <definedName name="solver_lin" localSheetId="18" hidden="1">2</definedName>
    <definedName name="solver_lin" localSheetId="19" hidden="1">2</definedName>
    <definedName name="solver_lin" localSheetId="2" hidden="1">2</definedName>
    <definedName name="solver_lin" localSheetId="3" hidden="1">2</definedName>
    <definedName name="solver_mip" localSheetId="20" hidden="1">2147483647</definedName>
    <definedName name="solver_mip" localSheetId="24" hidden="1">2147483647</definedName>
    <definedName name="solver_mip" localSheetId="23" hidden="1">2147483647</definedName>
    <definedName name="solver_mip" localSheetId="22" hidden="1">2147483647</definedName>
    <definedName name="solver_mip" localSheetId="27" hidden="1">2147483647</definedName>
    <definedName name="solver_mip" localSheetId="28" hidden="1">2147483647</definedName>
    <definedName name="solver_mip" localSheetId="21" hidden="1">2147483647</definedName>
    <definedName name="solver_mip" localSheetId="26" hidden="1">2147483647</definedName>
    <definedName name="solver_mip" localSheetId="25" hidden="1">2147483647</definedName>
    <definedName name="solver_mip" localSheetId="7" hidden="1">2147483647</definedName>
    <definedName name="solver_mip" localSheetId="12" hidden="1">2147483647</definedName>
    <definedName name="solver_mip" localSheetId="13" hidden="1">2147483647</definedName>
    <definedName name="solver_mip" localSheetId="9" hidden="1">2147483647</definedName>
    <definedName name="solver_mip" localSheetId="16" hidden="1">2147483647</definedName>
    <definedName name="solver_mip" localSheetId="17" hidden="1">2147483647</definedName>
    <definedName name="solver_mip" localSheetId="8" hidden="1">2147483647</definedName>
    <definedName name="solver_mip" localSheetId="15" hidden="1">2147483647</definedName>
    <definedName name="solver_mip" localSheetId="10" hidden="1">2147483647</definedName>
    <definedName name="solver_mip" localSheetId="11" hidden="1">2147483647</definedName>
    <definedName name="solver_mip" localSheetId="14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ip" localSheetId="18" hidden="1">2147483647</definedName>
    <definedName name="solver_mip" localSheetId="19" hidden="1">2147483647</definedName>
    <definedName name="solver_mip" localSheetId="2" hidden="1">2147483647</definedName>
    <definedName name="solver_mip" localSheetId="3" hidden="1">2147483647</definedName>
    <definedName name="solver_mni" localSheetId="20" hidden="1">30</definedName>
    <definedName name="solver_mni" localSheetId="24" hidden="1">30</definedName>
    <definedName name="solver_mni" localSheetId="23" hidden="1">30</definedName>
    <definedName name="solver_mni" localSheetId="22" hidden="1">30</definedName>
    <definedName name="solver_mni" localSheetId="27" hidden="1">30</definedName>
    <definedName name="solver_mni" localSheetId="28" hidden="1">30</definedName>
    <definedName name="solver_mni" localSheetId="21" hidden="1">30</definedName>
    <definedName name="solver_mni" localSheetId="26" hidden="1">30</definedName>
    <definedName name="solver_mni" localSheetId="25" hidden="1">30</definedName>
    <definedName name="solver_mni" localSheetId="7" hidden="1">30</definedName>
    <definedName name="solver_mni" localSheetId="12" hidden="1">30</definedName>
    <definedName name="solver_mni" localSheetId="13" hidden="1">30</definedName>
    <definedName name="solver_mni" localSheetId="9" hidden="1">30</definedName>
    <definedName name="solver_mni" localSheetId="16" hidden="1">30</definedName>
    <definedName name="solver_mni" localSheetId="17" hidden="1">30</definedName>
    <definedName name="solver_mni" localSheetId="8" hidden="1">30</definedName>
    <definedName name="solver_mni" localSheetId="15" hidden="1">30</definedName>
    <definedName name="solver_mni" localSheetId="10" hidden="1">30</definedName>
    <definedName name="solver_mni" localSheetId="11" hidden="1">30</definedName>
    <definedName name="solver_mni" localSheetId="14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ni" localSheetId="18" hidden="1">30</definedName>
    <definedName name="solver_mni" localSheetId="19" hidden="1">30</definedName>
    <definedName name="solver_mni" localSheetId="2" hidden="1">30</definedName>
    <definedName name="solver_mni" localSheetId="3" hidden="1">30</definedName>
    <definedName name="solver_mrt" localSheetId="20" hidden="1">0.075</definedName>
    <definedName name="solver_mrt" localSheetId="24" hidden="1">0.075</definedName>
    <definedName name="solver_mrt" localSheetId="23" hidden="1">0.075</definedName>
    <definedName name="solver_mrt" localSheetId="22" hidden="1">0.075</definedName>
    <definedName name="solver_mrt" localSheetId="27" hidden="1">0.075</definedName>
    <definedName name="solver_mrt" localSheetId="28" hidden="1">0.075</definedName>
    <definedName name="solver_mrt" localSheetId="21" hidden="1">0.075</definedName>
    <definedName name="solver_mrt" localSheetId="26" hidden="1">0.075</definedName>
    <definedName name="solver_mrt" localSheetId="25" hidden="1">0.075</definedName>
    <definedName name="solver_mrt" localSheetId="7" hidden="1">0.075</definedName>
    <definedName name="solver_mrt" localSheetId="12" hidden="1">0.075</definedName>
    <definedName name="solver_mrt" localSheetId="13" hidden="1">0.075</definedName>
    <definedName name="solver_mrt" localSheetId="9" hidden="1">0.075</definedName>
    <definedName name="solver_mrt" localSheetId="16" hidden="1">0.075</definedName>
    <definedName name="solver_mrt" localSheetId="17" hidden="1">0.075</definedName>
    <definedName name="solver_mrt" localSheetId="8" hidden="1">0.075</definedName>
    <definedName name="solver_mrt" localSheetId="15" hidden="1">0.075</definedName>
    <definedName name="solver_mrt" localSheetId="10" hidden="1">0.075</definedName>
    <definedName name="solver_mrt" localSheetId="11" hidden="1">0.075</definedName>
    <definedName name="solver_mrt" localSheetId="14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rt" localSheetId="18" hidden="1">0.075</definedName>
    <definedName name="solver_mrt" localSheetId="19" hidden="1">0.075</definedName>
    <definedName name="solver_mrt" localSheetId="2" hidden="1">0.075</definedName>
    <definedName name="solver_mrt" localSheetId="3" hidden="1">0.075</definedName>
    <definedName name="solver_msl" localSheetId="20" hidden="1">2</definedName>
    <definedName name="solver_msl" localSheetId="24" hidden="1">2</definedName>
    <definedName name="solver_msl" localSheetId="23" hidden="1">2</definedName>
    <definedName name="solver_msl" localSheetId="22" hidden="1">2</definedName>
    <definedName name="solver_msl" localSheetId="27" hidden="1">2</definedName>
    <definedName name="solver_msl" localSheetId="28" hidden="1">2</definedName>
    <definedName name="solver_msl" localSheetId="21" hidden="1">2</definedName>
    <definedName name="solver_msl" localSheetId="26" hidden="1">2</definedName>
    <definedName name="solver_msl" localSheetId="25" hidden="1">2</definedName>
    <definedName name="solver_msl" localSheetId="7" hidden="1">2</definedName>
    <definedName name="solver_msl" localSheetId="12" hidden="1">2</definedName>
    <definedName name="solver_msl" localSheetId="13" hidden="1">2</definedName>
    <definedName name="solver_msl" localSheetId="9" hidden="1">2</definedName>
    <definedName name="solver_msl" localSheetId="16" hidden="1">2</definedName>
    <definedName name="solver_msl" localSheetId="17" hidden="1">2</definedName>
    <definedName name="solver_msl" localSheetId="8" hidden="1">2</definedName>
    <definedName name="solver_msl" localSheetId="15" hidden="1">2</definedName>
    <definedName name="solver_msl" localSheetId="10" hidden="1">2</definedName>
    <definedName name="solver_msl" localSheetId="11" hidden="1">2</definedName>
    <definedName name="solver_msl" localSheetId="14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msl" localSheetId="18" hidden="1">2</definedName>
    <definedName name="solver_msl" localSheetId="19" hidden="1">2</definedName>
    <definedName name="solver_msl" localSheetId="2" hidden="1">2</definedName>
    <definedName name="solver_msl" localSheetId="3" hidden="1">2</definedName>
    <definedName name="solver_neg" localSheetId="20" hidden="1">1</definedName>
    <definedName name="solver_neg" localSheetId="24" hidden="1">1</definedName>
    <definedName name="solver_neg" localSheetId="23" hidden="1">1</definedName>
    <definedName name="solver_neg" localSheetId="22" hidden="1">1</definedName>
    <definedName name="solver_neg" localSheetId="27" hidden="1">2</definedName>
    <definedName name="solver_neg" localSheetId="28" hidden="1">2</definedName>
    <definedName name="solver_neg" localSheetId="21" hidden="1">1</definedName>
    <definedName name="solver_neg" localSheetId="26" hidden="1">2</definedName>
    <definedName name="solver_neg" localSheetId="25" hidden="1">1</definedName>
    <definedName name="solver_neg" localSheetId="7" hidden="1">1</definedName>
    <definedName name="solver_neg" localSheetId="12" hidden="1">1</definedName>
    <definedName name="solver_neg" localSheetId="13" hidden="1">1</definedName>
    <definedName name="solver_neg" localSheetId="9" hidden="1">1</definedName>
    <definedName name="solver_neg" localSheetId="16" hidden="1">2</definedName>
    <definedName name="solver_neg" localSheetId="17" hidden="1">2</definedName>
    <definedName name="solver_neg" localSheetId="8" hidden="1">1</definedName>
    <definedName name="solver_neg" localSheetId="15" hidden="1">1</definedName>
    <definedName name="solver_neg" localSheetId="10" hidden="1">1</definedName>
    <definedName name="solver_neg" localSheetId="11" hidden="1">1</definedName>
    <definedName name="solver_neg" localSheetId="14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eg" localSheetId="18" hidden="1">1</definedName>
    <definedName name="solver_neg" localSheetId="19" hidden="1">1</definedName>
    <definedName name="solver_neg" localSheetId="2" hidden="1">2</definedName>
    <definedName name="solver_neg" localSheetId="3" hidden="1">1</definedName>
    <definedName name="solver_neg" localSheetId="1" hidden="1">1</definedName>
    <definedName name="solver_nod" localSheetId="20" hidden="1">2147483647</definedName>
    <definedName name="solver_nod" localSheetId="24" hidden="1">2147483647</definedName>
    <definedName name="solver_nod" localSheetId="23" hidden="1">2147483647</definedName>
    <definedName name="solver_nod" localSheetId="22" hidden="1">2147483647</definedName>
    <definedName name="solver_nod" localSheetId="27" hidden="1">2147483647</definedName>
    <definedName name="solver_nod" localSheetId="28" hidden="1">2147483647</definedName>
    <definedName name="solver_nod" localSheetId="21" hidden="1">2147483647</definedName>
    <definedName name="solver_nod" localSheetId="26" hidden="1">2147483647</definedName>
    <definedName name="solver_nod" localSheetId="25" hidden="1">2147483647</definedName>
    <definedName name="solver_nod" localSheetId="7" hidden="1">2147483647</definedName>
    <definedName name="solver_nod" localSheetId="12" hidden="1">2147483647</definedName>
    <definedName name="solver_nod" localSheetId="13" hidden="1">2147483647</definedName>
    <definedName name="solver_nod" localSheetId="9" hidden="1">2147483647</definedName>
    <definedName name="solver_nod" localSheetId="16" hidden="1">2147483647</definedName>
    <definedName name="solver_nod" localSheetId="17" hidden="1">2147483647</definedName>
    <definedName name="solver_nod" localSheetId="8" hidden="1">2147483647</definedName>
    <definedName name="solver_nod" localSheetId="15" hidden="1">2147483647</definedName>
    <definedName name="solver_nod" localSheetId="10" hidden="1">2147483647</definedName>
    <definedName name="solver_nod" localSheetId="11" hidden="1">2147483647</definedName>
    <definedName name="solver_nod" localSheetId="14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od" localSheetId="18" hidden="1">2147483647</definedName>
    <definedName name="solver_nod" localSheetId="19" hidden="1">2147483647</definedName>
    <definedName name="solver_nod" localSheetId="2" hidden="1">2147483647</definedName>
    <definedName name="solver_nod" localSheetId="3" hidden="1">2147483647</definedName>
    <definedName name="solver_num" localSheetId="20" hidden="1">1</definedName>
    <definedName name="solver_num" localSheetId="24" hidden="1">1</definedName>
    <definedName name="solver_num" localSheetId="23" hidden="1">1</definedName>
    <definedName name="solver_num" localSheetId="22" hidden="1">1</definedName>
    <definedName name="solver_num" localSheetId="27" hidden="1">1</definedName>
    <definedName name="solver_num" localSheetId="28" hidden="1">0</definedName>
    <definedName name="solver_num" localSheetId="21" hidden="1">1</definedName>
    <definedName name="solver_num" localSheetId="26" hidden="1">1</definedName>
    <definedName name="solver_num" localSheetId="25" hidden="1">2</definedName>
    <definedName name="solver_num" localSheetId="7" hidden="1">1</definedName>
    <definedName name="solver_num" localSheetId="12" hidden="1">1</definedName>
    <definedName name="solver_num" localSheetId="13" hidden="1">1</definedName>
    <definedName name="solver_num" localSheetId="9" hidden="1">1</definedName>
    <definedName name="solver_num" localSheetId="16" hidden="1">1</definedName>
    <definedName name="solver_num" localSheetId="17" hidden="1">0</definedName>
    <definedName name="solver_num" localSheetId="8" hidden="1">1</definedName>
    <definedName name="solver_num" localSheetId="15" hidden="1">1</definedName>
    <definedName name="solver_num" localSheetId="10" hidden="1">1</definedName>
    <definedName name="solver_num" localSheetId="11" hidden="1">1</definedName>
    <definedName name="solver_num" localSheetId="14" hidden="1">2</definedName>
    <definedName name="solver_num" localSheetId="6" hidden="1">1</definedName>
    <definedName name="solver_num" localSheetId="5" hidden="1">1</definedName>
    <definedName name="solver_num" localSheetId="4" hidden="1">1</definedName>
    <definedName name="solver_num" localSheetId="18" hidden="1">1</definedName>
    <definedName name="solver_num" localSheetId="19" hidden="1">2</definedName>
    <definedName name="solver_num" localSheetId="2" hidden="1">1</definedName>
    <definedName name="solver_num" localSheetId="3" hidden="1">2</definedName>
    <definedName name="solver_num" localSheetId="1" hidden="1">0</definedName>
    <definedName name="solver_nwt" localSheetId="20" hidden="1">1</definedName>
    <definedName name="solver_nwt" localSheetId="27" hidden="1">1</definedName>
    <definedName name="solver_nwt" localSheetId="28" hidden="1">1</definedName>
    <definedName name="solver_nwt" localSheetId="25" hidden="1">1</definedName>
    <definedName name="solver_nwt" localSheetId="7" hidden="1">1</definedName>
    <definedName name="solver_nwt" localSheetId="16" hidden="1">1</definedName>
    <definedName name="solver_nwt" localSheetId="17" hidden="1">1</definedName>
    <definedName name="solver_nwt" localSheetId="15" hidden="1">1</definedName>
    <definedName name="solver_nwt" localSheetId="14" hidden="1">1</definedName>
    <definedName name="solver_nwt" localSheetId="18" hidden="1">1</definedName>
    <definedName name="solver_nwt" localSheetId="19" hidden="1">1</definedName>
    <definedName name="solver_nwt" localSheetId="2" hidden="1">1</definedName>
    <definedName name="solver_nwt" localSheetId="3" hidden="1">1</definedName>
    <definedName name="solver_opt" localSheetId="20" hidden="1">'Burr XII Coinbase'!$F$4</definedName>
    <definedName name="solver_opt" localSheetId="24" hidden="1">'Burr XII Coinbase COV'!$G$7</definedName>
    <definedName name="solver_opt" localSheetId="23" hidden="1">'Burr XII Coinbase COV both'!$G$6</definedName>
    <definedName name="solver_opt" localSheetId="22" hidden="1">'Burr XII Coinbase COV ETH'!$G$5</definedName>
    <definedName name="solver_opt" localSheetId="27" hidden="1">'Burr XII Coinbase COV FINAL'!$G$10</definedName>
    <definedName name="solver_opt" localSheetId="28" hidden="1">'Burr XII Coinbase COV LC'!$G$18</definedName>
    <definedName name="solver_opt" localSheetId="21" hidden="1">'Burr XII Coinbase COV mint'!$G$5</definedName>
    <definedName name="solver_opt" localSheetId="26" hidden="1">'Burr XII Coinbase COV pre'!$G$10</definedName>
    <definedName name="solver_opt" localSheetId="25" hidden="1">'Burr XII Coinbase NT'!$F$5</definedName>
    <definedName name="solver_opt" localSheetId="7" hidden="1">'Burr XII LooksRare'!$F$4</definedName>
    <definedName name="solver_opt" localSheetId="12" hidden="1">'Burr XII LooksRare COV both'!$G$6</definedName>
    <definedName name="solver_opt" localSheetId="13" hidden="1">'Burr XII LooksRare COV both (2)'!$G$6</definedName>
    <definedName name="solver_opt" localSheetId="9" hidden="1">'Burr XII LooksRare COV ETH'!$G$5</definedName>
    <definedName name="solver_opt" localSheetId="16" hidden="1">'Burr XII LooksRare COV FINAL'!$G$10</definedName>
    <definedName name="solver_opt" localSheetId="17" hidden="1">'Burr XII LooksRare COV LC'!$G$18</definedName>
    <definedName name="solver_opt" localSheetId="8" hidden="1">'Burr XII LooksRare COV mint'!$G$5</definedName>
    <definedName name="solver_opt" localSheetId="15" hidden="1">'Burr XII LooksRare COV pre'!$G$10</definedName>
    <definedName name="solver_opt" localSheetId="10" hidden="1">'Burr XII LooksRare inf'!$G$5</definedName>
    <definedName name="solver_opt" localSheetId="11" hidden="1">'Burr XII LooksRare inf (2)'!$G$5</definedName>
    <definedName name="solver_opt" localSheetId="14" hidden="1">'Burr XII LooksRare NT'!$F$5</definedName>
    <definedName name="solver_opt" localSheetId="6" hidden="1">'EG LooksRare COV both'!$G$5</definedName>
    <definedName name="solver_opt" localSheetId="5" hidden="1">'EG LooksRare COV ETH'!$G$4</definedName>
    <definedName name="solver_opt" localSheetId="4" hidden="1">'EG LooksRare COV mint'!$G$4</definedName>
    <definedName name="solver_opt" localSheetId="18" hidden="1">'Pareto II (EG) Coinbase'!$F$3</definedName>
    <definedName name="solver_opt" localSheetId="19" hidden="1">'Pareto II (EG) Coinbase NT'!$F$4</definedName>
    <definedName name="solver_opt" localSheetId="2" hidden="1">'Pareto II (EG) LooksRare'!$F$3</definedName>
    <definedName name="solver_opt" localSheetId="3" hidden="1">'Pareto II (EG) LooksRare NT'!$F$4</definedName>
    <definedName name="solver_opt" localSheetId="1" hidden="1">Summary!$B$26</definedName>
    <definedName name="solver_pre" localSheetId="20" hidden="1">0.000001</definedName>
    <definedName name="solver_pre" localSheetId="24" hidden="1">0.000001</definedName>
    <definedName name="solver_pre" localSheetId="23" hidden="1">0.000001</definedName>
    <definedName name="solver_pre" localSheetId="22" hidden="1">0.000001</definedName>
    <definedName name="solver_pre" localSheetId="27" hidden="1">0.000001</definedName>
    <definedName name="solver_pre" localSheetId="28" hidden="1">0.000001</definedName>
    <definedName name="solver_pre" localSheetId="21" hidden="1">0.000001</definedName>
    <definedName name="solver_pre" localSheetId="26" hidden="1">0.000001</definedName>
    <definedName name="solver_pre" localSheetId="25" hidden="1">0.000001</definedName>
    <definedName name="solver_pre" localSheetId="7" hidden="1">0.000001</definedName>
    <definedName name="solver_pre" localSheetId="12" hidden="1">0.000001</definedName>
    <definedName name="solver_pre" localSheetId="13" hidden="1">0.000001</definedName>
    <definedName name="solver_pre" localSheetId="9" hidden="1">0.000001</definedName>
    <definedName name="solver_pre" localSheetId="16" hidden="1">0.000001</definedName>
    <definedName name="solver_pre" localSheetId="17" hidden="1">0.000001</definedName>
    <definedName name="solver_pre" localSheetId="8" hidden="1">0.000001</definedName>
    <definedName name="solver_pre" localSheetId="15" hidden="1">0.000001</definedName>
    <definedName name="solver_pre" localSheetId="10" hidden="1">0.000001</definedName>
    <definedName name="solver_pre" localSheetId="11" hidden="1">0.000001</definedName>
    <definedName name="solver_pre" localSheetId="14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pre" localSheetId="18" hidden="1">0.000001</definedName>
    <definedName name="solver_pre" localSheetId="19" hidden="1">0.000001</definedName>
    <definedName name="solver_pre" localSheetId="2" hidden="1">0.000001</definedName>
    <definedName name="solver_pre" localSheetId="3" hidden="1">0.000001</definedName>
    <definedName name="solver_rbv" localSheetId="20" hidden="1">1</definedName>
    <definedName name="solver_rbv" localSheetId="24" hidden="1">1</definedName>
    <definedName name="solver_rbv" localSheetId="23" hidden="1">1</definedName>
    <definedName name="solver_rbv" localSheetId="22" hidden="1">1</definedName>
    <definedName name="solver_rbv" localSheetId="27" hidden="1">1</definedName>
    <definedName name="solver_rbv" localSheetId="28" hidden="1">1</definedName>
    <definedName name="solver_rbv" localSheetId="21" hidden="1">1</definedName>
    <definedName name="solver_rbv" localSheetId="26" hidden="1">1</definedName>
    <definedName name="solver_rbv" localSheetId="25" hidden="1">1</definedName>
    <definedName name="solver_rbv" localSheetId="7" hidden="1">1</definedName>
    <definedName name="solver_rbv" localSheetId="12" hidden="1">1</definedName>
    <definedName name="solver_rbv" localSheetId="13" hidden="1">1</definedName>
    <definedName name="solver_rbv" localSheetId="9" hidden="1">1</definedName>
    <definedName name="solver_rbv" localSheetId="16" hidden="1">1</definedName>
    <definedName name="solver_rbv" localSheetId="17" hidden="1">1</definedName>
    <definedName name="solver_rbv" localSheetId="8" hidden="1">1</definedName>
    <definedName name="solver_rbv" localSheetId="15" hidden="1">1</definedName>
    <definedName name="solver_rbv" localSheetId="10" hidden="1">1</definedName>
    <definedName name="solver_rbv" localSheetId="11" hidden="1">1</definedName>
    <definedName name="solver_rbv" localSheetId="14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bv" localSheetId="18" hidden="1">1</definedName>
    <definedName name="solver_rbv" localSheetId="19" hidden="1">1</definedName>
    <definedName name="solver_rbv" localSheetId="2" hidden="1">1</definedName>
    <definedName name="solver_rbv" localSheetId="3" hidden="1">1</definedName>
    <definedName name="solver_rel1" localSheetId="20" hidden="1">3</definedName>
    <definedName name="solver_rel1" localSheetId="24" hidden="1">3</definedName>
    <definedName name="solver_rel1" localSheetId="23" hidden="1">3</definedName>
    <definedName name="solver_rel1" localSheetId="22" hidden="1">3</definedName>
    <definedName name="solver_rel1" localSheetId="27" hidden="1">3</definedName>
    <definedName name="solver_rel1" localSheetId="28" hidden="1">3</definedName>
    <definedName name="solver_rel1" localSheetId="21" hidden="1">3</definedName>
    <definedName name="solver_rel1" localSheetId="26" hidden="1">3</definedName>
    <definedName name="solver_rel1" localSheetId="25" hidden="1">3</definedName>
    <definedName name="solver_rel1" localSheetId="7" hidden="1">3</definedName>
    <definedName name="solver_rel1" localSheetId="12" hidden="1">3</definedName>
    <definedName name="solver_rel1" localSheetId="13" hidden="1">3</definedName>
    <definedName name="solver_rel1" localSheetId="9" hidden="1">3</definedName>
    <definedName name="solver_rel1" localSheetId="16" hidden="1">3</definedName>
    <definedName name="solver_rel1" localSheetId="17" hidden="1">3</definedName>
    <definedName name="solver_rel1" localSheetId="8" hidden="1">3</definedName>
    <definedName name="solver_rel1" localSheetId="15" hidden="1">3</definedName>
    <definedName name="solver_rel1" localSheetId="10" hidden="1">3</definedName>
    <definedName name="solver_rel1" localSheetId="11" hidden="1">3</definedName>
    <definedName name="solver_rel1" localSheetId="14" hidden="1">3</definedName>
    <definedName name="solver_rel1" localSheetId="6" hidden="1">3</definedName>
    <definedName name="solver_rel1" localSheetId="5" hidden="1">3</definedName>
    <definedName name="solver_rel1" localSheetId="4" hidden="1">3</definedName>
    <definedName name="solver_rel1" localSheetId="18" hidden="1">3</definedName>
    <definedName name="solver_rel1" localSheetId="19" hidden="1">3</definedName>
    <definedName name="solver_rel1" localSheetId="2" hidden="1">3</definedName>
    <definedName name="solver_rel1" localSheetId="3" hidden="1">3</definedName>
    <definedName name="solver_rel2" localSheetId="25" hidden="1">1</definedName>
    <definedName name="solver_rel2" localSheetId="14" hidden="1">1</definedName>
    <definedName name="solver_rel2" localSheetId="19" hidden="1">1</definedName>
    <definedName name="solver_rel2" localSheetId="3" hidden="1">1</definedName>
    <definedName name="solver_rhs1" localSheetId="20" hidden="1">0.00001</definedName>
    <definedName name="solver_rhs1" localSheetId="24" hidden="1">0.00001</definedName>
    <definedName name="solver_rhs1" localSheetId="23" hidden="1">0.00001</definedName>
    <definedName name="solver_rhs1" localSheetId="22" hidden="1">0.00001</definedName>
    <definedName name="solver_rhs1" localSheetId="27" hidden="1">0.00001</definedName>
    <definedName name="solver_rhs1" localSheetId="28" hidden="1">0.00001</definedName>
    <definedName name="solver_rhs1" localSheetId="21" hidden="1">0.00001</definedName>
    <definedName name="solver_rhs1" localSheetId="26" hidden="1">0.00001</definedName>
    <definedName name="solver_rhs1" localSheetId="25" hidden="1">0.00001</definedName>
    <definedName name="solver_rhs1" localSheetId="7" hidden="1">0.00001</definedName>
    <definedName name="solver_rhs1" localSheetId="12" hidden="1">0.00001</definedName>
    <definedName name="solver_rhs1" localSheetId="13" hidden="1">0.00001</definedName>
    <definedName name="solver_rhs1" localSheetId="9" hidden="1">0.00001</definedName>
    <definedName name="solver_rhs1" localSheetId="16" hidden="1">0.00001</definedName>
    <definedName name="solver_rhs1" localSheetId="17" hidden="1">0.00001</definedName>
    <definedName name="solver_rhs1" localSheetId="8" hidden="1">0.00001</definedName>
    <definedName name="solver_rhs1" localSheetId="15" hidden="1">0.00001</definedName>
    <definedName name="solver_rhs1" localSheetId="10" hidden="1">0.00001</definedName>
    <definedName name="solver_rhs1" localSheetId="11" hidden="1">0.00001</definedName>
    <definedName name="solver_rhs1" localSheetId="14" hidden="1">0.00001</definedName>
    <definedName name="solver_rhs1" localSheetId="6" hidden="1">0.00001</definedName>
    <definedName name="solver_rhs1" localSheetId="5" hidden="1">0.00001</definedName>
    <definedName name="solver_rhs1" localSheetId="4" hidden="1">0.00001</definedName>
    <definedName name="solver_rhs1" localSheetId="18" hidden="1">0.00001</definedName>
    <definedName name="solver_rhs1" localSheetId="19" hidden="1">0.00001</definedName>
    <definedName name="solver_rhs1" localSheetId="2" hidden="1">0.00001</definedName>
    <definedName name="solver_rhs1" localSheetId="3" hidden="1">0.00001</definedName>
    <definedName name="solver_rhs2" localSheetId="25" hidden="1">0.999999</definedName>
    <definedName name="solver_rhs2" localSheetId="14" hidden="1">0.999999</definedName>
    <definedName name="solver_rhs2" localSheetId="19" hidden="1">0.999999</definedName>
    <definedName name="solver_rhs2" localSheetId="3" hidden="1">0.99999</definedName>
    <definedName name="solver_rlx" localSheetId="20" hidden="1">2</definedName>
    <definedName name="solver_rlx" localSheetId="24" hidden="1">2</definedName>
    <definedName name="solver_rlx" localSheetId="23" hidden="1">2</definedName>
    <definedName name="solver_rlx" localSheetId="22" hidden="1">2</definedName>
    <definedName name="solver_rlx" localSheetId="27" hidden="1">2</definedName>
    <definedName name="solver_rlx" localSheetId="28" hidden="1">2</definedName>
    <definedName name="solver_rlx" localSheetId="21" hidden="1">2</definedName>
    <definedName name="solver_rlx" localSheetId="26" hidden="1">2</definedName>
    <definedName name="solver_rlx" localSheetId="25" hidden="1">2</definedName>
    <definedName name="solver_rlx" localSheetId="7" hidden="1">2</definedName>
    <definedName name="solver_rlx" localSheetId="12" hidden="1">2</definedName>
    <definedName name="solver_rlx" localSheetId="13" hidden="1">2</definedName>
    <definedName name="solver_rlx" localSheetId="9" hidden="1">2</definedName>
    <definedName name="solver_rlx" localSheetId="16" hidden="1">2</definedName>
    <definedName name="solver_rlx" localSheetId="17" hidden="1">2</definedName>
    <definedName name="solver_rlx" localSheetId="8" hidden="1">2</definedName>
    <definedName name="solver_rlx" localSheetId="15" hidden="1">2</definedName>
    <definedName name="solver_rlx" localSheetId="10" hidden="1">2</definedName>
    <definedName name="solver_rlx" localSheetId="11" hidden="1">2</definedName>
    <definedName name="solver_rlx" localSheetId="14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lx" localSheetId="18" hidden="1">2</definedName>
    <definedName name="solver_rlx" localSheetId="19" hidden="1">2</definedName>
    <definedName name="solver_rlx" localSheetId="2" hidden="1">2</definedName>
    <definedName name="solver_rlx" localSheetId="3" hidden="1">2</definedName>
    <definedName name="solver_rsd" localSheetId="20" hidden="1">0</definedName>
    <definedName name="solver_rsd" localSheetId="24" hidden="1">0</definedName>
    <definedName name="solver_rsd" localSheetId="23" hidden="1">0</definedName>
    <definedName name="solver_rsd" localSheetId="22" hidden="1">0</definedName>
    <definedName name="solver_rsd" localSheetId="27" hidden="1">0</definedName>
    <definedName name="solver_rsd" localSheetId="28" hidden="1">0</definedName>
    <definedName name="solver_rsd" localSheetId="21" hidden="1">0</definedName>
    <definedName name="solver_rsd" localSheetId="26" hidden="1">0</definedName>
    <definedName name="solver_rsd" localSheetId="25" hidden="1">0</definedName>
    <definedName name="solver_rsd" localSheetId="7" hidden="1">0</definedName>
    <definedName name="solver_rsd" localSheetId="12" hidden="1">0</definedName>
    <definedName name="solver_rsd" localSheetId="13" hidden="1">0</definedName>
    <definedName name="solver_rsd" localSheetId="9" hidden="1">0</definedName>
    <definedName name="solver_rsd" localSheetId="16" hidden="1">0</definedName>
    <definedName name="solver_rsd" localSheetId="17" hidden="1">0</definedName>
    <definedName name="solver_rsd" localSheetId="8" hidden="1">0</definedName>
    <definedName name="solver_rsd" localSheetId="15" hidden="1">0</definedName>
    <definedName name="solver_rsd" localSheetId="10" hidden="1">0</definedName>
    <definedName name="solver_rsd" localSheetId="11" hidden="1">0</definedName>
    <definedName name="solver_rsd" localSheetId="14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rsd" localSheetId="18" hidden="1">0</definedName>
    <definedName name="solver_rsd" localSheetId="19" hidden="1">0</definedName>
    <definedName name="solver_rsd" localSheetId="2" hidden="1">0</definedName>
    <definedName name="solver_rsd" localSheetId="3" hidden="1">0</definedName>
    <definedName name="solver_scl" localSheetId="20" hidden="1">1</definedName>
    <definedName name="solver_scl" localSheetId="24" hidden="1">1</definedName>
    <definedName name="solver_scl" localSheetId="23" hidden="1">1</definedName>
    <definedName name="solver_scl" localSheetId="22" hidden="1">1</definedName>
    <definedName name="solver_scl" localSheetId="27" hidden="1">1</definedName>
    <definedName name="solver_scl" localSheetId="28" hidden="1">1</definedName>
    <definedName name="solver_scl" localSheetId="21" hidden="1">1</definedName>
    <definedName name="solver_scl" localSheetId="26" hidden="1">1</definedName>
    <definedName name="solver_scl" localSheetId="25" hidden="1">1</definedName>
    <definedName name="solver_scl" localSheetId="7" hidden="1">1</definedName>
    <definedName name="solver_scl" localSheetId="12" hidden="1">1</definedName>
    <definedName name="solver_scl" localSheetId="13" hidden="1">1</definedName>
    <definedName name="solver_scl" localSheetId="9" hidden="1">1</definedName>
    <definedName name="solver_scl" localSheetId="16" hidden="1">1</definedName>
    <definedName name="solver_scl" localSheetId="17" hidden="1">1</definedName>
    <definedName name="solver_scl" localSheetId="8" hidden="1">1</definedName>
    <definedName name="solver_scl" localSheetId="15" hidden="1">1</definedName>
    <definedName name="solver_scl" localSheetId="10" hidden="1">1</definedName>
    <definedName name="solver_scl" localSheetId="11" hidden="1">1</definedName>
    <definedName name="solver_scl" localSheetId="14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cl" localSheetId="18" hidden="1">1</definedName>
    <definedName name="solver_scl" localSheetId="19" hidden="1">1</definedName>
    <definedName name="solver_scl" localSheetId="2" hidden="1">1</definedName>
    <definedName name="solver_scl" localSheetId="3" hidden="1">1</definedName>
    <definedName name="solver_sho" localSheetId="20" hidden="1">2</definedName>
    <definedName name="solver_sho" localSheetId="24" hidden="1">2</definedName>
    <definedName name="solver_sho" localSheetId="23" hidden="1">2</definedName>
    <definedName name="solver_sho" localSheetId="22" hidden="1">2</definedName>
    <definedName name="solver_sho" localSheetId="27" hidden="1">2</definedName>
    <definedName name="solver_sho" localSheetId="28" hidden="1">2</definedName>
    <definedName name="solver_sho" localSheetId="21" hidden="1">2</definedName>
    <definedName name="solver_sho" localSheetId="26" hidden="1">2</definedName>
    <definedName name="solver_sho" localSheetId="25" hidden="1">2</definedName>
    <definedName name="solver_sho" localSheetId="7" hidden="1">2</definedName>
    <definedName name="solver_sho" localSheetId="12" hidden="1">2</definedName>
    <definedName name="solver_sho" localSheetId="13" hidden="1">2</definedName>
    <definedName name="solver_sho" localSheetId="9" hidden="1">2</definedName>
    <definedName name="solver_sho" localSheetId="16" hidden="1">2</definedName>
    <definedName name="solver_sho" localSheetId="17" hidden="1">2</definedName>
    <definedName name="solver_sho" localSheetId="8" hidden="1">2</definedName>
    <definedName name="solver_sho" localSheetId="15" hidden="1">2</definedName>
    <definedName name="solver_sho" localSheetId="10" hidden="1">2</definedName>
    <definedName name="solver_sho" localSheetId="11" hidden="1">2</definedName>
    <definedName name="solver_sho" localSheetId="14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ho" localSheetId="18" hidden="1">2</definedName>
    <definedName name="solver_sho" localSheetId="19" hidden="1">2</definedName>
    <definedName name="solver_sho" localSheetId="2" hidden="1">2</definedName>
    <definedName name="solver_sho" localSheetId="3" hidden="1">2</definedName>
    <definedName name="solver_ssz" localSheetId="20" hidden="1">100</definedName>
    <definedName name="solver_ssz" localSheetId="24" hidden="1">100</definedName>
    <definedName name="solver_ssz" localSheetId="23" hidden="1">100</definedName>
    <definedName name="solver_ssz" localSheetId="22" hidden="1">100</definedName>
    <definedName name="solver_ssz" localSheetId="27" hidden="1">100</definedName>
    <definedName name="solver_ssz" localSheetId="28" hidden="1">100</definedName>
    <definedName name="solver_ssz" localSheetId="21" hidden="1">100</definedName>
    <definedName name="solver_ssz" localSheetId="26" hidden="1">100</definedName>
    <definedName name="solver_ssz" localSheetId="25" hidden="1">100</definedName>
    <definedName name="solver_ssz" localSheetId="7" hidden="1">100</definedName>
    <definedName name="solver_ssz" localSheetId="12" hidden="1">100</definedName>
    <definedName name="solver_ssz" localSheetId="13" hidden="1">100</definedName>
    <definedName name="solver_ssz" localSheetId="9" hidden="1">100</definedName>
    <definedName name="solver_ssz" localSheetId="16" hidden="1">100</definedName>
    <definedName name="solver_ssz" localSheetId="17" hidden="1">100</definedName>
    <definedName name="solver_ssz" localSheetId="8" hidden="1">100</definedName>
    <definedName name="solver_ssz" localSheetId="15" hidden="1">100</definedName>
    <definedName name="solver_ssz" localSheetId="10" hidden="1">100</definedName>
    <definedName name="solver_ssz" localSheetId="11" hidden="1">100</definedName>
    <definedName name="solver_ssz" localSheetId="14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ssz" localSheetId="18" hidden="1">100</definedName>
    <definedName name="solver_ssz" localSheetId="19" hidden="1">100</definedName>
    <definedName name="solver_ssz" localSheetId="2" hidden="1">100</definedName>
    <definedName name="solver_ssz" localSheetId="3" hidden="1">100</definedName>
    <definedName name="solver_tim" localSheetId="20" hidden="1">2147483647</definedName>
    <definedName name="solver_tim" localSheetId="24" hidden="1">2147483647</definedName>
    <definedName name="solver_tim" localSheetId="23" hidden="1">2147483647</definedName>
    <definedName name="solver_tim" localSheetId="22" hidden="1">2147483647</definedName>
    <definedName name="solver_tim" localSheetId="27" hidden="1">2147483647</definedName>
    <definedName name="solver_tim" localSheetId="28" hidden="1">2147483647</definedName>
    <definedName name="solver_tim" localSheetId="21" hidden="1">2147483647</definedName>
    <definedName name="solver_tim" localSheetId="26" hidden="1">2147483647</definedName>
    <definedName name="solver_tim" localSheetId="25" hidden="1">2147483647</definedName>
    <definedName name="solver_tim" localSheetId="7" hidden="1">2147483647</definedName>
    <definedName name="solver_tim" localSheetId="12" hidden="1">2147483647</definedName>
    <definedName name="solver_tim" localSheetId="13" hidden="1">2147483647</definedName>
    <definedName name="solver_tim" localSheetId="9" hidden="1">2147483647</definedName>
    <definedName name="solver_tim" localSheetId="16" hidden="1">2147483647</definedName>
    <definedName name="solver_tim" localSheetId="17" hidden="1">2147483647</definedName>
    <definedName name="solver_tim" localSheetId="8" hidden="1">2147483647</definedName>
    <definedName name="solver_tim" localSheetId="15" hidden="1">2147483647</definedName>
    <definedName name="solver_tim" localSheetId="10" hidden="1">2147483647</definedName>
    <definedName name="solver_tim" localSheetId="11" hidden="1">2147483647</definedName>
    <definedName name="solver_tim" localSheetId="14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im" localSheetId="18" hidden="1">2147483647</definedName>
    <definedName name="solver_tim" localSheetId="19" hidden="1">2147483647</definedName>
    <definedName name="solver_tim" localSheetId="2" hidden="1">2147483647</definedName>
    <definedName name="solver_tim" localSheetId="3" hidden="1">2147483647</definedName>
    <definedName name="solver_tol" localSheetId="20" hidden="1">0.01</definedName>
    <definedName name="solver_tol" localSheetId="24" hidden="1">0.01</definedName>
    <definedName name="solver_tol" localSheetId="23" hidden="1">0.01</definedName>
    <definedName name="solver_tol" localSheetId="22" hidden="1">0.01</definedName>
    <definedName name="solver_tol" localSheetId="27" hidden="1">0.01</definedName>
    <definedName name="solver_tol" localSheetId="28" hidden="1">0.01</definedName>
    <definedName name="solver_tol" localSheetId="21" hidden="1">0.01</definedName>
    <definedName name="solver_tol" localSheetId="26" hidden="1">0.01</definedName>
    <definedName name="solver_tol" localSheetId="25" hidden="1">0.01</definedName>
    <definedName name="solver_tol" localSheetId="7" hidden="1">0.01</definedName>
    <definedName name="solver_tol" localSheetId="12" hidden="1">0.01</definedName>
    <definedName name="solver_tol" localSheetId="13" hidden="1">0.01</definedName>
    <definedName name="solver_tol" localSheetId="9" hidden="1">0.01</definedName>
    <definedName name="solver_tol" localSheetId="16" hidden="1">0.01</definedName>
    <definedName name="solver_tol" localSheetId="17" hidden="1">0.01</definedName>
    <definedName name="solver_tol" localSheetId="8" hidden="1">0.01</definedName>
    <definedName name="solver_tol" localSheetId="15" hidden="1">0.01</definedName>
    <definedName name="solver_tol" localSheetId="10" hidden="1">0.01</definedName>
    <definedName name="solver_tol" localSheetId="11" hidden="1">0.01</definedName>
    <definedName name="solver_tol" localSheetId="14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ol" localSheetId="18" hidden="1">0.01</definedName>
    <definedName name="solver_tol" localSheetId="19" hidden="1">0.01</definedName>
    <definedName name="solver_tol" localSheetId="2" hidden="1">0.01</definedName>
    <definedName name="solver_tol" localSheetId="3" hidden="1">0.01</definedName>
    <definedName name="solver_typ" localSheetId="20" hidden="1">1</definedName>
    <definedName name="solver_typ" localSheetId="24" hidden="1">1</definedName>
    <definedName name="solver_typ" localSheetId="23" hidden="1">1</definedName>
    <definedName name="solver_typ" localSheetId="22" hidden="1">1</definedName>
    <definedName name="solver_typ" localSheetId="27" hidden="1">1</definedName>
    <definedName name="solver_typ" localSheetId="28" hidden="1">1</definedName>
    <definedName name="solver_typ" localSheetId="21" hidden="1">1</definedName>
    <definedName name="solver_typ" localSheetId="26" hidden="1">1</definedName>
    <definedName name="solver_typ" localSheetId="25" hidden="1">1</definedName>
    <definedName name="solver_typ" localSheetId="7" hidden="1">1</definedName>
    <definedName name="solver_typ" localSheetId="12" hidden="1">1</definedName>
    <definedName name="solver_typ" localSheetId="13" hidden="1">1</definedName>
    <definedName name="solver_typ" localSheetId="9" hidden="1">1</definedName>
    <definedName name="solver_typ" localSheetId="16" hidden="1">1</definedName>
    <definedName name="solver_typ" localSheetId="17" hidden="1">1</definedName>
    <definedName name="solver_typ" localSheetId="8" hidden="1">1</definedName>
    <definedName name="solver_typ" localSheetId="15" hidden="1">1</definedName>
    <definedName name="solver_typ" localSheetId="10" hidden="1">1</definedName>
    <definedName name="solver_typ" localSheetId="11" hidden="1">1</definedName>
    <definedName name="solver_typ" localSheetId="14" hidden="1">1</definedName>
    <definedName name="solver_typ" localSheetId="6" hidden="1">1</definedName>
    <definedName name="solver_typ" localSheetId="5" hidden="1">1</definedName>
    <definedName name="solver_typ" localSheetId="4" hidden="1">1</definedName>
    <definedName name="solver_typ" localSheetId="18" hidden="1">1</definedName>
    <definedName name="solver_typ" localSheetId="19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20" hidden="1">0</definedName>
    <definedName name="solver_val" localSheetId="24" hidden="1">0</definedName>
    <definedName name="solver_val" localSheetId="23" hidden="1">0</definedName>
    <definedName name="solver_val" localSheetId="22" hidden="1">0</definedName>
    <definedName name="solver_val" localSheetId="27" hidden="1">0</definedName>
    <definedName name="solver_val" localSheetId="28" hidden="1">0</definedName>
    <definedName name="solver_val" localSheetId="21" hidden="1">0</definedName>
    <definedName name="solver_val" localSheetId="26" hidden="1">0</definedName>
    <definedName name="solver_val" localSheetId="25" hidden="1">0</definedName>
    <definedName name="solver_val" localSheetId="7" hidden="1">0</definedName>
    <definedName name="solver_val" localSheetId="12" hidden="1">0</definedName>
    <definedName name="solver_val" localSheetId="13" hidden="1">0</definedName>
    <definedName name="solver_val" localSheetId="9" hidden="1">0</definedName>
    <definedName name="solver_val" localSheetId="16" hidden="1">0</definedName>
    <definedName name="solver_val" localSheetId="17" hidden="1">0</definedName>
    <definedName name="solver_val" localSheetId="8" hidden="1">0</definedName>
    <definedName name="solver_val" localSheetId="15" hidden="1">0</definedName>
    <definedName name="solver_val" localSheetId="10" hidden="1">0</definedName>
    <definedName name="solver_val" localSheetId="11" hidden="1">0</definedName>
    <definedName name="solver_val" localSheetId="14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al" localSheetId="18" hidden="1">0</definedName>
    <definedName name="solver_val" localSheetId="19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0" hidden="1">3</definedName>
    <definedName name="solver_ver" localSheetId="24" hidden="1">2</definedName>
    <definedName name="solver_ver" localSheetId="23" hidden="1">2</definedName>
    <definedName name="solver_ver" localSheetId="22" hidden="1">2</definedName>
    <definedName name="solver_ver" localSheetId="27" hidden="1">3</definedName>
    <definedName name="solver_ver" localSheetId="28" hidden="1">3</definedName>
    <definedName name="solver_ver" localSheetId="21" hidden="1">2</definedName>
    <definedName name="solver_ver" localSheetId="26" hidden="1">2</definedName>
    <definedName name="solver_ver" localSheetId="25" hidden="1">3</definedName>
    <definedName name="solver_ver" localSheetId="7" hidden="1">3</definedName>
    <definedName name="solver_ver" localSheetId="12" hidden="1">2</definedName>
    <definedName name="solver_ver" localSheetId="13" hidden="1">2</definedName>
    <definedName name="solver_ver" localSheetId="9" hidden="1">2</definedName>
    <definedName name="solver_ver" localSheetId="16" hidden="1">3</definedName>
    <definedName name="solver_ver" localSheetId="17" hidden="1">3</definedName>
    <definedName name="solver_ver" localSheetId="8" hidden="1">2</definedName>
    <definedName name="solver_ver" localSheetId="15" hidden="1">3</definedName>
    <definedName name="solver_ver" localSheetId="10" hidden="1">2</definedName>
    <definedName name="solver_ver" localSheetId="11" hidden="1">2</definedName>
    <definedName name="solver_ver" localSheetId="14" hidden="1">3</definedName>
    <definedName name="solver_ver" localSheetId="6" hidden="1">2</definedName>
    <definedName name="solver_ver" localSheetId="5" hidden="1">2</definedName>
    <definedName name="solver_ver" localSheetId="4" hidden="1">2</definedName>
    <definedName name="solver_ver" localSheetId="18" hidden="1">3</definedName>
    <definedName name="solver_ver" localSheetId="19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55" l="1"/>
  <c r="M25" i="55"/>
  <c r="M26" i="55"/>
  <c r="M27" i="55"/>
  <c r="M28" i="55"/>
  <c r="M29" i="55"/>
  <c r="M30" i="55"/>
  <c r="M31" i="55"/>
  <c r="M32" i="55"/>
  <c r="M33" i="55"/>
  <c r="M34" i="55"/>
  <c r="M35" i="55"/>
  <c r="M36" i="55"/>
  <c r="M37" i="55"/>
  <c r="M38" i="55"/>
  <c r="M39" i="55"/>
  <c r="M40" i="55"/>
  <c r="M41" i="55"/>
  <c r="M42" i="55"/>
  <c r="M43" i="55"/>
  <c r="M44" i="55"/>
  <c r="M45" i="55"/>
  <c r="M46" i="55"/>
  <c r="M47" i="55"/>
  <c r="M48" i="55"/>
  <c r="M49" i="55"/>
  <c r="M50" i="55"/>
  <c r="M51" i="55"/>
  <c r="M52" i="55"/>
  <c r="M53" i="55"/>
  <c r="M54" i="55"/>
  <c r="M55" i="55"/>
  <c r="M56" i="55"/>
  <c r="M57" i="55"/>
  <c r="M58" i="55"/>
  <c r="M59" i="55"/>
  <c r="M60" i="55"/>
  <c r="M61" i="55"/>
  <c r="M62" i="55"/>
  <c r="M63" i="55"/>
  <c r="M64" i="55"/>
  <c r="M65" i="55"/>
  <c r="M66" i="55"/>
  <c r="M67" i="55"/>
  <c r="M68" i="55"/>
  <c r="M69" i="55"/>
  <c r="M70" i="55"/>
  <c r="M71" i="55"/>
  <c r="M72" i="55"/>
  <c r="M73" i="55"/>
  <c r="M23" i="55"/>
  <c r="L23" i="55" s="1"/>
  <c r="O23" i="55"/>
  <c r="O24" i="55"/>
  <c r="O25" i="55"/>
  <c r="O26" i="55"/>
  <c r="O27" i="55"/>
  <c r="O28" i="55"/>
  <c r="O29" i="55"/>
  <c r="O30" i="55"/>
  <c r="O31" i="55"/>
  <c r="O32" i="55"/>
  <c r="O33" i="55"/>
  <c r="O34" i="55"/>
  <c r="O35" i="55"/>
  <c r="O36" i="55"/>
  <c r="O37" i="55"/>
  <c r="O38" i="55"/>
  <c r="O39" i="55"/>
  <c r="O40" i="55"/>
  <c r="O41" i="55"/>
  <c r="O42" i="55"/>
  <c r="O43" i="55"/>
  <c r="O44" i="55"/>
  <c r="O45" i="55"/>
  <c r="O46" i="55"/>
  <c r="O47" i="55"/>
  <c r="O48" i="55"/>
  <c r="O49" i="55"/>
  <c r="O50" i="55"/>
  <c r="O51" i="55"/>
  <c r="O52" i="55"/>
  <c r="O53" i="55"/>
  <c r="O54" i="55"/>
  <c r="O55" i="55"/>
  <c r="O56" i="55"/>
  <c r="O57" i="55"/>
  <c r="O58" i="55"/>
  <c r="O59" i="55"/>
  <c r="O60" i="55"/>
  <c r="O61" i="55"/>
  <c r="O62" i="55"/>
  <c r="O63" i="55"/>
  <c r="O64" i="55"/>
  <c r="O65" i="55"/>
  <c r="O66" i="55"/>
  <c r="O67" i="55"/>
  <c r="O68" i="55"/>
  <c r="O69" i="55"/>
  <c r="O70" i="55"/>
  <c r="O71" i="55"/>
  <c r="O72" i="55"/>
  <c r="O73" i="55"/>
  <c r="N23" i="55"/>
  <c r="M15" i="60" a="1"/>
  <c r="M15" i="60" s="1"/>
  <c r="G17" i="55"/>
  <c r="L18" i="51" s="1"/>
  <c r="G10" i="55"/>
  <c r="G9" i="55"/>
  <c r="G2" i="55"/>
  <c r="G1" i="55"/>
  <c r="M37" i="57" a="1"/>
  <c r="M37" i="57" s="1"/>
  <c r="O23" i="57" a="1"/>
  <c r="O23" i="57" s="1"/>
  <c r="G17" i="57"/>
  <c r="J3" i="63"/>
  <c r="J3" i="45"/>
  <c r="J3" i="37"/>
  <c r="L28" i="51"/>
  <c r="L29" i="51"/>
  <c r="L30" i="51"/>
  <c r="L31" i="51"/>
  <c r="L32" i="51"/>
  <c r="L33" i="51"/>
  <c r="L36" i="51"/>
  <c r="L37" i="51"/>
  <c r="L38" i="51"/>
  <c r="L39" i="51"/>
  <c r="L40" i="51"/>
  <c r="L41" i="51"/>
  <c r="J27" i="51"/>
  <c r="J28" i="51"/>
  <c r="J29" i="51"/>
  <c r="J30" i="51"/>
  <c r="J31" i="51"/>
  <c r="J32" i="51"/>
  <c r="J33" i="51"/>
  <c r="J34" i="51"/>
  <c r="J26" i="51"/>
  <c r="L4" i="51"/>
  <c r="L5" i="51"/>
  <c r="L6" i="51"/>
  <c r="L7" i="51"/>
  <c r="L8" i="51"/>
  <c r="L9" i="51"/>
  <c r="L12" i="51"/>
  <c r="L13" i="51"/>
  <c r="L14" i="51"/>
  <c r="L15" i="51"/>
  <c r="L16" i="51"/>
  <c r="L17" i="51"/>
  <c r="J3" i="51"/>
  <c r="J4" i="51"/>
  <c r="J5" i="51"/>
  <c r="J6" i="51"/>
  <c r="J7" i="51"/>
  <c r="J8" i="51"/>
  <c r="J9" i="51"/>
  <c r="J10" i="51"/>
  <c r="J2" i="51"/>
  <c r="Q65" i="63"/>
  <c r="P65" i="63"/>
  <c r="O65" i="63"/>
  <c r="N65" i="63"/>
  <c r="M65" i="63" a="1"/>
  <c r="M65" i="63" s="1"/>
  <c r="Q64" i="63"/>
  <c r="P64" i="63"/>
  <c r="O64" i="63"/>
  <c r="N64" i="63"/>
  <c r="M64" i="63" s="1" a="1"/>
  <c r="M64" i="63" s="1"/>
  <c r="Q63" i="63"/>
  <c r="P63" i="63"/>
  <c r="O63" i="63"/>
  <c r="N63" i="63"/>
  <c r="M63" i="63" s="1" a="1"/>
  <c r="M63" i="63" s="1"/>
  <c r="Q62" i="63"/>
  <c r="P62" i="63"/>
  <c r="O62" i="63"/>
  <c r="N62" i="63"/>
  <c r="M62" i="63" a="1"/>
  <c r="M62" i="63" s="1"/>
  <c r="Q61" i="63"/>
  <c r="P61" i="63"/>
  <c r="O61" i="63"/>
  <c r="N61" i="63"/>
  <c r="M61" i="63" s="1" a="1"/>
  <c r="M61" i="63" s="1"/>
  <c r="Q60" i="63"/>
  <c r="P60" i="63"/>
  <c r="O60" i="63"/>
  <c r="N60" i="63"/>
  <c r="M60" i="63" s="1" a="1"/>
  <c r="M60" i="63" s="1"/>
  <c r="Q59" i="63"/>
  <c r="P59" i="63"/>
  <c r="O59" i="63"/>
  <c r="N59" i="63"/>
  <c r="M59" i="63" a="1"/>
  <c r="M59" i="63" s="1"/>
  <c r="Q58" i="63"/>
  <c r="P58" i="63"/>
  <c r="O58" i="63"/>
  <c r="N58" i="63"/>
  <c r="M58" i="63" s="1" a="1"/>
  <c r="M58" i="63" s="1"/>
  <c r="Q57" i="63"/>
  <c r="P57" i="63"/>
  <c r="O57" i="63"/>
  <c r="N57" i="63"/>
  <c r="M57" i="63" s="1" a="1"/>
  <c r="M57" i="63" s="1"/>
  <c r="Q56" i="63"/>
  <c r="P56" i="63"/>
  <c r="O56" i="63"/>
  <c r="N56" i="63"/>
  <c r="M56" i="63" a="1"/>
  <c r="M56" i="63" s="1"/>
  <c r="Q55" i="63"/>
  <c r="P55" i="63"/>
  <c r="O55" i="63"/>
  <c r="N55" i="63"/>
  <c r="M55" i="63" s="1" a="1"/>
  <c r="M55" i="63" s="1"/>
  <c r="Q54" i="63"/>
  <c r="P54" i="63"/>
  <c r="O54" i="63"/>
  <c r="N54" i="63"/>
  <c r="M54" i="63" s="1" a="1"/>
  <c r="M54" i="63" s="1"/>
  <c r="Q53" i="63"/>
  <c r="P53" i="63"/>
  <c r="O53" i="63"/>
  <c r="N53" i="63"/>
  <c r="M53" i="63" a="1"/>
  <c r="M53" i="63" s="1"/>
  <c r="Q52" i="63"/>
  <c r="P52" i="63"/>
  <c r="O52" i="63"/>
  <c r="N52" i="63"/>
  <c r="M52" i="63" s="1" a="1"/>
  <c r="M52" i="63" s="1"/>
  <c r="Q51" i="63"/>
  <c r="P51" i="63"/>
  <c r="O51" i="63"/>
  <c r="N51" i="63"/>
  <c r="M51" i="63" s="1" a="1"/>
  <c r="M51" i="63" s="1"/>
  <c r="Q50" i="63"/>
  <c r="P50" i="63"/>
  <c r="O50" i="63"/>
  <c r="N50" i="63"/>
  <c r="M50" i="63" a="1"/>
  <c r="M50" i="63" s="1"/>
  <c r="Q49" i="63"/>
  <c r="P49" i="63"/>
  <c r="O49" i="63"/>
  <c r="N49" i="63"/>
  <c r="M49" i="63" s="1" a="1"/>
  <c r="M49" i="63" s="1"/>
  <c r="Q48" i="63"/>
  <c r="P48" i="63"/>
  <c r="O48" i="63"/>
  <c r="N48" i="63"/>
  <c r="M48" i="63" s="1" a="1"/>
  <c r="M48" i="63" s="1"/>
  <c r="Q47" i="63"/>
  <c r="P47" i="63"/>
  <c r="O47" i="63"/>
  <c r="N47" i="63"/>
  <c r="M47" i="63" a="1"/>
  <c r="M47" i="63" s="1"/>
  <c r="Q46" i="63"/>
  <c r="P46" i="63"/>
  <c r="O46" i="63"/>
  <c r="N46" i="63"/>
  <c r="M46" i="63" s="1" a="1"/>
  <c r="M46" i="63" s="1"/>
  <c r="Q45" i="63"/>
  <c r="P45" i="63"/>
  <c r="O45" i="63"/>
  <c r="N45" i="63"/>
  <c r="M45" i="63" s="1" a="1"/>
  <c r="M45" i="63" s="1"/>
  <c r="Q44" i="63"/>
  <c r="P44" i="63"/>
  <c r="O44" i="63"/>
  <c r="N44" i="63"/>
  <c r="M44" i="63" a="1"/>
  <c r="M44" i="63" s="1"/>
  <c r="Q43" i="63"/>
  <c r="P43" i="63"/>
  <c r="O43" i="63"/>
  <c r="N43" i="63"/>
  <c r="M43" i="63" s="1" a="1"/>
  <c r="M43" i="63" s="1"/>
  <c r="Q42" i="63"/>
  <c r="P42" i="63"/>
  <c r="O42" i="63"/>
  <c r="N42" i="63"/>
  <c r="M42" i="63" s="1" a="1"/>
  <c r="M42" i="63" s="1"/>
  <c r="Q41" i="63"/>
  <c r="P41" i="63"/>
  <c r="O41" i="63"/>
  <c r="N41" i="63"/>
  <c r="M41" i="63" a="1"/>
  <c r="M41" i="63" s="1"/>
  <c r="Q40" i="63"/>
  <c r="P40" i="63"/>
  <c r="O40" i="63"/>
  <c r="N40" i="63"/>
  <c r="M40" i="63" s="1" a="1"/>
  <c r="M40" i="63" s="1"/>
  <c r="Q39" i="63"/>
  <c r="P39" i="63"/>
  <c r="O39" i="63"/>
  <c r="N39" i="63"/>
  <c r="M39" i="63" s="1" a="1"/>
  <c r="M39" i="63" s="1"/>
  <c r="Q38" i="63"/>
  <c r="P38" i="63"/>
  <c r="O38" i="63"/>
  <c r="N38" i="63"/>
  <c r="M38" i="63" a="1"/>
  <c r="M38" i="63" s="1"/>
  <c r="Q37" i="63"/>
  <c r="P37" i="63"/>
  <c r="O37" i="63"/>
  <c r="N37" i="63"/>
  <c r="M37" i="63" s="1" a="1"/>
  <c r="M37" i="63" s="1"/>
  <c r="Q36" i="63"/>
  <c r="P36" i="63"/>
  <c r="O36" i="63"/>
  <c r="N36" i="63"/>
  <c r="M36" i="63" s="1" a="1"/>
  <c r="M36" i="63" s="1"/>
  <c r="Q35" i="63"/>
  <c r="P35" i="63"/>
  <c r="O35" i="63"/>
  <c r="N35" i="63"/>
  <c r="M35" i="63" a="1"/>
  <c r="M35" i="63" s="1"/>
  <c r="Q34" i="63"/>
  <c r="P34" i="63"/>
  <c r="O34" i="63"/>
  <c r="N34" i="63"/>
  <c r="M34" i="63" s="1" a="1"/>
  <c r="M34" i="63" s="1"/>
  <c r="Q33" i="63"/>
  <c r="P33" i="63"/>
  <c r="O33" i="63"/>
  <c r="N33" i="63"/>
  <c r="M33" i="63" s="1" a="1"/>
  <c r="M33" i="63" s="1"/>
  <c r="Q32" i="63"/>
  <c r="P32" i="63"/>
  <c r="O32" i="63"/>
  <c r="N32" i="63"/>
  <c r="M32" i="63" a="1"/>
  <c r="M32" i="63" s="1"/>
  <c r="Q31" i="63"/>
  <c r="P31" i="63"/>
  <c r="O31" i="63"/>
  <c r="N31" i="63"/>
  <c r="M31" i="63" s="1" a="1"/>
  <c r="M31" i="63" s="1"/>
  <c r="Q30" i="63"/>
  <c r="P30" i="63"/>
  <c r="O30" i="63"/>
  <c r="N30" i="63"/>
  <c r="M30" i="63" s="1" a="1"/>
  <c r="M30" i="63" s="1"/>
  <c r="Q29" i="63"/>
  <c r="P29" i="63"/>
  <c r="O29" i="63"/>
  <c r="N29" i="63"/>
  <c r="M29" i="63" a="1"/>
  <c r="M29" i="63" s="1"/>
  <c r="L29" i="63" s="1"/>
  <c r="D17" i="63"/>
  <c r="D18" i="63" s="1"/>
  <c r="D19" i="63" s="1"/>
  <c r="D20" i="63" s="1"/>
  <c r="D21" i="63" s="1"/>
  <c r="D22" i="63" s="1"/>
  <c r="D23" i="63" s="1"/>
  <c r="D24" i="63" s="1"/>
  <c r="D25" i="63" s="1"/>
  <c r="D26" i="63" s="1"/>
  <c r="D27" i="63" s="1"/>
  <c r="D28" i="63" s="1"/>
  <c r="D29" i="63" s="1"/>
  <c r="D30" i="63" s="1"/>
  <c r="D31" i="63" s="1"/>
  <c r="D32" i="63" s="1"/>
  <c r="D33" i="63" s="1"/>
  <c r="D34" i="63" s="1"/>
  <c r="D35" i="63" s="1"/>
  <c r="D36" i="63" s="1"/>
  <c r="D37" i="63" s="1"/>
  <c r="D38" i="63" s="1"/>
  <c r="D39" i="63" s="1"/>
  <c r="D40" i="63" s="1"/>
  <c r="D41" i="63" s="1"/>
  <c r="D42" i="63" s="1"/>
  <c r="D43" i="63" s="1"/>
  <c r="D44" i="63" s="1"/>
  <c r="D45" i="63" s="1"/>
  <c r="D46" i="63" s="1"/>
  <c r="D47" i="63" s="1"/>
  <c r="D48" i="63" s="1"/>
  <c r="D49" i="63" s="1"/>
  <c r="D50" i="63" s="1"/>
  <c r="D51" i="63" s="1"/>
  <c r="D52" i="63" s="1"/>
  <c r="D53" i="63" s="1"/>
  <c r="D54" i="63" s="1"/>
  <c r="D55" i="63" s="1"/>
  <c r="D56" i="63" s="1"/>
  <c r="D57" i="63" s="1"/>
  <c r="D58" i="63" s="1"/>
  <c r="D59" i="63" s="1"/>
  <c r="D60" i="63" s="1"/>
  <c r="D61" i="63" s="1"/>
  <c r="D62" i="63" s="1"/>
  <c r="D63" i="63" s="1"/>
  <c r="D64" i="63" s="1"/>
  <c r="D65" i="63" s="1"/>
  <c r="D16" i="63"/>
  <c r="B16" i="63"/>
  <c r="B17" i="63" s="1"/>
  <c r="B18" i="63" s="1"/>
  <c r="B19" i="63" s="1"/>
  <c r="B20" i="63" s="1"/>
  <c r="B21" i="63" s="1"/>
  <c r="B22" i="63" s="1"/>
  <c r="B23" i="63" s="1"/>
  <c r="B24" i="63" s="1"/>
  <c r="B25" i="63" s="1"/>
  <c r="B26" i="63" s="1"/>
  <c r="B27" i="63" s="1"/>
  <c r="B28" i="63" s="1"/>
  <c r="B29" i="63" s="1"/>
  <c r="B30" i="63" s="1"/>
  <c r="B31" i="63" s="1"/>
  <c r="B32" i="63" s="1"/>
  <c r="B33" i="63" s="1"/>
  <c r="B34" i="63" s="1"/>
  <c r="B35" i="63" s="1"/>
  <c r="B36" i="63" s="1"/>
  <c r="B37" i="63" s="1"/>
  <c r="B38" i="63" s="1"/>
  <c r="B39" i="63" s="1"/>
  <c r="B40" i="63" s="1"/>
  <c r="B41" i="63" s="1"/>
  <c r="B42" i="63" s="1"/>
  <c r="B43" i="63" s="1"/>
  <c r="B44" i="63" s="1"/>
  <c r="B45" i="63" s="1"/>
  <c r="B46" i="63" s="1"/>
  <c r="B47" i="63" s="1"/>
  <c r="B48" i="63" s="1"/>
  <c r="B49" i="63" s="1"/>
  <c r="B50" i="63" s="1"/>
  <c r="B51" i="63" s="1"/>
  <c r="B52" i="63" s="1"/>
  <c r="B53" i="63" s="1"/>
  <c r="B54" i="63" s="1"/>
  <c r="B55" i="63" s="1"/>
  <c r="B56" i="63" s="1"/>
  <c r="B57" i="63" s="1"/>
  <c r="B58" i="63" s="1"/>
  <c r="B59" i="63" s="1"/>
  <c r="B60" i="63" s="1"/>
  <c r="B61" i="63" s="1"/>
  <c r="B62" i="63" s="1"/>
  <c r="B63" i="63" s="1"/>
  <c r="B64" i="63" s="1"/>
  <c r="B65" i="63" s="1"/>
  <c r="D15" i="63"/>
  <c r="B13" i="63"/>
  <c r="Q65" i="60"/>
  <c r="P65" i="60"/>
  <c r="O65" i="60"/>
  <c r="N65" i="60"/>
  <c r="M65" i="60" s="1" a="1"/>
  <c r="M65" i="60" s="1"/>
  <c r="Q64" i="60"/>
  <c r="P64" i="60"/>
  <c r="M64" i="60" s="1" a="1"/>
  <c r="M64" i="60" s="1"/>
  <c r="O64" i="60"/>
  <c r="N64" i="60"/>
  <c r="Q63" i="60"/>
  <c r="P63" i="60"/>
  <c r="O63" i="60"/>
  <c r="N63" i="60"/>
  <c r="M63" i="60" s="1" a="1"/>
  <c r="M63" i="60" s="1"/>
  <c r="Q62" i="60"/>
  <c r="P62" i="60"/>
  <c r="O62" i="60"/>
  <c r="N62" i="60"/>
  <c r="M62" i="60" s="1" a="1"/>
  <c r="M62" i="60" s="1"/>
  <c r="Q61" i="60"/>
  <c r="P61" i="60"/>
  <c r="M61" i="60" s="1" a="1"/>
  <c r="M61" i="60" s="1"/>
  <c r="O61" i="60"/>
  <c r="N61" i="60"/>
  <c r="Q60" i="60"/>
  <c r="P60" i="60"/>
  <c r="O60" i="60"/>
  <c r="N60" i="60"/>
  <c r="M60" i="60" s="1" a="1"/>
  <c r="M60" i="60" s="1"/>
  <c r="Q59" i="60"/>
  <c r="P59" i="60"/>
  <c r="O59" i="60"/>
  <c r="N59" i="60"/>
  <c r="M59" i="60" s="1" a="1"/>
  <c r="M59" i="60" s="1"/>
  <c r="Q58" i="60"/>
  <c r="P58" i="60"/>
  <c r="M58" i="60" s="1" a="1"/>
  <c r="M58" i="60" s="1"/>
  <c r="O58" i="60"/>
  <c r="N58" i="60"/>
  <c r="Q57" i="60"/>
  <c r="P57" i="60"/>
  <c r="O57" i="60"/>
  <c r="N57" i="60"/>
  <c r="M57" i="60" s="1" a="1"/>
  <c r="M57" i="60" s="1"/>
  <c r="Q56" i="60"/>
  <c r="P56" i="60"/>
  <c r="O56" i="60"/>
  <c r="N56" i="60"/>
  <c r="M56" i="60" s="1" a="1"/>
  <c r="M56" i="60" s="1"/>
  <c r="Q55" i="60"/>
  <c r="P55" i="60"/>
  <c r="M55" i="60" s="1" a="1"/>
  <c r="M55" i="60" s="1"/>
  <c r="O55" i="60"/>
  <c r="N55" i="60"/>
  <c r="Q54" i="60"/>
  <c r="P54" i="60"/>
  <c r="O54" i="60"/>
  <c r="N54" i="60"/>
  <c r="M54" i="60" s="1" a="1"/>
  <c r="M54" i="60" s="1"/>
  <c r="Q53" i="60"/>
  <c r="P53" i="60"/>
  <c r="O53" i="60"/>
  <c r="N53" i="60"/>
  <c r="M53" i="60" s="1" a="1"/>
  <c r="M53" i="60" s="1"/>
  <c r="Q52" i="60"/>
  <c r="P52" i="60"/>
  <c r="M52" i="60" s="1" a="1"/>
  <c r="M52" i="60" s="1"/>
  <c r="O52" i="60"/>
  <c r="N52" i="60"/>
  <c r="Q51" i="60"/>
  <c r="P51" i="60"/>
  <c r="O51" i="60"/>
  <c r="N51" i="60"/>
  <c r="M51" i="60" s="1" a="1"/>
  <c r="M51" i="60" s="1"/>
  <c r="Q50" i="60"/>
  <c r="P50" i="60"/>
  <c r="O50" i="60"/>
  <c r="N50" i="60"/>
  <c r="M50" i="60" s="1" a="1"/>
  <c r="M50" i="60" s="1"/>
  <c r="Q49" i="60"/>
  <c r="P49" i="60"/>
  <c r="M49" i="60" s="1" a="1"/>
  <c r="M49" i="60" s="1"/>
  <c r="O49" i="60"/>
  <c r="N49" i="60"/>
  <c r="Q48" i="60"/>
  <c r="P48" i="60"/>
  <c r="O48" i="60"/>
  <c r="N48" i="60"/>
  <c r="M48" i="60" s="1" a="1"/>
  <c r="M48" i="60" s="1"/>
  <c r="Q47" i="60"/>
  <c r="P47" i="60"/>
  <c r="O47" i="60"/>
  <c r="N47" i="60"/>
  <c r="M47" i="60" a="1"/>
  <c r="M47" i="60" s="1"/>
  <c r="Q46" i="60"/>
  <c r="P46" i="60"/>
  <c r="M46" i="60" s="1" a="1"/>
  <c r="M46" i="60" s="1"/>
  <c r="O46" i="60"/>
  <c r="N46" i="60"/>
  <c r="Q45" i="60"/>
  <c r="P45" i="60"/>
  <c r="O45" i="60"/>
  <c r="N45" i="60"/>
  <c r="M45" i="60" s="1" a="1"/>
  <c r="M45" i="60" s="1"/>
  <c r="Q44" i="60"/>
  <c r="P44" i="60"/>
  <c r="O44" i="60"/>
  <c r="N44" i="60"/>
  <c r="M44" i="60" a="1"/>
  <c r="M44" i="60" s="1"/>
  <c r="Q43" i="60"/>
  <c r="P43" i="60"/>
  <c r="M43" i="60" s="1" a="1"/>
  <c r="M43" i="60" s="1"/>
  <c r="O43" i="60"/>
  <c r="N43" i="60"/>
  <c r="Q42" i="60"/>
  <c r="P42" i="60"/>
  <c r="O42" i="60"/>
  <c r="N42" i="60"/>
  <c r="M42" i="60" s="1" a="1"/>
  <c r="M42" i="60" s="1"/>
  <c r="Q41" i="60"/>
  <c r="P41" i="60"/>
  <c r="O41" i="60"/>
  <c r="N41" i="60"/>
  <c r="M41" i="60" a="1"/>
  <c r="M41" i="60" s="1"/>
  <c r="Q40" i="60"/>
  <c r="P40" i="60"/>
  <c r="M40" i="60" s="1" a="1"/>
  <c r="M40" i="60" s="1"/>
  <c r="O40" i="60"/>
  <c r="N40" i="60"/>
  <c r="Q39" i="60"/>
  <c r="P39" i="60"/>
  <c r="O39" i="60"/>
  <c r="N39" i="60"/>
  <c r="M39" i="60" s="1" a="1"/>
  <c r="M39" i="60" s="1"/>
  <c r="Q38" i="60"/>
  <c r="P38" i="60"/>
  <c r="O38" i="60"/>
  <c r="N38" i="60"/>
  <c r="M38" i="60" a="1"/>
  <c r="M38" i="60" s="1"/>
  <c r="Q37" i="60"/>
  <c r="P37" i="60"/>
  <c r="M37" i="60" s="1" a="1"/>
  <c r="M37" i="60" s="1"/>
  <c r="O37" i="60"/>
  <c r="N37" i="60"/>
  <c r="Q36" i="60"/>
  <c r="P36" i="60"/>
  <c r="O36" i="60"/>
  <c r="N36" i="60"/>
  <c r="M36" i="60" s="1" a="1"/>
  <c r="M36" i="60" s="1"/>
  <c r="Q35" i="60"/>
  <c r="P35" i="60"/>
  <c r="O35" i="60"/>
  <c r="N35" i="60"/>
  <c r="M35" i="60" a="1"/>
  <c r="M35" i="60" s="1"/>
  <c r="Q34" i="60"/>
  <c r="P34" i="60"/>
  <c r="M34" i="60" s="1" a="1"/>
  <c r="M34" i="60" s="1"/>
  <c r="O34" i="60"/>
  <c r="N34" i="60"/>
  <c r="Q33" i="60"/>
  <c r="P33" i="60"/>
  <c r="O33" i="60"/>
  <c r="N33" i="60"/>
  <c r="M33" i="60" s="1" a="1"/>
  <c r="M33" i="60" s="1"/>
  <c r="Q32" i="60"/>
  <c r="P32" i="60"/>
  <c r="O32" i="60"/>
  <c r="N32" i="60"/>
  <c r="M32" i="60" a="1"/>
  <c r="M32" i="60" s="1"/>
  <c r="Q31" i="60"/>
  <c r="P31" i="60"/>
  <c r="M31" i="60" s="1" a="1"/>
  <c r="M31" i="60" s="1"/>
  <c r="O31" i="60"/>
  <c r="N31" i="60"/>
  <c r="Q30" i="60"/>
  <c r="P30" i="60"/>
  <c r="O30" i="60"/>
  <c r="N30" i="60"/>
  <c r="M30" i="60" s="1" a="1"/>
  <c r="M30" i="60" s="1"/>
  <c r="Q29" i="60"/>
  <c r="P29" i="60"/>
  <c r="O29" i="60"/>
  <c r="N29" i="60"/>
  <c r="M29" i="60" a="1"/>
  <c r="M29" i="60" s="1"/>
  <c r="Q28" i="60"/>
  <c r="P28" i="60"/>
  <c r="M28" i="60" s="1" a="1"/>
  <c r="M28" i="60" s="1"/>
  <c r="O28" i="60"/>
  <c r="N28" i="60"/>
  <c r="Q27" i="60"/>
  <c r="P27" i="60"/>
  <c r="O27" i="60"/>
  <c r="N27" i="60"/>
  <c r="M27" i="60" s="1" a="1"/>
  <c r="M27" i="60" s="1"/>
  <c r="Q26" i="60"/>
  <c r="P26" i="60"/>
  <c r="O26" i="60"/>
  <c r="N26" i="60"/>
  <c r="M26" i="60" a="1"/>
  <c r="M26" i="60" s="1"/>
  <c r="Q25" i="60"/>
  <c r="P25" i="60"/>
  <c r="M25" i="60" s="1" a="1"/>
  <c r="M25" i="60" s="1"/>
  <c r="O25" i="60"/>
  <c r="N25" i="60"/>
  <c r="Q24" i="60"/>
  <c r="P24" i="60"/>
  <c r="O24" i="60"/>
  <c r="N24" i="60"/>
  <c r="M24" i="60" s="1" a="1"/>
  <c r="M24" i="60" s="1"/>
  <c r="Q23" i="60"/>
  <c r="P23" i="60"/>
  <c r="O23" i="60"/>
  <c r="N23" i="60"/>
  <c r="M23" i="60" a="1"/>
  <c r="M23" i="60" s="1"/>
  <c r="Q22" i="60"/>
  <c r="P22" i="60"/>
  <c r="M22" i="60" s="1" a="1"/>
  <c r="M22" i="60" s="1"/>
  <c r="O22" i="60"/>
  <c r="N22" i="60"/>
  <c r="Q21" i="60"/>
  <c r="P21" i="60"/>
  <c r="O21" i="60"/>
  <c r="N21" i="60"/>
  <c r="M21" i="60" s="1" a="1"/>
  <c r="M21" i="60" s="1"/>
  <c r="Q20" i="60"/>
  <c r="P20" i="60"/>
  <c r="O20" i="60"/>
  <c r="N20" i="60"/>
  <c r="M20" i="60" a="1"/>
  <c r="M20" i="60" s="1"/>
  <c r="Q19" i="60"/>
  <c r="P19" i="60"/>
  <c r="M19" i="60" s="1" a="1"/>
  <c r="M19" i="60" s="1"/>
  <c r="O19" i="60"/>
  <c r="N19" i="60"/>
  <c r="Q18" i="60"/>
  <c r="P18" i="60"/>
  <c r="O18" i="60"/>
  <c r="N18" i="60"/>
  <c r="M18" i="60" s="1" a="1"/>
  <c r="M18" i="60" s="1"/>
  <c r="Q17" i="60"/>
  <c r="P17" i="60"/>
  <c r="O17" i="60"/>
  <c r="N17" i="60"/>
  <c r="M17" i="60" a="1"/>
  <c r="M17" i="60" s="1"/>
  <c r="Q16" i="60"/>
  <c r="P16" i="60"/>
  <c r="M16" i="60" s="1" a="1"/>
  <c r="M16" i="60" s="1"/>
  <c r="O16" i="60"/>
  <c r="N16" i="60"/>
  <c r="D16" i="60"/>
  <c r="D17" i="60" s="1"/>
  <c r="D18" i="60" s="1"/>
  <c r="D19" i="60" s="1"/>
  <c r="D20" i="60" s="1"/>
  <c r="D21" i="60" s="1"/>
  <c r="D22" i="60" s="1"/>
  <c r="D23" i="60" s="1"/>
  <c r="D24" i="60" s="1"/>
  <c r="D25" i="60" s="1"/>
  <c r="D26" i="60" s="1"/>
  <c r="D27" i="60" s="1"/>
  <c r="D28" i="60" s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D46" i="60" s="1"/>
  <c r="D47" i="60" s="1"/>
  <c r="D48" i="60" s="1"/>
  <c r="D49" i="60" s="1"/>
  <c r="D50" i="60" s="1"/>
  <c r="D51" i="60" s="1"/>
  <c r="D52" i="60" s="1"/>
  <c r="D53" i="60" s="1"/>
  <c r="D54" i="60" s="1"/>
  <c r="D55" i="60" s="1"/>
  <c r="D56" i="60" s="1"/>
  <c r="D57" i="60" s="1"/>
  <c r="D58" i="60" s="1"/>
  <c r="D59" i="60" s="1"/>
  <c r="D60" i="60" s="1"/>
  <c r="D61" i="60" s="1"/>
  <c r="D62" i="60" s="1"/>
  <c r="D63" i="60" s="1"/>
  <c r="D64" i="60" s="1"/>
  <c r="D65" i="60" s="1"/>
  <c r="B16" i="60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B46" i="60" s="1"/>
  <c r="B47" i="60" s="1"/>
  <c r="B48" i="60" s="1"/>
  <c r="B49" i="60" s="1"/>
  <c r="B50" i="60" s="1"/>
  <c r="B51" i="60" s="1"/>
  <c r="B52" i="60" s="1"/>
  <c r="B53" i="60" s="1"/>
  <c r="B54" i="60" s="1"/>
  <c r="B55" i="60" s="1"/>
  <c r="B56" i="60" s="1"/>
  <c r="B57" i="60" s="1"/>
  <c r="B58" i="60" s="1"/>
  <c r="B59" i="60" s="1"/>
  <c r="B60" i="60" s="1"/>
  <c r="B61" i="60" s="1"/>
  <c r="B62" i="60" s="1"/>
  <c r="B63" i="60" s="1"/>
  <c r="B64" i="60" s="1"/>
  <c r="B65" i="60" s="1"/>
  <c r="Q15" i="60"/>
  <c r="P15" i="60"/>
  <c r="O15" i="60"/>
  <c r="N15" i="60"/>
  <c r="D15" i="60"/>
  <c r="B13" i="60"/>
  <c r="D24" i="57"/>
  <c r="D25" i="57" s="1"/>
  <c r="D26" i="57" s="1"/>
  <c r="D27" i="57" s="1"/>
  <c r="D28" i="57" s="1"/>
  <c r="D29" i="57" s="1"/>
  <c r="D30" i="57" s="1"/>
  <c r="D31" i="57" s="1"/>
  <c r="D32" i="57" s="1"/>
  <c r="D33" i="57" s="1"/>
  <c r="D34" i="57" s="1"/>
  <c r="D35" i="57" s="1"/>
  <c r="D36" i="57" s="1"/>
  <c r="D37" i="57" s="1"/>
  <c r="D38" i="57" s="1"/>
  <c r="D39" i="57" s="1"/>
  <c r="D40" i="57" s="1"/>
  <c r="D41" i="57" s="1"/>
  <c r="D42" i="57" s="1"/>
  <c r="D43" i="57" s="1"/>
  <c r="D44" i="57" s="1"/>
  <c r="D45" i="57" s="1"/>
  <c r="D46" i="57" s="1"/>
  <c r="D47" i="57" s="1"/>
  <c r="D48" i="57" s="1"/>
  <c r="D49" i="57" s="1"/>
  <c r="D50" i="57" s="1"/>
  <c r="D51" i="57" s="1"/>
  <c r="D52" i="57" s="1"/>
  <c r="D53" i="57" s="1"/>
  <c r="D54" i="57" s="1"/>
  <c r="D55" i="57" s="1"/>
  <c r="D56" i="57" s="1"/>
  <c r="D57" i="57" s="1"/>
  <c r="D58" i="57" s="1"/>
  <c r="D59" i="57" s="1"/>
  <c r="D60" i="57" s="1"/>
  <c r="D61" i="57" s="1"/>
  <c r="D62" i="57" s="1"/>
  <c r="D63" i="57" s="1"/>
  <c r="D64" i="57" s="1"/>
  <c r="D65" i="57" s="1"/>
  <c r="D66" i="57" s="1"/>
  <c r="D67" i="57" s="1"/>
  <c r="D68" i="57" s="1"/>
  <c r="D69" i="57" s="1"/>
  <c r="D70" i="57" s="1"/>
  <c r="D71" i="57" s="1"/>
  <c r="D72" i="57" s="1"/>
  <c r="D73" i="57" s="1"/>
  <c r="B24" i="57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D23" i="57"/>
  <c r="B21" i="57"/>
  <c r="S73" i="57"/>
  <c r="R73" i="57"/>
  <c r="Q73" i="57"/>
  <c r="P73" i="57"/>
  <c r="O73" i="57" s="1" a="1"/>
  <c r="O73" i="57" s="1"/>
  <c r="S72" i="57"/>
  <c r="O72" i="57" s="1" a="1"/>
  <c r="O72" i="57" s="1"/>
  <c r="R72" i="57"/>
  <c r="Q72" i="57"/>
  <c r="P72" i="57"/>
  <c r="S71" i="57"/>
  <c r="R71" i="57"/>
  <c r="M71" i="57" s="1" a="1"/>
  <c r="M71" i="57" s="1"/>
  <c r="Q71" i="57"/>
  <c r="P71" i="57"/>
  <c r="O71" i="57" a="1"/>
  <c r="O71" i="57" s="1"/>
  <c r="S70" i="57"/>
  <c r="R70" i="57"/>
  <c r="Q70" i="57"/>
  <c r="P70" i="57"/>
  <c r="O70" i="57" s="1" a="1"/>
  <c r="O70" i="57" s="1"/>
  <c r="S69" i="57"/>
  <c r="R69" i="57"/>
  <c r="Q69" i="57"/>
  <c r="P69" i="57"/>
  <c r="O69" i="57" s="1" a="1"/>
  <c r="O69" i="57" s="1"/>
  <c r="S68" i="57"/>
  <c r="R68" i="57"/>
  <c r="O68" i="57" s="1" a="1"/>
  <c r="O68" i="57" s="1"/>
  <c r="Q68" i="57"/>
  <c r="P68" i="57"/>
  <c r="M68" i="57" a="1"/>
  <c r="M68" i="57" s="1"/>
  <c r="S67" i="57"/>
  <c r="R67" i="57"/>
  <c r="M67" i="57" s="1" a="1"/>
  <c r="M67" i="57" s="1"/>
  <c r="Q67" i="57"/>
  <c r="P67" i="57"/>
  <c r="O67" i="57" s="1" a="1"/>
  <c r="O67" i="57" s="1"/>
  <c r="S66" i="57"/>
  <c r="R66" i="57"/>
  <c r="Q66" i="57"/>
  <c r="P66" i="57"/>
  <c r="M66" i="57" s="1" a="1"/>
  <c r="M66" i="57" s="1"/>
  <c r="S65" i="57"/>
  <c r="R65" i="57"/>
  <c r="Q65" i="57"/>
  <c r="P65" i="57"/>
  <c r="O65" i="57" s="1" a="1"/>
  <c r="O65" i="57" s="1"/>
  <c r="M65" i="57" a="1"/>
  <c r="M65" i="57" s="1"/>
  <c r="S64" i="57"/>
  <c r="R64" i="57"/>
  <c r="Q64" i="57"/>
  <c r="M64" i="57" s="1" a="1"/>
  <c r="M64" i="57" s="1"/>
  <c r="P64" i="57"/>
  <c r="O64" i="57" s="1" a="1"/>
  <c r="O64" i="57" s="1"/>
  <c r="S63" i="57"/>
  <c r="R63" i="57"/>
  <c r="Q63" i="57"/>
  <c r="O63" i="57" s="1" a="1"/>
  <c r="O63" i="57" s="1"/>
  <c r="P63" i="57"/>
  <c r="S62" i="57"/>
  <c r="R62" i="57"/>
  <c r="Q62" i="57"/>
  <c r="O62" i="57" s="1" a="1"/>
  <c r="O62" i="57" s="1"/>
  <c r="P62" i="57"/>
  <c r="S61" i="57"/>
  <c r="R61" i="57"/>
  <c r="Q61" i="57"/>
  <c r="P61" i="57"/>
  <c r="O61" i="57" s="1" a="1"/>
  <c r="O61" i="57" s="1"/>
  <c r="S60" i="57"/>
  <c r="O60" i="57" s="1" a="1"/>
  <c r="O60" i="57" s="1"/>
  <c r="R60" i="57"/>
  <c r="Q60" i="57"/>
  <c r="P60" i="57"/>
  <c r="S59" i="57"/>
  <c r="R59" i="57"/>
  <c r="Q59" i="57"/>
  <c r="M59" i="57" s="1" a="1"/>
  <c r="M59" i="57" s="1"/>
  <c r="P59" i="57"/>
  <c r="O59" i="57" a="1"/>
  <c r="O59" i="57" s="1"/>
  <c r="S58" i="57"/>
  <c r="R58" i="57"/>
  <c r="Q58" i="57"/>
  <c r="P58" i="57"/>
  <c r="O58" i="57" s="1" a="1"/>
  <c r="O58" i="57" s="1"/>
  <c r="S57" i="57"/>
  <c r="R57" i="57"/>
  <c r="Q57" i="57"/>
  <c r="P57" i="57"/>
  <c r="O57" i="57" s="1" a="1"/>
  <c r="O57" i="57" s="1"/>
  <c r="S56" i="57"/>
  <c r="R56" i="57"/>
  <c r="O56" i="57" s="1" a="1"/>
  <c r="O56" i="57" s="1"/>
  <c r="Q56" i="57"/>
  <c r="P56" i="57"/>
  <c r="M56" i="57" a="1"/>
  <c r="M56" i="57" s="1"/>
  <c r="S55" i="57"/>
  <c r="R55" i="57"/>
  <c r="M55" i="57" s="1" a="1"/>
  <c r="M55" i="57" s="1"/>
  <c r="Q55" i="57"/>
  <c r="P55" i="57"/>
  <c r="O55" i="57" s="1" a="1"/>
  <c r="O55" i="57" s="1"/>
  <c r="S54" i="57"/>
  <c r="R54" i="57"/>
  <c r="Q54" i="57"/>
  <c r="P54" i="57"/>
  <c r="M54" i="57" s="1" a="1"/>
  <c r="M54" i="57" s="1"/>
  <c r="S53" i="57"/>
  <c r="R53" i="57"/>
  <c r="Q53" i="57"/>
  <c r="P53" i="57"/>
  <c r="O53" i="57" s="1" a="1"/>
  <c r="O53" i="57" s="1"/>
  <c r="M53" i="57" a="1"/>
  <c r="M53" i="57" s="1"/>
  <c r="S52" i="57"/>
  <c r="R52" i="57"/>
  <c r="Q52" i="57"/>
  <c r="M52" i="57" s="1" a="1"/>
  <c r="M52" i="57" s="1"/>
  <c r="P52" i="57"/>
  <c r="O52" i="57" s="1" a="1"/>
  <c r="O52" i="57" s="1"/>
  <c r="S51" i="57"/>
  <c r="R51" i="57"/>
  <c r="Q51" i="57"/>
  <c r="O51" i="57" s="1" a="1"/>
  <c r="O51" i="57" s="1"/>
  <c r="P51" i="57"/>
  <c r="S50" i="57"/>
  <c r="R50" i="57"/>
  <c r="Q50" i="57"/>
  <c r="O50" i="57" s="1" a="1"/>
  <c r="O50" i="57" s="1"/>
  <c r="P50" i="57"/>
  <c r="S49" i="57"/>
  <c r="R49" i="57"/>
  <c r="Q49" i="57"/>
  <c r="P49" i="57"/>
  <c r="O49" i="57" s="1" a="1"/>
  <c r="O49" i="57" s="1"/>
  <c r="S48" i="57"/>
  <c r="O48" i="57" s="1" a="1"/>
  <c r="O48" i="57" s="1"/>
  <c r="R48" i="57"/>
  <c r="Q48" i="57"/>
  <c r="P48" i="57"/>
  <c r="S47" i="57"/>
  <c r="R47" i="57"/>
  <c r="Q47" i="57"/>
  <c r="M47" i="57" s="1" a="1"/>
  <c r="M47" i="57" s="1"/>
  <c r="P47" i="57"/>
  <c r="O47" i="57" a="1"/>
  <c r="O47" i="57" s="1"/>
  <c r="S46" i="57"/>
  <c r="R46" i="57"/>
  <c r="Q46" i="57"/>
  <c r="P46" i="57"/>
  <c r="O46" i="57" s="1" a="1"/>
  <c r="O46" i="57" s="1"/>
  <c r="S45" i="57"/>
  <c r="R45" i="57"/>
  <c r="Q45" i="57"/>
  <c r="P45" i="57"/>
  <c r="O45" i="57" s="1" a="1"/>
  <c r="O45" i="57" s="1"/>
  <c r="S44" i="57"/>
  <c r="R44" i="57"/>
  <c r="O44" i="57" s="1" a="1"/>
  <c r="O44" i="57" s="1"/>
  <c r="Q44" i="57"/>
  <c r="P44" i="57"/>
  <c r="M44" i="57" a="1"/>
  <c r="M44" i="57" s="1"/>
  <c r="S43" i="57"/>
  <c r="R43" i="57"/>
  <c r="M43" i="57" s="1" a="1"/>
  <c r="M43" i="57" s="1"/>
  <c r="Q43" i="57"/>
  <c r="P43" i="57"/>
  <c r="O43" i="57" s="1" a="1"/>
  <c r="O43" i="57" s="1"/>
  <c r="S42" i="57"/>
  <c r="R42" i="57"/>
  <c r="Q42" i="57"/>
  <c r="P42" i="57"/>
  <c r="M42" i="57" s="1" a="1"/>
  <c r="M42" i="57" s="1"/>
  <c r="S41" i="57"/>
  <c r="R41" i="57"/>
  <c r="Q41" i="57"/>
  <c r="P41" i="57"/>
  <c r="O41" i="57" s="1" a="1"/>
  <c r="O41" i="57" s="1"/>
  <c r="M41" i="57" a="1"/>
  <c r="M41" i="57" s="1"/>
  <c r="S40" i="57"/>
  <c r="R40" i="57"/>
  <c r="Q40" i="57"/>
  <c r="M40" i="57" s="1" a="1"/>
  <c r="M40" i="57" s="1"/>
  <c r="P40" i="57"/>
  <c r="O40" i="57" s="1" a="1"/>
  <c r="O40" i="57" s="1"/>
  <c r="S39" i="57"/>
  <c r="R39" i="57"/>
  <c r="Q39" i="57"/>
  <c r="O39" i="57" s="1" a="1"/>
  <c r="O39" i="57" s="1"/>
  <c r="P39" i="57"/>
  <c r="S38" i="57"/>
  <c r="R38" i="57"/>
  <c r="Q38" i="57"/>
  <c r="O38" i="57" s="1" a="1"/>
  <c r="O38" i="57" s="1"/>
  <c r="P38" i="57"/>
  <c r="S37" i="57"/>
  <c r="R37" i="57"/>
  <c r="Q37" i="57"/>
  <c r="P37" i="57"/>
  <c r="O37" i="57" s="1" a="1"/>
  <c r="O37" i="57" s="1"/>
  <c r="N37" i="57" s="1"/>
  <c r="S36" i="57"/>
  <c r="O36" i="57" s="1" a="1"/>
  <c r="O36" i="57" s="1"/>
  <c r="R36" i="57"/>
  <c r="Q36" i="57"/>
  <c r="P36" i="57"/>
  <c r="S35" i="57"/>
  <c r="R35" i="57"/>
  <c r="Q35" i="57"/>
  <c r="P35" i="57"/>
  <c r="O35" i="57" a="1"/>
  <c r="O35" i="57" s="1"/>
  <c r="S34" i="57"/>
  <c r="R34" i="57"/>
  <c r="Q34" i="57"/>
  <c r="P34" i="57"/>
  <c r="O34" i="57" s="1" a="1"/>
  <c r="O34" i="57" s="1"/>
  <c r="S33" i="57"/>
  <c r="R33" i="57"/>
  <c r="Q33" i="57"/>
  <c r="P33" i="57"/>
  <c r="O33" i="57" s="1" a="1"/>
  <c r="O33" i="57" s="1"/>
  <c r="S32" i="57"/>
  <c r="R32" i="57"/>
  <c r="O32" i="57" s="1" a="1"/>
  <c r="O32" i="57" s="1"/>
  <c r="Q32" i="57"/>
  <c r="P32" i="57"/>
  <c r="S31" i="57"/>
  <c r="R31" i="57"/>
  <c r="Q31" i="57"/>
  <c r="P31" i="57"/>
  <c r="O31" i="57" s="1" a="1"/>
  <c r="O31" i="57" s="1"/>
  <c r="S30" i="57"/>
  <c r="R30" i="57"/>
  <c r="Q30" i="57"/>
  <c r="P30" i="57"/>
  <c r="S29" i="57"/>
  <c r="R29" i="57"/>
  <c r="Q29" i="57"/>
  <c r="P29" i="57"/>
  <c r="O29" i="57" s="1" a="1"/>
  <c r="O29" i="57" s="1"/>
  <c r="S28" i="57"/>
  <c r="R28" i="57"/>
  <c r="Q28" i="57"/>
  <c r="P28" i="57"/>
  <c r="O28" i="57" s="1" a="1"/>
  <c r="O28" i="57" s="1"/>
  <c r="S27" i="57"/>
  <c r="R27" i="57"/>
  <c r="Q27" i="57"/>
  <c r="O27" i="57" s="1" a="1"/>
  <c r="O27" i="57" s="1"/>
  <c r="P27" i="57"/>
  <c r="S26" i="57"/>
  <c r="R26" i="57"/>
  <c r="Q26" i="57"/>
  <c r="O26" i="57" s="1" a="1"/>
  <c r="O26" i="57" s="1"/>
  <c r="P26" i="57"/>
  <c r="S25" i="57"/>
  <c r="R25" i="57"/>
  <c r="Q25" i="57"/>
  <c r="P25" i="57"/>
  <c r="O25" i="57" s="1" a="1"/>
  <c r="O25" i="57" s="1"/>
  <c r="S24" i="57"/>
  <c r="O24" i="57" s="1" a="1"/>
  <c r="O24" i="57" s="1"/>
  <c r="R24" i="57"/>
  <c r="Q24" i="57"/>
  <c r="P24" i="57"/>
  <c r="S23" i="57"/>
  <c r="R23" i="57"/>
  <c r="Q23" i="57"/>
  <c r="P23" i="57"/>
  <c r="L42" i="51"/>
  <c r="G10" i="57"/>
  <c r="L35" i="51" s="1"/>
  <c r="G9" i="57"/>
  <c r="L34" i="51" s="1"/>
  <c r="G2" i="57"/>
  <c r="L27" i="51" s="1"/>
  <c r="G1" i="57"/>
  <c r="L26" i="51" s="1"/>
  <c r="N24" i="55" l="1"/>
  <c r="L15" i="60"/>
  <c r="L16" i="60" s="1"/>
  <c r="E29" i="63"/>
  <c r="L30" i="63"/>
  <c r="E15" i="60"/>
  <c r="N38" i="57"/>
  <c r="N39" i="57" s="1"/>
  <c r="N40" i="57" s="1"/>
  <c r="N41" i="57" s="1"/>
  <c r="L37" i="57"/>
  <c r="M49" i="57" a="1"/>
  <c r="M49" i="57" s="1"/>
  <c r="M61" i="57" a="1"/>
  <c r="M61" i="57" s="1"/>
  <c r="M73" i="57" a="1"/>
  <c r="M73" i="57" s="1"/>
  <c r="O30" i="57" a="1"/>
  <c r="O30" i="57" s="1"/>
  <c r="M39" i="57" a="1"/>
  <c r="M39" i="57" s="1"/>
  <c r="O42" i="57" a="1"/>
  <c r="O42" i="57" s="1"/>
  <c r="M51" i="57" a="1"/>
  <c r="M51" i="57" s="1"/>
  <c r="O54" i="57" a="1"/>
  <c r="O54" i="57" s="1"/>
  <c r="M63" i="57" a="1"/>
  <c r="M63" i="57" s="1"/>
  <c r="O66" i="57" a="1"/>
  <c r="O66" i="57" s="1"/>
  <c r="M46" i="57" a="1"/>
  <c r="M46" i="57" s="1"/>
  <c r="M58" i="57" a="1"/>
  <c r="M58" i="57" s="1"/>
  <c r="M70" i="57" a="1"/>
  <c r="M70" i="57" s="1"/>
  <c r="M48" i="57" a="1"/>
  <c r="M48" i="57" s="1"/>
  <c r="M60" i="57" a="1"/>
  <c r="M60" i="57" s="1"/>
  <c r="M72" i="57" a="1"/>
  <c r="M72" i="57" s="1"/>
  <c r="M38" i="57" a="1"/>
  <c r="M38" i="57" s="1"/>
  <c r="M50" i="57" a="1"/>
  <c r="M50" i="57" s="1"/>
  <c r="M62" i="57" a="1"/>
  <c r="M62" i="57" s="1"/>
  <c r="M45" i="57" a="1"/>
  <c r="M45" i="57" s="1"/>
  <c r="M57" i="57" a="1"/>
  <c r="M57" i="57" s="1"/>
  <c r="M69" i="57" a="1"/>
  <c r="M69" i="57" s="1"/>
  <c r="L11" i="51"/>
  <c r="L10" i="51"/>
  <c r="L3" i="51"/>
  <c r="L2" i="51"/>
  <c r="S73" i="55"/>
  <c r="R73" i="55"/>
  <c r="Q73" i="55"/>
  <c r="P73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9" i="55"/>
  <c r="R69" i="55"/>
  <c r="Q69" i="55"/>
  <c r="P69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S65" i="55"/>
  <c r="R65" i="55"/>
  <c r="Q65" i="55"/>
  <c r="P65" i="55"/>
  <c r="S64" i="55"/>
  <c r="R64" i="55"/>
  <c r="Q64" i="55"/>
  <c r="P64" i="55"/>
  <c r="S63" i="55"/>
  <c r="R63" i="55"/>
  <c r="Q63" i="55"/>
  <c r="P63" i="55"/>
  <c r="S62" i="55"/>
  <c r="R62" i="55"/>
  <c r="Q62" i="55"/>
  <c r="P62" i="55"/>
  <c r="S61" i="55"/>
  <c r="R61" i="55"/>
  <c r="Q61" i="55"/>
  <c r="P61" i="55"/>
  <c r="S60" i="55"/>
  <c r="R60" i="55"/>
  <c r="Q60" i="55"/>
  <c r="P60" i="55"/>
  <c r="S59" i="55"/>
  <c r="R59" i="55"/>
  <c r="Q59" i="55"/>
  <c r="P59" i="55"/>
  <c r="S58" i="55"/>
  <c r="R58" i="55"/>
  <c r="Q58" i="55"/>
  <c r="P58" i="55"/>
  <c r="S57" i="55"/>
  <c r="R57" i="55"/>
  <c r="Q57" i="55"/>
  <c r="P57" i="55"/>
  <c r="S56" i="55"/>
  <c r="R56" i="55"/>
  <c r="Q56" i="55"/>
  <c r="P56" i="55"/>
  <c r="S55" i="55"/>
  <c r="R55" i="55"/>
  <c r="Q55" i="55"/>
  <c r="P55" i="55"/>
  <c r="S54" i="55"/>
  <c r="R54" i="55"/>
  <c r="Q54" i="55"/>
  <c r="P54" i="55"/>
  <c r="S53" i="55"/>
  <c r="R53" i="55"/>
  <c r="Q53" i="55"/>
  <c r="P53" i="55"/>
  <c r="S52" i="55"/>
  <c r="R52" i="55"/>
  <c r="Q52" i="55"/>
  <c r="P52" i="55"/>
  <c r="S51" i="55"/>
  <c r="R51" i="55"/>
  <c r="Q51" i="55"/>
  <c r="P51" i="55"/>
  <c r="S50" i="55"/>
  <c r="R50" i="55"/>
  <c r="Q50" i="55"/>
  <c r="P50" i="55"/>
  <c r="S49" i="55"/>
  <c r="R49" i="55"/>
  <c r="Q49" i="55"/>
  <c r="P49" i="55"/>
  <c r="S48" i="55"/>
  <c r="R48" i="55"/>
  <c r="Q48" i="55"/>
  <c r="P48" i="55"/>
  <c r="S47" i="55"/>
  <c r="R47" i="55"/>
  <c r="Q47" i="55"/>
  <c r="P47" i="55"/>
  <c r="S46" i="55"/>
  <c r="R46" i="55"/>
  <c r="Q46" i="55"/>
  <c r="P46" i="55"/>
  <c r="S45" i="55"/>
  <c r="R45" i="55"/>
  <c r="Q45" i="55"/>
  <c r="P45" i="55"/>
  <c r="S44" i="55"/>
  <c r="R44" i="55"/>
  <c r="Q44" i="55"/>
  <c r="P44" i="55"/>
  <c r="S43" i="55"/>
  <c r="R43" i="55"/>
  <c r="Q43" i="55"/>
  <c r="P43" i="55"/>
  <c r="S42" i="55"/>
  <c r="R42" i="55"/>
  <c r="Q42" i="55"/>
  <c r="P42" i="55"/>
  <c r="S41" i="55"/>
  <c r="R41" i="55"/>
  <c r="Q41" i="55"/>
  <c r="P41" i="55"/>
  <c r="S40" i="55"/>
  <c r="R40" i="55"/>
  <c r="Q40" i="55"/>
  <c r="P40" i="55"/>
  <c r="S39" i="55"/>
  <c r="R39" i="55"/>
  <c r="Q39" i="55"/>
  <c r="P39" i="55"/>
  <c r="S38" i="55"/>
  <c r="R38" i="55"/>
  <c r="Q38" i="55"/>
  <c r="P38" i="55"/>
  <c r="S37" i="55"/>
  <c r="R37" i="55"/>
  <c r="Q37" i="55"/>
  <c r="P37" i="55"/>
  <c r="S36" i="55"/>
  <c r="R36" i="55"/>
  <c r="Q36" i="55"/>
  <c r="P36" i="55"/>
  <c r="S35" i="55"/>
  <c r="R35" i="55"/>
  <c r="Q35" i="55"/>
  <c r="P35" i="55"/>
  <c r="S34" i="55"/>
  <c r="R34" i="55"/>
  <c r="Q34" i="55"/>
  <c r="P34" i="55"/>
  <c r="S33" i="55"/>
  <c r="R33" i="55"/>
  <c r="Q33" i="55"/>
  <c r="P33" i="55"/>
  <c r="S32" i="55"/>
  <c r="R32" i="55"/>
  <c r="Q32" i="55"/>
  <c r="P32" i="55"/>
  <c r="S31" i="55"/>
  <c r="R31" i="55"/>
  <c r="Q31" i="55"/>
  <c r="P31" i="55"/>
  <c r="S30" i="55"/>
  <c r="R30" i="55"/>
  <c r="Q30" i="55"/>
  <c r="P30" i="55"/>
  <c r="S29" i="55"/>
  <c r="R29" i="55"/>
  <c r="Q29" i="55"/>
  <c r="P29" i="55"/>
  <c r="S28" i="55"/>
  <c r="R28" i="55"/>
  <c r="Q28" i="55"/>
  <c r="P28" i="55"/>
  <c r="S27" i="55"/>
  <c r="R27" i="55"/>
  <c r="Q27" i="55"/>
  <c r="P27" i="55"/>
  <c r="S26" i="55"/>
  <c r="R26" i="55"/>
  <c r="Q26" i="55"/>
  <c r="P26" i="55"/>
  <c r="S25" i="55"/>
  <c r="R25" i="55"/>
  <c r="Q25" i="55"/>
  <c r="P25" i="55"/>
  <c r="S24" i="55"/>
  <c r="R24" i="55"/>
  <c r="Q24" i="55"/>
  <c r="P24" i="55"/>
  <c r="B24" i="55"/>
  <c r="B25" i="55" s="1"/>
  <c r="B26" i="55" s="1"/>
  <c r="B27" i="55" s="1"/>
  <c r="B28" i="55" s="1"/>
  <c r="B29" i="55" s="1"/>
  <c r="B30" i="55" s="1"/>
  <c r="B31" i="55" s="1"/>
  <c r="B32" i="55" s="1"/>
  <c r="B33" i="55" s="1"/>
  <c r="B34" i="55" s="1"/>
  <c r="B35" i="55" s="1"/>
  <c r="B36" i="55" s="1"/>
  <c r="B37" i="55" s="1"/>
  <c r="B38" i="55" s="1"/>
  <c r="B39" i="55" s="1"/>
  <c r="B40" i="55" s="1"/>
  <c r="B41" i="55" s="1"/>
  <c r="B42" i="55" s="1"/>
  <c r="B43" i="55" s="1"/>
  <c r="B44" i="55" s="1"/>
  <c r="B45" i="55" s="1"/>
  <c r="B46" i="55" s="1"/>
  <c r="B47" i="55" s="1"/>
  <c r="B48" i="55" s="1"/>
  <c r="B49" i="55" s="1"/>
  <c r="B50" i="55" s="1"/>
  <c r="B51" i="55" s="1"/>
  <c r="B52" i="55" s="1"/>
  <c r="B53" i="55" s="1"/>
  <c r="B54" i="55" s="1"/>
  <c r="B55" i="55" s="1"/>
  <c r="B56" i="55" s="1"/>
  <c r="B57" i="55" s="1"/>
  <c r="B58" i="55" s="1"/>
  <c r="B59" i="55" s="1"/>
  <c r="B60" i="55" s="1"/>
  <c r="B61" i="55" s="1"/>
  <c r="B62" i="55" s="1"/>
  <c r="B63" i="55" s="1"/>
  <c r="B64" i="55" s="1"/>
  <c r="B65" i="55" s="1"/>
  <c r="B66" i="55" s="1"/>
  <c r="B67" i="55" s="1"/>
  <c r="B68" i="55" s="1"/>
  <c r="B69" i="55" s="1"/>
  <c r="B70" i="55" s="1"/>
  <c r="B71" i="55" s="1"/>
  <c r="B72" i="55" s="1"/>
  <c r="B73" i="55" s="1"/>
  <c r="S23" i="55"/>
  <c r="R23" i="55"/>
  <c r="Q23" i="55"/>
  <c r="P23" i="55"/>
  <c r="D23" i="55"/>
  <c r="D24" i="55" s="1"/>
  <c r="D25" i="55" s="1"/>
  <c r="D26" i="55" s="1"/>
  <c r="D27" i="55" s="1"/>
  <c r="D28" i="55" s="1"/>
  <c r="D29" i="55" s="1"/>
  <c r="D30" i="55" s="1"/>
  <c r="D31" i="55" s="1"/>
  <c r="D32" i="55" s="1"/>
  <c r="D33" i="55" s="1"/>
  <c r="D34" i="55" s="1"/>
  <c r="D35" i="55" s="1"/>
  <c r="D36" i="55" s="1"/>
  <c r="D37" i="55" s="1"/>
  <c r="D38" i="55" s="1"/>
  <c r="D39" i="55" s="1"/>
  <c r="D40" i="55" s="1"/>
  <c r="D41" i="55" s="1"/>
  <c r="D42" i="55" s="1"/>
  <c r="D43" i="55" s="1"/>
  <c r="D44" i="55" s="1"/>
  <c r="D45" i="55" s="1"/>
  <c r="D46" i="55" s="1"/>
  <c r="D47" i="55" s="1"/>
  <c r="D48" i="55" s="1"/>
  <c r="D49" i="55" s="1"/>
  <c r="D50" i="55" s="1"/>
  <c r="D51" i="55" s="1"/>
  <c r="D52" i="55" s="1"/>
  <c r="D53" i="55" s="1"/>
  <c r="D54" i="55" s="1"/>
  <c r="D55" i="55" s="1"/>
  <c r="D56" i="55" s="1"/>
  <c r="D57" i="55" s="1"/>
  <c r="D58" i="55" s="1"/>
  <c r="D59" i="55" s="1"/>
  <c r="D60" i="55" s="1"/>
  <c r="D61" i="55" s="1"/>
  <c r="D62" i="55" s="1"/>
  <c r="D63" i="55" s="1"/>
  <c r="D64" i="55" s="1"/>
  <c r="D65" i="55" s="1"/>
  <c r="D66" i="55" s="1"/>
  <c r="D67" i="55" s="1"/>
  <c r="D68" i="55" s="1"/>
  <c r="D69" i="55" s="1"/>
  <c r="D70" i="55" s="1"/>
  <c r="D71" i="55" s="1"/>
  <c r="D72" i="55" s="1"/>
  <c r="D73" i="55" s="1"/>
  <c r="B21" i="55"/>
  <c r="H27" i="51"/>
  <c r="H28" i="51"/>
  <c r="H29" i="51"/>
  <c r="H26" i="51"/>
  <c r="D27" i="51"/>
  <c r="D28" i="51"/>
  <c r="D26" i="51"/>
  <c r="H3" i="51"/>
  <c r="H4" i="51"/>
  <c r="H5" i="51"/>
  <c r="H2" i="51"/>
  <c r="E10" i="54"/>
  <c r="E11" i="54"/>
  <c r="H11" i="54" s="1"/>
  <c r="E12" i="54"/>
  <c r="E13" i="54"/>
  <c r="H13" i="54" s="1"/>
  <c r="E14" i="54"/>
  <c r="H14" i="54" s="1"/>
  <c r="E15" i="54"/>
  <c r="H15" i="54" s="1"/>
  <c r="E16" i="54"/>
  <c r="H16" i="54" s="1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42" i="54"/>
  <c r="E43" i="54"/>
  <c r="E44" i="54"/>
  <c r="E45" i="54"/>
  <c r="E46" i="54"/>
  <c r="E47" i="54"/>
  <c r="E48" i="54"/>
  <c r="E49" i="54"/>
  <c r="E50" i="54"/>
  <c r="E51" i="54"/>
  <c r="E52" i="54"/>
  <c r="E53" i="54"/>
  <c r="E54" i="54"/>
  <c r="E55" i="54"/>
  <c r="E56" i="54"/>
  <c r="E57" i="54"/>
  <c r="E58" i="54"/>
  <c r="E59" i="54"/>
  <c r="E60" i="54"/>
  <c r="H10" i="54"/>
  <c r="I10" i="54" s="1"/>
  <c r="D11" i="54"/>
  <c r="D12" i="54" s="1"/>
  <c r="D13" i="54" s="1"/>
  <c r="D14" i="54" s="1"/>
  <c r="D15" i="54" s="1"/>
  <c r="D16" i="54" s="1"/>
  <c r="D17" i="54" s="1"/>
  <c r="D18" i="54" s="1"/>
  <c r="D19" i="54" s="1"/>
  <c r="D20" i="54" s="1"/>
  <c r="D21" i="54" s="1"/>
  <c r="D22" i="54" s="1"/>
  <c r="D23" i="54" s="1"/>
  <c r="D24" i="54" s="1"/>
  <c r="D25" i="54" s="1"/>
  <c r="D26" i="54" s="1"/>
  <c r="D27" i="54" s="1"/>
  <c r="D28" i="54" s="1"/>
  <c r="D29" i="54" s="1"/>
  <c r="D30" i="54" s="1"/>
  <c r="D31" i="54" s="1"/>
  <c r="D32" i="54" s="1"/>
  <c r="D33" i="54" s="1"/>
  <c r="D34" i="54" s="1"/>
  <c r="D35" i="54" s="1"/>
  <c r="D36" i="54" s="1"/>
  <c r="D37" i="54" s="1"/>
  <c r="D38" i="54" s="1"/>
  <c r="D39" i="54" s="1"/>
  <c r="D40" i="54" s="1"/>
  <c r="D41" i="54" s="1"/>
  <c r="D42" i="54" s="1"/>
  <c r="D43" i="54" s="1"/>
  <c r="D44" i="54" s="1"/>
  <c r="D45" i="54" s="1"/>
  <c r="D46" i="54" s="1"/>
  <c r="D47" i="54" s="1"/>
  <c r="D48" i="54" s="1"/>
  <c r="D49" i="54" s="1"/>
  <c r="D50" i="54" s="1"/>
  <c r="D51" i="54" s="1"/>
  <c r="D52" i="54" s="1"/>
  <c r="D53" i="54" s="1"/>
  <c r="D54" i="54" s="1"/>
  <c r="D55" i="54" s="1"/>
  <c r="D56" i="54" s="1"/>
  <c r="D57" i="54" s="1"/>
  <c r="D58" i="54" s="1"/>
  <c r="D59" i="54" s="1"/>
  <c r="D60" i="54" s="1"/>
  <c r="B11" i="54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D10" i="54"/>
  <c r="B8" i="54"/>
  <c r="E25" i="53"/>
  <c r="H25" i="53" s="1"/>
  <c r="E26" i="53"/>
  <c r="E27" i="53"/>
  <c r="H27" i="53" s="1"/>
  <c r="E28" i="53"/>
  <c r="E29" i="53"/>
  <c r="E30" i="53"/>
  <c r="H30" i="53" s="1"/>
  <c r="E31" i="53"/>
  <c r="H31" i="53" s="1"/>
  <c r="E32" i="53"/>
  <c r="E33" i="53"/>
  <c r="H33" i="53" s="1"/>
  <c r="E34" i="53"/>
  <c r="H34" i="53" s="1"/>
  <c r="E35" i="53"/>
  <c r="E36" i="53"/>
  <c r="H36" i="53" s="1"/>
  <c r="E37" i="53"/>
  <c r="H37" i="53" s="1"/>
  <c r="E38" i="53"/>
  <c r="E39" i="53"/>
  <c r="H39" i="53" s="1"/>
  <c r="E40" i="53"/>
  <c r="H40" i="53" s="1"/>
  <c r="E41" i="53"/>
  <c r="H41" i="53" s="1"/>
  <c r="E42" i="53"/>
  <c r="H42" i="53" s="1"/>
  <c r="E43" i="53"/>
  <c r="H43" i="53" s="1"/>
  <c r="E44" i="53"/>
  <c r="H44" i="53" s="1"/>
  <c r="E45" i="53"/>
  <c r="H45" i="53" s="1"/>
  <c r="E46" i="53"/>
  <c r="H46" i="53" s="1"/>
  <c r="E47" i="53"/>
  <c r="E48" i="53"/>
  <c r="H48" i="53" s="1"/>
  <c r="E49" i="53"/>
  <c r="H49" i="53" s="1"/>
  <c r="E50" i="53"/>
  <c r="H50" i="53" s="1"/>
  <c r="E51" i="53"/>
  <c r="E52" i="53"/>
  <c r="H52" i="53" s="1"/>
  <c r="E53" i="53"/>
  <c r="H53" i="53" s="1"/>
  <c r="E54" i="53"/>
  <c r="E55" i="53"/>
  <c r="H55" i="53" s="1"/>
  <c r="E56" i="53"/>
  <c r="E57" i="53"/>
  <c r="E58" i="53"/>
  <c r="H58" i="53" s="1"/>
  <c r="E59" i="53"/>
  <c r="E60" i="53"/>
  <c r="H60" i="53" s="1"/>
  <c r="E24" i="53"/>
  <c r="H24" i="53" s="1"/>
  <c r="I24" i="53" s="1"/>
  <c r="B11" i="53"/>
  <c r="B12" i="53" s="1"/>
  <c r="B13" i="53" s="1"/>
  <c r="B14" i="53" s="1"/>
  <c r="B15" i="53" s="1"/>
  <c r="B16" i="53" s="1"/>
  <c r="B17" i="53" s="1"/>
  <c r="B18" i="53" s="1"/>
  <c r="B19" i="53" s="1"/>
  <c r="B20" i="53" s="1"/>
  <c r="B21" i="53" s="1"/>
  <c r="B22" i="53" s="1"/>
  <c r="B23" i="53" s="1"/>
  <c r="B24" i="53" s="1"/>
  <c r="B25" i="53" s="1"/>
  <c r="B26" i="53" s="1"/>
  <c r="B27" i="53" s="1"/>
  <c r="B28" i="53" s="1"/>
  <c r="B29" i="53" s="1"/>
  <c r="B30" i="53" s="1"/>
  <c r="B31" i="53" s="1"/>
  <c r="B32" i="53" s="1"/>
  <c r="B33" i="53" s="1"/>
  <c r="B34" i="53" s="1"/>
  <c r="B35" i="53" s="1"/>
  <c r="B36" i="53" s="1"/>
  <c r="B37" i="53" s="1"/>
  <c r="B38" i="53" s="1"/>
  <c r="B39" i="53" s="1"/>
  <c r="B40" i="53" s="1"/>
  <c r="B41" i="53" s="1"/>
  <c r="B42" i="53" s="1"/>
  <c r="B43" i="53" s="1"/>
  <c r="B44" i="53" s="1"/>
  <c r="B45" i="53" s="1"/>
  <c r="B46" i="53" s="1"/>
  <c r="B47" i="53" s="1"/>
  <c r="B48" i="53" s="1"/>
  <c r="B49" i="53" s="1"/>
  <c r="B50" i="53" s="1"/>
  <c r="B51" i="53" s="1"/>
  <c r="B52" i="53" s="1"/>
  <c r="B53" i="53" s="1"/>
  <c r="B54" i="53" s="1"/>
  <c r="B55" i="53" s="1"/>
  <c r="B56" i="53" s="1"/>
  <c r="B57" i="53" s="1"/>
  <c r="B58" i="53" s="1"/>
  <c r="B59" i="53" s="1"/>
  <c r="B60" i="53" s="1"/>
  <c r="D10" i="53"/>
  <c r="D11" i="53" s="1"/>
  <c r="D12" i="53" s="1"/>
  <c r="D13" i="53" s="1"/>
  <c r="D14" i="53" s="1"/>
  <c r="D15" i="53" s="1"/>
  <c r="D16" i="53" s="1"/>
  <c r="D17" i="53" s="1"/>
  <c r="D18" i="53" s="1"/>
  <c r="D19" i="53" s="1"/>
  <c r="D20" i="53" s="1"/>
  <c r="D21" i="53" s="1"/>
  <c r="D22" i="53" s="1"/>
  <c r="D23" i="53" s="1"/>
  <c r="D24" i="53" s="1"/>
  <c r="D25" i="53" s="1"/>
  <c r="D26" i="53" s="1"/>
  <c r="D27" i="53" s="1"/>
  <c r="D28" i="53" s="1"/>
  <c r="D29" i="53" s="1"/>
  <c r="D30" i="53" s="1"/>
  <c r="D31" i="53" s="1"/>
  <c r="D32" i="53" s="1"/>
  <c r="D33" i="53" s="1"/>
  <c r="D34" i="53" s="1"/>
  <c r="D35" i="53" s="1"/>
  <c r="D36" i="53" s="1"/>
  <c r="D37" i="53" s="1"/>
  <c r="D38" i="53" s="1"/>
  <c r="D39" i="53" s="1"/>
  <c r="D40" i="53" s="1"/>
  <c r="D41" i="53" s="1"/>
  <c r="D42" i="53" s="1"/>
  <c r="D43" i="53" s="1"/>
  <c r="D44" i="53" s="1"/>
  <c r="D45" i="53" s="1"/>
  <c r="D46" i="53" s="1"/>
  <c r="D47" i="53" s="1"/>
  <c r="D48" i="53" s="1"/>
  <c r="D49" i="53" s="1"/>
  <c r="D50" i="53" s="1"/>
  <c r="D51" i="53" s="1"/>
  <c r="D52" i="53" s="1"/>
  <c r="D53" i="53" s="1"/>
  <c r="D54" i="53" s="1"/>
  <c r="D55" i="53" s="1"/>
  <c r="D56" i="53" s="1"/>
  <c r="D57" i="53" s="1"/>
  <c r="D58" i="53" s="1"/>
  <c r="D59" i="53" s="1"/>
  <c r="D60" i="53" s="1"/>
  <c r="B8" i="53"/>
  <c r="H23" i="52"/>
  <c r="E23" i="52"/>
  <c r="E59" i="52"/>
  <c r="H59" i="52" s="1"/>
  <c r="E58" i="52"/>
  <c r="H58" i="52" s="1"/>
  <c r="E57" i="52"/>
  <c r="H57" i="52" s="1"/>
  <c r="E56" i="52"/>
  <c r="H56" i="52" s="1"/>
  <c r="E55" i="52"/>
  <c r="H55" i="52" s="1"/>
  <c r="E54" i="52"/>
  <c r="H54" i="52" s="1"/>
  <c r="E53" i="52"/>
  <c r="H53" i="52" s="1"/>
  <c r="E52" i="52"/>
  <c r="H52" i="52" s="1"/>
  <c r="E51" i="52"/>
  <c r="H51" i="52" s="1"/>
  <c r="E50" i="52"/>
  <c r="H50" i="52" s="1"/>
  <c r="E49" i="52"/>
  <c r="H49" i="52" s="1"/>
  <c r="E48" i="52"/>
  <c r="H48" i="52" s="1"/>
  <c r="E47" i="52"/>
  <c r="H47" i="52" s="1"/>
  <c r="E46" i="52"/>
  <c r="H46" i="52" s="1"/>
  <c r="E45" i="52"/>
  <c r="H45" i="52" s="1"/>
  <c r="E44" i="52"/>
  <c r="H44" i="52" s="1"/>
  <c r="E43" i="52"/>
  <c r="H43" i="52" s="1"/>
  <c r="E42" i="52"/>
  <c r="H42" i="52" s="1"/>
  <c r="E41" i="52"/>
  <c r="H41" i="52" s="1"/>
  <c r="E40" i="52"/>
  <c r="H40" i="52" s="1"/>
  <c r="E39" i="52"/>
  <c r="E38" i="52"/>
  <c r="H38" i="52" s="1"/>
  <c r="E37" i="52"/>
  <c r="H37" i="52" s="1"/>
  <c r="E36" i="52"/>
  <c r="H36" i="52" s="1"/>
  <c r="E35" i="52"/>
  <c r="H35" i="52" s="1"/>
  <c r="E34" i="52"/>
  <c r="H34" i="52" s="1"/>
  <c r="E33" i="52"/>
  <c r="H33" i="52" s="1"/>
  <c r="E32" i="52"/>
  <c r="H32" i="52" s="1"/>
  <c r="E31" i="52"/>
  <c r="H31" i="52" s="1"/>
  <c r="E30" i="52"/>
  <c r="H30" i="52" s="1"/>
  <c r="E29" i="52"/>
  <c r="H29" i="52" s="1"/>
  <c r="E28" i="52"/>
  <c r="H28" i="52" s="1"/>
  <c r="E27" i="52"/>
  <c r="H27" i="52" s="1"/>
  <c r="E26" i="52"/>
  <c r="H26" i="52" s="1"/>
  <c r="E25" i="52"/>
  <c r="H25" i="52" s="1"/>
  <c r="E24" i="52"/>
  <c r="H24" i="52" s="1"/>
  <c r="B10" i="52"/>
  <c r="B11" i="52" s="1"/>
  <c r="B12" i="52" s="1"/>
  <c r="B13" i="52" s="1"/>
  <c r="B14" i="52" s="1"/>
  <c r="B15" i="52" s="1"/>
  <c r="B16" i="52" s="1"/>
  <c r="B17" i="52" s="1"/>
  <c r="B18" i="52" s="1"/>
  <c r="B19" i="52" s="1"/>
  <c r="B20" i="52" s="1"/>
  <c r="B21" i="52" s="1"/>
  <c r="B22" i="52" s="1"/>
  <c r="B23" i="52" s="1"/>
  <c r="B24" i="52" s="1"/>
  <c r="B25" i="52" s="1"/>
  <c r="B26" i="52" s="1"/>
  <c r="B27" i="52" s="1"/>
  <c r="B28" i="52" s="1"/>
  <c r="B29" i="52" s="1"/>
  <c r="B30" i="52" s="1"/>
  <c r="B31" i="52" s="1"/>
  <c r="B32" i="52" s="1"/>
  <c r="B33" i="52" s="1"/>
  <c r="B34" i="52" s="1"/>
  <c r="B35" i="52" s="1"/>
  <c r="B36" i="52" s="1"/>
  <c r="B37" i="52" s="1"/>
  <c r="B38" i="52" s="1"/>
  <c r="B39" i="52" s="1"/>
  <c r="B40" i="52" s="1"/>
  <c r="B41" i="52" s="1"/>
  <c r="B42" i="52" s="1"/>
  <c r="B43" i="52" s="1"/>
  <c r="B44" i="52" s="1"/>
  <c r="B45" i="52" s="1"/>
  <c r="B46" i="52" s="1"/>
  <c r="B47" i="52" s="1"/>
  <c r="B48" i="52" s="1"/>
  <c r="B49" i="52" s="1"/>
  <c r="B50" i="52" s="1"/>
  <c r="B51" i="52" s="1"/>
  <c r="B52" i="52" s="1"/>
  <c r="B53" i="52" s="1"/>
  <c r="B54" i="52" s="1"/>
  <c r="B55" i="52" s="1"/>
  <c r="B56" i="52" s="1"/>
  <c r="B57" i="52" s="1"/>
  <c r="B58" i="52" s="1"/>
  <c r="B59" i="52" s="1"/>
  <c r="D9" i="52"/>
  <c r="D10" i="52" s="1"/>
  <c r="D11" i="52" s="1"/>
  <c r="D12" i="52" s="1"/>
  <c r="D13" i="52" s="1"/>
  <c r="D14" i="52" s="1"/>
  <c r="D15" i="52" s="1"/>
  <c r="D16" i="52" s="1"/>
  <c r="D17" i="52" s="1"/>
  <c r="D18" i="52" s="1"/>
  <c r="D19" i="52" s="1"/>
  <c r="D20" i="52" s="1"/>
  <c r="D21" i="52" s="1"/>
  <c r="D22" i="52" s="1"/>
  <c r="D23" i="52" s="1"/>
  <c r="D24" i="52" s="1"/>
  <c r="D25" i="52" s="1"/>
  <c r="D26" i="52" s="1"/>
  <c r="D27" i="52" s="1"/>
  <c r="D28" i="52" s="1"/>
  <c r="D29" i="52" s="1"/>
  <c r="D30" i="52" s="1"/>
  <c r="D31" i="52" s="1"/>
  <c r="D32" i="52" s="1"/>
  <c r="D33" i="52" s="1"/>
  <c r="D34" i="52" s="1"/>
  <c r="D35" i="52" s="1"/>
  <c r="D36" i="52" s="1"/>
  <c r="D37" i="52" s="1"/>
  <c r="D38" i="52" s="1"/>
  <c r="D39" i="52" s="1"/>
  <c r="D40" i="52" s="1"/>
  <c r="D41" i="52" s="1"/>
  <c r="D42" i="52" s="1"/>
  <c r="D43" i="52" s="1"/>
  <c r="D44" i="52" s="1"/>
  <c r="D45" i="52" s="1"/>
  <c r="D46" i="52" s="1"/>
  <c r="D47" i="52" s="1"/>
  <c r="D48" i="52" s="1"/>
  <c r="D49" i="52" s="1"/>
  <c r="D50" i="52" s="1"/>
  <c r="D51" i="52" s="1"/>
  <c r="D52" i="52" s="1"/>
  <c r="D53" i="52" s="1"/>
  <c r="D54" i="52" s="1"/>
  <c r="D55" i="52" s="1"/>
  <c r="D56" i="52" s="1"/>
  <c r="D57" i="52" s="1"/>
  <c r="D58" i="52" s="1"/>
  <c r="D59" i="52" s="1"/>
  <c r="B7" i="52"/>
  <c r="F27" i="51"/>
  <c r="F28" i="51"/>
  <c r="F26" i="51"/>
  <c r="B27" i="51"/>
  <c r="B26" i="51"/>
  <c r="F3" i="51"/>
  <c r="F4" i="51"/>
  <c r="F2" i="51"/>
  <c r="D4" i="51"/>
  <c r="D3" i="51"/>
  <c r="D2" i="51"/>
  <c r="B3" i="51"/>
  <c r="B2" i="51"/>
  <c r="E10" i="50"/>
  <c r="H10" i="50" s="1"/>
  <c r="E11" i="50"/>
  <c r="E12" i="50"/>
  <c r="H12" i="50" s="1"/>
  <c r="E13" i="50"/>
  <c r="H13" i="50" s="1"/>
  <c r="E14" i="50"/>
  <c r="E15" i="50"/>
  <c r="H15" i="50" s="1"/>
  <c r="E16" i="50"/>
  <c r="H16" i="50" s="1"/>
  <c r="E17" i="50"/>
  <c r="E18" i="50"/>
  <c r="H18" i="50" s="1"/>
  <c r="E19" i="50"/>
  <c r="H19" i="50" s="1"/>
  <c r="E20" i="50"/>
  <c r="E21" i="50"/>
  <c r="H21" i="50" s="1"/>
  <c r="E22" i="50"/>
  <c r="E23" i="50"/>
  <c r="H23" i="50" s="1"/>
  <c r="E24" i="50"/>
  <c r="H24" i="50" s="1"/>
  <c r="E25" i="50"/>
  <c r="E26" i="50"/>
  <c r="H26" i="50" s="1"/>
  <c r="E27" i="50"/>
  <c r="E28" i="50"/>
  <c r="E29" i="50"/>
  <c r="E30" i="50"/>
  <c r="H30" i="50" s="1"/>
  <c r="E31" i="50"/>
  <c r="E32" i="50"/>
  <c r="E33" i="50"/>
  <c r="H33" i="50" s="1"/>
  <c r="E34" i="50"/>
  <c r="E35" i="50"/>
  <c r="H35" i="50" s="1"/>
  <c r="E36" i="50"/>
  <c r="H36" i="50" s="1"/>
  <c r="E37" i="50"/>
  <c r="E38" i="50"/>
  <c r="E39" i="50"/>
  <c r="E40" i="50"/>
  <c r="E41" i="50"/>
  <c r="H41" i="50" s="1"/>
  <c r="E42" i="50"/>
  <c r="H42" i="50" s="1"/>
  <c r="E43" i="50"/>
  <c r="E44" i="50"/>
  <c r="E45" i="50"/>
  <c r="H45" i="50" s="1"/>
  <c r="E46" i="50"/>
  <c r="E47" i="50"/>
  <c r="H47" i="50" s="1"/>
  <c r="E48" i="50"/>
  <c r="H48" i="50" s="1"/>
  <c r="E49" i="50"/>
  <c r="E50" i="50"/>
  <c r="H50" i="50" s="1"/>
  <c r="E51" i="50"/>
  <c r="E52" i="50"/>
  <c r="E53" i="50"/>
  <c r="H53" i="50" s="1"/>
  <c r="E54" i="50"/>
  <c r="H54" i="50" s="1"/>
  <c r="E55" i="50"/>
  <c r="E56" i="50"/>
  <c r="E57" i="50"/>
  <c r="H57" i="50" s="1"/>
  <c r="E58" i="50"/>
  <c r="E59" i="50"/>
  <c r="H59" i="50" s="1"/>
  <c r="E9" i="50"/>
  <c r="H9" i="50" s="1"/>
  <c r="I9" i="50" s="1"/>
  <c r="B10" i="50"/>
  <c r="B11" i="50" s="1"/>
  <c r="B12" i="50" s="1"/>
  <c r="B13" i="50" s="1"/>
  <c r="B14" i="50" s="1"/>
  <c r="B15" i="50" s="1"/>
  <c r="B16" i="50" s="1"/>
  <c r="B17" i="50" s="1"/>
  <c r="B18" i="50" s="1"/>
  <c r="B19" i="50" s="1"/>
  <c r="B20" i="50" s="1"/>
  <c r="B21" i="50" s="1"/>
  <c r="B22" i="50" s="1"/>
  <c r="B23" i="50" s="1"/>
  <c r="B24" i="50" s="1"/>
  <c r="B25" i="50" s="1"/>
  <c r="B26" i="50" s="1"/>
  <c r="B27" i="50" s="1"/>
  <c r="B28" i="50" s="1"/>
  <c r="B29" i="50" s="1"/>
  <c r="B30" i="50" s="1"/>
  <c r="B31" i="50" s="1"/>
  <c r="B32" i="50" s="1"/>
  <c r="B33" i="50" s="1"/>
  <c r="B34" i="50" s="1"/>
  <c r="B35" i="50" s="1"/>
  <c r="B36" i="50" s="1"/>
  <c r="B37" i="50" s="1"/>
  <c r="B38" i="50" s="1"/>
  <c r="B39" i="50" s="1"/>
  <c r="B40" i="50" s="1"/>
  <c r="B41" i="50" s="1"/>
  <c r="B42" i="50" s="1"/>
  <c r="B43" i="50" s="1"/>
  <c r="B44" i="50" s="1"/>
  <c r="B45" i="50" s="1"/>
  <c r="B46" i="50" s="1"/>
  <c r="B47" i="50" s="1"/>
  <c r="B48" i="50" s="1"/>
  <c r="B49" i="50" s="1"/>
  <c r="B50" i="50" s="1"/>
  <c r="B51" i="50" s="1"/>
  <c r="B52" i="50" s="1"/>
  <c r="B53" i="50" s="1"/>
  <c r="B54" i="50" s="1"/>
  <c r="B55" i="50" s="1"/>
  <c r="B56" i="50" s="1"/>
  <c r="B57" i="50" s="1"/>
  <c r="B58" i="50" s="1"/>
  <c r="B59" i="50" s="1"/>
  <c r="D9" i="50"/>
  <c r="D10" i="50" s="1"/>
  <c r="D11" i="50" s="1"/>
  <c r="D12" i="50" s="1"/>
  <c r="D13" i="50" s="1"/>
  <c r="D14" i="50" s="1"/>
  <c r="D15" i="50" s="1"/>
  <c r="D16" i="50" s="1"/>
  <c r="D17" i="50" s="1"/>
  <c r="D18" i="50" s="1"/>
  <c r="D19" i="50" s="1"/>
  <c r="D20" i="50" s="1"/>
  <c r="D21" i="50" s="1"/>
  <c r="D22" i="50" s="1"/>
  <c r="D23" i="50" s="1"/>
  <c r="D24" i="50" s="1"/>
  <c r="D25" i="50" s="1"/>
  <c r="D26" i="50" s="1"/>
  <c r="D27" i="50" s="1"/>
  <c r="D28" i="50" s="1"/>
  <c r="D29" i="50" s="1"/>
  <c r="D30" i="50" s="1"/>
  <c r="D31" i="50" s="1"/>
  <c r="D32" i="50" s="1"/>
  <c r="D33" i="50" s="1"/>
  <c r="D34" i="50" s="1"/>
  <c r="D35" i="50" s="1"/>
  <c r="D36" i="50" s="1"/>
  <c r="D37" i="50" s="1"/>
  <c r="D38" i="50" s="1"/>
  <c r="D39" i="50" s="1"/>
  <c r="D40" i="50" s="1"/>
  <c r="D41" i="50" s="1"/>
  <c r="D42" i="50" s="1"/>
  <c r="D43" i="50" s="1"/>
  <c r="D44" i="50" s="1"/>
  <c r="D45" i="50" s="1"/>
  <c r="D46" i="50" s="1"/>
  <c r="D47" i="50" s="1"/>
  <c r="D48" i="50" s="1"/>
  <c r="D49" i="50" s="1"/>
  <c r="D50" i="50" s="1"/>
  <c r="D51" i="50" s="1"/>
  <c r="D52" i="50" s="1"/>
  <c r="D53" i="50" s="1"/>
  <c r="D54" i="50" s="1"/>
  <c r="D55" i="50" s="1"/>
  <c r="D56" i="50" s="1"/>
  <c r="D57" i="50" s="1"/>
  <c r="D58" i="50" s="1"/>
  <c r="D59" i="50" s="1"/>
  <c r="B7" i="50"/>
  <c r="L24" i="55" l="1"/>
  <c r="L31" i="63"/>
  <c r="E30" i="63"/>
  <c r="F29" i="63"/>
  <c r="G29" i="63" s="1"/>
  <c r="I29" i="63"/>
  <c r="J29" i="63" s="1"/>
  <c r="E16" i="60"/>
  <c r="L17" i="60"/>
  <c r="I15" i="60"/>
  <c r="J15" i="60" s="1"/>
  <c r="F15" i="60"/>
  <c r="G15" i="60" s="1"/>
  <c r="N42" i="57"/>
  <c r="N43" i="57" s="1"/>
  <c r="N44" i="57" s="1"/>
  <c r="N45" i="57" s="1"/>
  <c r="N46" i="57" s="1"/>
  <c r="N47" i="57" s="1"/>
  <c r="N48" i="57" s="1"/>
  <c r="N49" i="57" s="1"/>
  <c r="N50" i="57" s="1"/>
  <c r="N51" i="57" s="1"/>
  <c r="N52" i="57" s="1"/>
  <c r="N53" i="57" s="1"/>
  <c r="N54" i="57" s="1"/>
  <c r="N55" i="57" s="1"/>
  <c r="N56" i="57" s="1"/>
  <c r="N57" i="57" s="1"/>
  <c r="N58" i="57" s="1"/>
  <c r="N59" i="57" s="1"/>
  <c r="N60" i="57" s="1"/>
  <c r="N61" i="57" s="1"/>
  <c r="N62" i="57" s="1"/>
  <c r="N63" i="57" s="1"/>
  <c r="N64" i="57" s="1"/>
  <c r="N65" i="57" s="1"/>
  <c r="N66" i="57" s="1"/>
  <c r="N67" i="57" s="1"/>
  <c r="N68" i="57" s="1"/>
  <c r="N69" i="57" s="1"/>
  <c r="N70" i="57" s="1"/>
  <c r="N71" i="57" s="1"/>
  <c r="N72" i="57" s="1"/>
  <c r="N73" i="57" s="1"/>
  <c r="I11" i="54"/>
  <c r="K11" i="54" s="1"/>
  <c r="I15" i="54"/>
  <c r="J15" i="54" s="1"/>
  <c r="I16" i="54"/>
  <c r="J16" i="54" s="1"/>
  <c r="I14" i="54"/>
  <c r="K10" i="54"/>
  <c r="J10" i="54"/>
  <c r="F10" i="54"/>
  <c r="H17" i="54" s="1"/>
  <c r="I17" i="54" s="1"/>
  <c r="F16" i="54"/>
  <c r="H23" i="54" s="1"/>
  <c r="F22" i="54"/>
  <c r="H29" i="54" s="1"/>
  <c r="F15" i="54"/>
  <c r="H22" i="54" s="1"/>
  <c r="F11" i="54"/>
  <c r="H18" i="54" s="1"/>
  <c r="F14" i="54"/>
  <c r="H21" i="54" s="1"/>
  <c r="F23" i="54"/>
  <c r="H30" i="54" s="1"/>
  <c r="F54" i="53"/>
  <c r="F59" i="53"/>
  <c r="F32" i="53"/>
  <c r="F24" i="53"/>
  <c r="F26" i="53"/>
  <c r="F57" i="53"/>
  <c r="F48" i="53"/>
  <c r="F61" i="53"/>
  <c r="H57" i="53"/>
  <c r="I58" i="53" s="1"/>
  <c r="K58" i="53" s="1"/>
  <c r="F51" i="53"/>
  <c r="F29" i="53"/>
  <c r="H54" i="53"/>
  <c r="I54" i="53" s="1"/>
  <c r="K54" i="53" s="1"/>
  <c r="F56" i="53"/>
  <c r="H51" i="53"/>
  <c r="I51" i="53" s="1"/>
  <c r="H28" i="53"/>
  <c r="I28" i="53" s="1"/>
  <c r="K28" i="53" s="1"/>
  <c r="H47" i="53"/>
  <c r="I48" i="53" s="1"/>
  <c r="I44" i="53"/>
  <c r="K44" i="53" s="1"/>
  <c r="H32" i="53"/>
  <c r="I32" i="53" s="1"/>
  <c r="F39" i="53"/>
  <c r="F47" i="53"/>
  <c r="H26" i="53"/>
  <c r="I26" i="53" s="1"/>
  <c r="J26" i="53" s="1"/>
  <c r="F33" i="53"/>
  <c r="F41" i="53"/>
  <c r="F27" i="53"/>
  <c r="F35" i="53"/>
  <c r="I42" i="53"/>
  <c r="J42" i="53" s="1"/>
  <c r="H56" i="53"/>
  <c r="H35" i="53"/>
  <c r="I36" i="53" s="1"/>
  <c r="F42" i="53"/>
  <c r="F50" i="53"/>
  <c r="H29" i="53"/>
  <c r="I30" i="53" s="1"/>
  <c r="J30" i="53" s="1"/>
  <c r="F36" i="53"/>
  <c r="F44" i="53"/>
  <c r="F38" i="53"/>
  <c r="I45" i="53"/>
  <c r="J45" i="53" s="1"/>
  <c r="H59" i="53"/>
  <c r="I59" i="53" s="1"/>
  <c r="F30" i="53"/>
  <c r="H38" i="53"/>
  <c r="I39" i="53" s="1"/>
  <c r="F45" i="53"/>
  <c r="F53" i="53"/>
  <c r="I37" i="53"/>
  <c r="K37" i="53" s="1"/>
  <c r="F60" i="53"/>
  <c r="I46" i="53"/>
  <c r="I53" i="53"/>
  <c r="I25" i="53"/>
  <c r="I34" i="53"/>
  <c r="I41" i="53"/>
  <c r="K24" i="53"/>
  <c r="J24" i="53"/>
  <c r="I49" i="53"/>
  <c r="I31" i="53"/>
  <c r="I40" i="53"/>
  <c r="I43" i="53"/>
  <c r="I50" i="53"/>
  <c r="F25" i="53"/>
  <c r="F28" i="53"/>
  <c r="F31" i="53"/>
  <c r="F34" i="53"/>
  <c r="F37" i="53"/>
  <c r="F40" i="53"/>
  <c r="F43" i="53"/>
  <c r="F46" i="53"/>
  <c r="F49" i="53"/>
  <c r="F52" i="53"/>
  <c r="F55" i="53"/>
  <c r="F58" i="53"/>
  <c r="F39" i="52"/>
  <c r="I57" i="52"/>
  <c r="J57" i="52" s="1"/>
  <c r="H39" i="52"/>
  <c r="I39" i="52" s="1"/>
  <c r="F42" i="52"/>
  <c r="F27" i="52"/>
  <c r="I28" i="52"/>
  <c r="J28" i="52" s="1"/>
  <c r="F57" i="52"/>
  <c r="F36" i="52"/>
  <c r="I43" i="52"/>
  <c r="J43" i="52" s="1"/>
  <c r="F51" i="52"/>
  <c r="I58" i="52"/>
  <c r="K58" i="52" s="1"/>
  <c r="F30" i="52"/>
  <c r="I37" i="52"/>
  <c r="K37" i="52" s="1"/>
  <c r="F45" i="52"/>
  <c r="I52" i="52"/>
  <c r="K52" i="52" s="1"/>
  <c r="F24" i="52"/>
  <c r="F60" i="52"/>
  <c r="I31" i="52"/>
  <c r="J31" i="52" s="1"/>
  <c r="I53" i="52"/>
  <c r="K53" i="52" s="1"/>
  <c r="I49" i="52"/>
  <c r="K49" i="52" s="1"/>
  <c r="I46" i="52"/>
  <c r="J46" i="52" s="1"/>
  <c r="F54" i="52"/>
  <c r="F33" i="52"/>
  <c r="F48" i="52"/>
  <c r="I55" i="52"/>
  <c r="J55" i="52" s="1"/>
  <c r="I34" i="52"/>
  <c r="K34" i="52" s="1"/>
  <c r="I23" i="52"/>
  <c r="K23" i="52" s="1"/>
  <c r="I38" i="52"/>
  <c r="I47" i="52"/>
  <c r="I48" i="52"/>
  <c r="I26" i="52"/>
  <c r="I41" i="52"/>
  <c r="I42" i="52"/>
  <c r="I35" i="52"/>
  <c r="I36" i="52"/>
  <c r="I50" i="52"/>
  <c r="I51" i="52"/>
  <c r="I29" i="52"/>
  <c r="I30" i="52"/>
  <c r="I44" i="52"/>
  <c r="I45" i="52"/>
  <c r="I59" i="52"/>
  <c r="I32" i="52"/>
  <c r="I33" i="52"/>
  <c r="I25" i="52"/>
  <c r="I54" i="52"/>
  <c r="I27" i="52"/>
  <c r="I56" i="52"/>
  <c r="F23" i="52"/>
  <c r="F26" i="52"/>
  <c r="F29" i="52"/>
  <c r="F32" i="52"/>
  <c r="F35" i="52"/>
  <c r="F38" i="52"/>
  <c r="F41" i="52"/>
  <c r="F44" i="52"/>
  <c r="F47" i="52"/>
  <c r="F50" i="52"/>
  <c r="F53" i="52"/>
  <c r="F56" i="52"/>
  <c r="F59" i="52"/>
  <c r="F25" i="52"/>
  <c r="F28" i="52"/>
  <c r="F31" i="52"/>
  <c r="F34" i="52"/>
  <c r="F37" i="52"/>
  <c r="F40" i="52"/>
  <c r="F43" i="52"/>
  <c r="F46" i="52"/>
  <c r="F49" i="52"/>
  <c r="F52" i="52"/>
  <c r="F55" i="52"/>
  <c r="F58" i="52"/>
  <c r="F29" i="50"/>
  <c r="F27" i="50"/>
  <c r="F39" i="50"/>
  <c r="H27" i="50"/>
  <c r="I27" i="50" s="1"/>
  <c r="K27" i="50" s="1"/>
  <c r="F17" i="50"/>
  <c r="H39" i="50"/>
  <c r="F51" i="50"/>
  <c r="F60" i="50"/>
  <c r="F21" i="50"/>
  <c r="F57" i="50"/>
  <c r="F33" i="50"/>
  <c r="H51" i="50"/>
  <c r="I51" i="50" s="1"/>
  <c r="K51" i="50" s="1"/>
  <c r="F45" i="50"/>
  <c r="F15" i="50"/>
  <c r="F11" i="50"/>
  <c r="H32" i="50"/>
  <c r="I33" i="50" s="1"/>
  <c r="K33" i="50" s="1"/>
  <c r="I54" i="50"/>
  <c r="K54" i="50" s="1"/>
  <c r="H56" i="50"/>
  <c r="I57" i="50" s="1"/>
  <c r="H44" i="50"/>
  <c r="I45" i="50" s="1"/>
  <c r="F9" i="50"/>
  <c r="I10" i="50"/>
  <c r="J10" i="50" s="1"/>
  <c r="I42" i="50"/>
  <c r="J42" i="50" s="1"/>
  <c r="I36" i="50"/>
  <c r="J36" i="50" s="1"/>
  <c r="I48" i="50"/>
  <c r="J48" i="50" s="1"/>
  <c r="I24" i="50"/>
  <c r="K24" i="50" s="1"/>
  <c r="H29" i="50"/>
  <c r="I30" i="50" s="1"/>
  <c r="H17" i="50"/>
  <c r="I17" i="50" s="1"/>
  <c r="F12" i="50"/>
  <c r="F18" i="50"/>
  <c r="F24" i="50"/>
  <c r="F30" i="50"/>
  <c r="F36" i="50"/>
  <c r="F42" i="50"/>
  <c r="F48" i="50"/>
  <c r="F54" i="50"/>
  <c r="I13" i="50"/>
  <c r="J13" i="50" s="1"/>
  <c r="F14" i="50"/>
  <c r="F20" i="50"/>
  <c r="F38" i="50"/>
  <c r="I19" i="50"/>
  <c r="J19" i="50" s="1"/>
  <c r="H14" i="50"/>
  <c r="I14" i="50" s="1"/>
  <c r="H20" i="50"/>
  <c r="I21" i="50" s="1"/>
  <c r="H38" i="50"/>
  <c r="I16" i="50"/>
  <c r="J16" i="50" s="1"/>
  <c r="H11" i="50"/>
  <c r="I12" i="50" s="1"/>
  <c r="H25" i="50"/>
  <c r="F25" i="50"/>
  <c r="H43" i="50"/>
  <c r="F43" i="50"/>
  <c r="H22" i="50"/>
  <c r="F22" i="50"/>
  <c r="F26" i="50"/>
  <c r="H40" i="50"/>
  <c r="F40" i="50"/>
  <c r="F44" i="50"/>
  <c r="F10" i="50"/>
  <c r="F13" i="50"/>
  <c r="F16" i="50"/>
  <c r="F19" i="50"/>
  <c r="F56" i="50"/>
  <c r="H55" i="50"/>
  <c r="F55" i="50"/>
  <c r="F23" i="50"/>
  <c r="H37" i="50"/>
  <c r="F37" i="50"/>
  <c r="F41" i="50"/>
  <c r="F59" i="50"/>
  <c r="H58" i="50"/>
  <c r="F58" i="50"/>
  <c r="H34" i="50"/>
  <c r="F34" i="50"/>
  <c r="H31" i="50"/>
  <c r="F31" i="50"/>
  <c r="F35" i="50"/>
  <c r="F50" i="50"/>
  <c r="H49" i="50"/>
  <c r="F49" i="50"/>
  <c r="F53" i="50"/>
  <c r="H52" i="50"/>
  <c r="F52" i="50"/>
  <c r="H28" i="50"/>
  <c r="F28" i="50"/>
  <c r="F32" i="50"/>
  <c r="F47" i="50"/>
  <c r="H46" i="50"/>
  <c r="F46" i="50"/>
  <c r="K9" i="50"/>
  <c r="J9" i="50"/>
  <c r="P16" i="37"/>
  <c r="P17" i="37"/>
  <c r="P18" i="37"/>
  <c r="P19" i="37"/>
  <c r="P20" i="37"/>
  <c r="P21" i="37"/>
  <c r="P22" i="37"/>
  <c r="P23" i="37"/>
  <c r="P24" i="37"/>
  <c r="P25" i="37"/>
  <c r="P26" i="37"/>
  <c r="P27" i="37"/>
  <c r="P28" i="37"/>
  <c r="P29" i="37"/>
  <c r="P30" i="37"/>
  <c r="P31" i="37"/>
  <c r="P32" i="37"/>
  <c r="P33" i="37"/>
  <c r="P34" i="37"/>
  <c r="P35" i="37"/>
  <c r="P36" i="37"/>
  <c r="P37" i="37"/>
  <c r="P38" i="37"/>
  <c r="P39" i="37"/>
  <c r="P40" i="37"/>
  <c r="P41" i="37"/>
  <c r="P42" i="37"/>
  <c r="P43" i="37"/>
  <c r="P44" i="37"/>
  <c r="P45" i="37"/>
  <c r="P46" i="37"/>
  <c r="P47" i="37"/>
  <c r="P48" i="37"/>
  <c r="P49" i="37"/>
  <c r="P50" i="37"/>
  <c r="P51" i="37"/>
  <c r="P52" i="37"/>
  <c r="P53" i="37"/>
  <c r="P54" i="37"/>
  <c r="P55" i="37"/>
  <c r="P56" i="37"/>
  <c r="P57" i="37"/>
  <c r="P58" i="37"/>
  <c r="P59" i="37"/>
  <c r="P60" i="37"/>
  <c r="P61" i="37"/>
  <c r="P62" i="37"/>
  <c r="P63" i="37"/>
  <c r="P64" i="37"/>
  <c r="P65" i="37"/>
  <c r="P15" i="37"/>
  <c r="O15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6" i="37"/>
  <c r="Q37" i="37"/>
  <c r="Q38" i="37"/>
  <c r="Q39" i="37"/>
  <c r="Q40" i="37"/>
  <c r="Q41" i="37"/>
  <c r="Q42" i="37"/>
  <c r="Q43" i="37"/>
  <c r="Q44" i="37"/>
  <c r="Q45" i="37"/>
  <c r="Q46" i="37"/>
  <c r="Q47" i="37"/>
  <c r="Q48" i="37"/>
  <c r="Q49" i="37"/>
  <c r="Q50" i="37"/>
  <c r="Q51" i="37"/>
  <c r="Q52" i="37"/>
  <c r="Q53" i="37"/>
  <c r="Q54" i="37"/>
  <c r="Q55" i="37"/>
  <c r="Q56" i="37"/>
  <c r="Q57" i="37"/>
  <c r="Q58" i="37"/>
  <c r="Q59" i="37"/>
  <c r="Q60" i="37"/>
  <c r="Q61" i="37"/>
  <c r="Q62" i="37"/>
  <c r="Q63" i="37"/>
  <c r="Q64" i="37"/>
  <c r="Q65" i="37"/>
  <c r="L25" i="55" l="1"/>
  <c r="L26" i="55" s="1"/>
  <c r="L27" i="55" s="1"/>
  <c r="L28" i="55" s="1"/>
  <c r="L29" i="55" s="1"/>
  <c r="L30" i="55" s="1"/>
  <c r="L31" i="55" s="1"/>
  <c r="L32" i="55" s="1"/>
  <c r="L33" i="55" s="1"/>
  <c r="L34" i="55" s="1"/>
  <c r="L35" i="55" s="1"/>
  <c r="L36" i="55" s="1"/>
  <c r="L37" i="55" s="1"/>
  <c r="L38" i="55" s="1"/>
  <c r="L39" i="55" s="1"/>
  <c r="L40" i="55" s="1"/>
  <c r="L41" i="55" s="1"/>
  <c r="L42" i="55" s="1"/>
  <c r="L43" i="55" s="1"/>
  <c r="L44" i="55" s="1"/>
  <c r="L45" i="55" s="1"/>
  <c r="L46" i="55" s="1"/>
  <c r="L47" i="55" s="1"/>
  <c r="L48" i="55" s="1"/>
  <c r="L49" i="55" s="1"/>
  <c r="L50" i="55" s="1"/>
  <c r="L51" i="55" s="1"/>
  <c r="L52" i="55" s="1"/>
  <c r="L53" i="55" s="1"/>
  <c r="L54" i="55" s="1"/>
  <c r="L55" i="55" s="1"/>
  <c r="L56" i="55" s="1"/>
  <c r="L57" i="55" s="1"/>
  <c r="L58" i="55" s="1"/>
  <c r="L59" i="55" s="1"/>
  <c r="L60" i="55" s="1"/>
  <c r="L61" i="55" s="1"/>
  <c r="L62" i="55" s="1"/>
  <c r="L63" i="55" s="1"/>
  <c r="L64" i="55" s="1"/>
  <c r="L65" i="55" s="1"/>
  <c r="L66" i="55" s="1"/>
  <c r="L67" i="55" s="1"/>
  <c r="L68" i="55" s="1"/>
  <c r="L69" i="55" s="1"/>
  <c r="L70" i="55" s="1"/>
  <c r="L71" i="55" s="1"/>
  <c r="L72" i="55" s="1"/>
  <c r="L73" i="55" s="1"/>
  <c r="I30" i="63"/>
  <c r="J30" i="63" s="1"/>
  <c r="F30" i="63"/>
  <c r="G30" i="63" s="1"/>
  <c r="E31" i="63"/>
  <c r="L32" i="63"/>
  <c r="Y29" i="63"/>
  <c r="X29" i="63"/>
  <c r="E23" i="55"/>
  <c r="F23" i="55" s="1"/>
  <c r="G23" i="55" s="1"/>
  <c r="E17" i="60"/>
  <c r="L18" i="60"/>
  <c r="Y15" i="60"/>
  <c r="X15" i="60"/>
  <c r="I16" i="60"/>
  <c r="J16" i="60" s="1"/>
  <c r="F16" i="60"/>
  <c r="G16" i="60" s="1"/>
  <c r="J11" i="54"/>
  <c r="I30" i="54"/>
  <c r="K30" i="54" s="1"/>
  <c r="I18" i="54"/>
  <c r="J18" i="54" s="1"/>
  <c r="I22" i="54"/>
  <c r="K22" i="54" s="1"/>
  <c r="K15" i="54"/>
  <c r="I23" i="54"/>
  <c r="K23" i="54" s="1"/>
  <c r="F17" i="54"/>
  <c r="H24" i="54" s="1"/>
  <c r="I24" i="54" s="1"/>
  <c r="K24" i="54" s="1"/>
  <c r="F18" i="54"/>
  <c r="F25" i="54" s="1"/>
  <c r="H32" i="54" s="1"/>
  <c r="K16" i="54"/>
  <c r="F30" i="54"/>
  <c r="F24" i="54"/>
  <c r="K14" i="54"/>
  <c r="J14" i="54"/>
  <c r="K17" i="54"/>
  <c r="J17" i="54"/>
  <c r="I55" i="53"/>
  <c r="K55" i="53" s="1"/>
  <c r="I57" i="53"/>
  <c r="J57" i="53" s="1"/>
  <c r="I47" i="53"/>
  <c r="K47" i="53" s="1"/>
  <c r="K45" i="53"/>
  <c r="I33" i="53"/>
  <c r="K33" i="53" s="1"/>
  <c r="I56" i="53"/>
  <c r="J56" i="53" s="1"/>
  <c r="K51" i="53"/>
  <c r="J51" i="53"/>
  <c r="I52" i="53"/>
  <c r="K52" i="53" s="1"/>
  <c r="K48" i="53"/>
  <c r="J48" i="53"/>
  <c r="K36" i="53"/>
  <c r="J36" i="53"/>
  <c r="F5" i="53"/>
  <c r="H30" i="51" s="1"/>
  <c r="K42" i="53"/>
  <c r="J58" i="53"/>
  <c r="J44" i="53"/>
  <c r="I60" i="53"/>
  <c r="K60" i="53" s="1"/>
  <c r="I38" i="53"/>
  <c r="K38" i="53" s="1"/>
  <c r="K26" i="53"/>
  <c r="J54" i="53"/>
  <c r="I29" i="53"/>
  <c r="I35" i="53"/>
  <c r="J35" i="53" s="1"/>
  <c r="K30" i="53"/>
  <c r="K39" i="53"/>
  <c r="J39" i="53"/>
  <c r="J28" i="53"/>
  <c r="I27" i="53"/>
  <c r="J37" i="53"/>
  <c r="K49" i="53"/>
  <c r="J49" i="53"/>
  <c r="K50" i="53"/>
  <c r="J50" i="53"/>
  <c r="K32" i="53"/>
  <c r="J32" i="53"/>
  <c r="K34" i="53"/>
  <c r="J34" i="53"/>
  <c r="K43" i="53"/>
  <c r="J43" i="53"/>
  <c r="K25" i="53"/>
  <c r="J25" i="53"/>
  <c r="J53" i="53"/>
  <c r="K53" i="53"/>
  <c r="K40" i="53"/>
  <c r="J40" i="53"/>
  <c r="K46" i="53"/>
  <c r="J46" i="53"/>
  <c r="K31" i="53"/>
  <c r="J31" i="53"/>
  <c r="K41" i="53"/>
  <c r="J41" i="53"/>
  <c r="K59" i="53"/>
  <c r="J59" i="53"/>
  <c r="J52" i="52"/>
  <c r="K57" i="52"/>
  <c r="K46" i="52"/>
  <c r="K28" i="52"/>
  <c r="J37" i="52"/>
  <c r="I40" i="52"/>
  <c r="K40" i="52" s="1"/>
  <c r="K31" i="52"/>
  <c r="J49" i="52"/>
  <c r="K55" i="52"/>
  <c r="K43" i="52"/>
  <c r="J58" i="52"/>
  <c r="J53" i="52"/>
  <c r="J34" i="52"/>
  <c r="J23" i="52"/>
  <c r="I24" i="52"/>
  <c r="K24" i="52" s="1"/>
  <c r="K27" i="52"/>
  <c r="J27" i="52"/>
  <c r="K59" i="52"/>
  <c r="J59" i="52"/>
  <c r="K29" i="52"/>
  <c r="J29" i="52"/>
  <c r="K41" i="52"/>
  <c r="J41" i="52"/>
  <c r="K26" i="52"/>
  <c r="J26" i="52"/>
  <c r="K25" i="52"/>
  <c r="J25" i="52"/>
  <c r="K50" i="52"/>
  <c r="J50" i="52"/>
  <c r="K51" i="52"/>
  <c r="J51" i="52"/>
  <c r="K48" i="52"/>
  <c r="J48" i="52"/>
  <c r="K33" i="52"/>
  <c r="J33" i="52"/>
  <c r="K45" i="52"/>
  <c r="J45" i="52"/>
  <c r="K47" i="52"/>
  <c r="J47" i="52"/>
  <c r="K32" i="52"/>
  <c r="J32" i="52"/>
  <c r="K44" i="52"/>
  <c r="J44" i="52"/>
  <c r="K36" i="52"/>
  <c r="J36" i="52"/>
  <c r="F4" i="52"/>
  <c r="D29" i="51" s="1"/>
  <c r="K35" i="52"/>
  <c r="J35" i="52"/>
  <c r="K56" i="52"/>
  <c r="J56" i="52"/>
  <c r="K54" i="52"/>
  <c r="J54" i="52"/>
  <c r="K39" i="52"/>
  <c r="J39" i="52"/>
  <c r="K30" i="52"/>
  <c r="J30" i="52"/>
  <c r="K42" i="52"/>
  <c r="J42" i="52"/>
  <c r="K38" i="52"/>
  <c r="J38" i="52"/>
  <c r="I39" i="50"/>
  <c r="K39" i="50" s="1"/>
  <c r="K42" i="50"/>
  <c r="K13" i="50"/>
  <c r="I11" i="50"/>
  <c r="K11" i="50" s="1"/>
  <c r="K48" i="50"/>
  <c r="J51" i="50"/>
  <c r="I18" i="50"/>
  <c r="K18" i="50" s="1"/>
  <c r="K10" i="50"/>
  <c r="K30" i="50"/>
  <c r="J30" i="50"/>
  <c r="K57" i="50"/>
  <c r="J57" i="50"/>
  <c r="K45" i="50"/>
  <c r="J45" i="50"/>
  <c r="J33" i="50"/>
  <c r="J54" i="50"/>
  <c r="K19" i="50"/>
  <c r="K16" i="50"/>
  <c r="I15" i="50"/>
  <c r="K15" i="50" s="1"/>
  <c r="K12" i="50"/>
  <c r="J12" i="50"/>
  <c r="K21" i="50"/>
  <c r="J21" i="50"/>
  <c r="J27" i="50"/>
  <c r="I20" i="50"/>
  <c r="J20" i="50" s="1"/>
  <c r="K36" i="50"/>
  <c r="J24" i="50"/>
  <c r="I28" i="50"/>
  <c r="I29" i="50"/>
  <c r="K17" i="50"/>
  <c r="J17" i="50"/>
  <c r="K14" i="50"/>
  <c r="J14" i="50"/>
  <c r="I55" i="50"/>
  <c r="I56" i="50"/>
  <c r="I49" i="50"/>
  <c r="I50" i="50"/>
  <c r="I22" i="50"/>
  <c r="I23" i="50"/>
  <c r="I52" i="50"/>
  <c r="I53" i="50"/>
  <c r="I37" i="50"/>
  <c r="I38" i="50"/>
  <c r="I43" i="50"/>
  <c r="I44" i="50"/>
  <c r="I46" i="50"/>
  <c r="I47" i="50"/>
  <c r="I34" i="50"/>
  <c r="I35" i="50"/>
  <c r="F4" i="50"/>
  <c r="D5" i="51" s="1"/>
  <c r="I31" i="50"/>
  <c r="I32" i="50"/>
  <c r="I25" i="50"/>
  <c r="I26" i="50"/>
  <c r="I40" i="50"/>
  <c r="I41" i="50"/>
  <c r="I59" i="50"/>
  <c r="I58" i="50"/>
  <c r="N25" i="55" l="1"/>
  <c r="N26" i="55" s="1"/>
  <c r="N27" i="55" s="1"/>
  <c r="N28" i="55" s="1"/>
  <c r="N29" i="55" s="1"/>
  <c r="N30" i="55" s="1"/>
  <c r="N31" i="55" s="1"/>
  <c r="N32" i="55" s="1"/>
  <c r="N33" i="55" s="1"/>
  <c r="N34" i="55" s="1"/>
  <c r="N35" i="55" s="1"/>
  <c r="N36" i="55" s="1"/>
  <c r="N37" i="55" s="1"/>
  <c r="N38" i="55" s="1"/>
  <c r="N39" i="55" s="1"/>
  <c r="N40" i="55" s="1"/>
  <c r="N41" i="55" s="1"/>
  <c r="N42" i="55" s="1"/>
  <c r="N43" i="55" s="1"/>
  <c r="N44" i="55" s="1"/>
  <c r="N45" i="55" s="1"/>
  <c r="N46" i="55" s="1"/>
  <c r="N47" i="55" s="1"/>
  <c r="N48" i="55" s="1"/>
  <c r="N49" i="55" s="1"/>
  <c r="N50" i="55" s="1"/>
  <c r="N51" i="55" s="1"/>
  <c r="N52" i="55" s="1"/>
  <c r="N53" i="55" s="1"/>
  <c r="N54" i="55" s="1"/>
  <c r="N55" i="55" s="1"/>
  <c r="N56" i="55" s="1"/>
  <c r="N57" i="55" s="1"/>
  <c r="N58" i="55" s="1"/>
  <c r="N59" i="55" s="1"/>
  <c r="N60" i="55" s="1"/>
  <c r="N61" i="55" s="1"/>
  <c r="N62" i="55" s="1"/>
  <c r="N63" i="55" s="1"/>
  <c r="N64" i="55" s="1"/>
  <c r="N65" i="55" s="1"/>
  <c r="N66" i="55" s="1"/>
  <c r="N67" i="55" s="1"/>
  <c r="N68" i="55" s="1"/>
  <c r="N69" i="55" s="1"/>
  <c r="N70" i="55" s="1"/>
  <c r="N71" i="55" s="1"/>
  <c r="N72" i="55" s="1"/>
  <c r="N73" i="55" s="1"/>
  <c r="E24" i="55"/>
  <c r="F24" i="55" s="1"/>
  <c r="G24" i="55" s="1"/>
  <c r="X30" i="63"/>
  <c r="Y30" i="63"/>
  <c r="I31" i="63"/>
  <c r="J31" i="63" s="1"/>
  <c r="F31" i="63"/>
  <c r="G31" i="63" s="1"/>
  <c r="E32" i="63"/>
  <c r="L33" i="63"/>
  <c r="F17" i="60"/>
  <c r="G17" i="60" s="1"/>
  <c r="I17" i="60"/>
  <c r="J17" i="60" s="1"/>
  <c r="Y16" i="60"/>
  <c r="X16" i="60"/>
  <c r="E18" i="60"/>
  <c r="L19" i="60"/>
  <c r="J23" i="55"/>
  <c r="K23" i="55" s="1"/>
  <c r="AA23" i="55" s="1"/>
  <c r="K18" i="54"/>
  <c r="J30" i="54"/>
  <c r="J23" i="54"/>
  <c r="J22" i="54"/>
  <c r="H25" i="54"/>
  <c r="I25" i="54" s="1"/>
  <c r="F32" i="54"/>
  <c r="H39" i="54" s="1"/>
  <c r="J24" i="54"/>
  <c r="H37" i="54"/>
  <c r="F31" i="54"/>
  <c r="H31" i="54"/>
  <c r="K56" i="53"/>
  <c r="J47" i="53"/>
  <c r="K57" i="53"/>
  <c r="J55" i="53"/>
  <c r="J33" i="53"/>
  <c r="J38" i="53"/>
  <c r="K35" i="53"/>
  <c r="J52" i="53"/>
  <c r="J29" i="53"/>
  <c r="K29" i="53"/>
  <c r="J60" i="53"/>
  <c r="K27" i="53"/>
  <c r="J27" i="53"/>
  <c r="J40" i="52"/>
  <c r="J24" i="52"/>
  <c r="J39" i="50"/>
  <c r="J11" i="50"/>
  <c r="K20" i="50"/>
  <c r="J18" i="50"/>
  <c r="J15" i="50"/>
  <c r="K35" i="50"/>
  <c r="J35" i="50"/>
  <c r="J34" i="50"/>
  <c r="K34" i="50"/>
  <c r="K47" i="50"/>
  <c r="J47" i="50"/>
  <c r="K50" i="50"/>
  <c r="J50" i="50"/>
  <c r="K29" i="50"/>
  <c r="J29" i="50"/>
  <c r="K58" i="50"/>
  <c r="J58" i="50"/>
  <c r="J46" i="50"/>
  <c r="K46" i="50"/>
  <c r="J49" i="50"/>
  <c r="K49" i="50"/>
  <c r="J28" i="50"/>
  <c r="K28" i="50"/>
  <c r="K59" i="50"/>
  <c r="J59" i="50"/>
  <c r="K44" i="50"/>
  <c r="J44" i="50"/>
  <c r="K56" i="50"/>
  <c r="J56" i="50"/>
  <c r="J43" i="50"/>
  <c r="K43" i="50"/>
  <c r="K55" i="50"/>
  <c r="J55" i="50"/>
  <c r="J40" i="50"/>
  <c r="K40" i="50"/>
  <c r="K38" i="50"/>
  <c r="J38" i="50"/>
  <c r="K26" i="50"/>
  <c r="J26" i="50"/>
  <c r="J25" i="50"/>
  <c r="K25" i="50"/>
  <c r="K53" i="50"/>
  <c r="J53" i="50"/>
  <c r="K32" i="50"/>
  <c r="J32" i="50"/>
  <c r="K52" i="50"/>
  <c r="J52" i="50"/>
  <c r="K41" i="50"/>
  <c r="J41" i="50"/>
  <c r="J37" i="50"/>
  <c r="K37" i="50"/>
  <c r="J31" i="50"/>
  <c r="K31" i="50"/>
  <c r="K23" i="50"/>
  <c r="J23" i="50"/>
  <c r="J22" i="50"/>
  <c r="K22" i="50"/>
  <c r="E25" i="55" l="1"/>
  <c r="F25" i="55" s="1"/>
  <c r="G25" i="55" s="1"/>
  <c r="E26" i="55"/>
  <c r="E28" i="55"/>
  <c r="Y31" i="63"/>
  <c r="X31" i="63"/>
  <c r="L34" i="63"/>
  <c r="E33" i="63"/>
  <c r="F32" i="63"/>
  <c r="G32" i="63" s="1"/>
  <c r="I32" i="63"/>
  <c r="J32" i="63" s="1"/>
  <c r="J24" i="55"/>
  <c r="K24" i="55" s="1"/>
  <c r="Z24" i="55" s="1"/>
  <c r="X17" i="60"/>
  <c r="Y17" i="60"/>
  <c r="E19" i="60"/>
  <c r="L20" i="60"/>
  <c r="I18" i="60"/>
  <c r="J18" i="60" s="1"/>
  <c r="F18" i="60"/>
  <c r="G18" i="60" s="1"/>
  <c r="Z23" i="55"/>
  <c r="E27" i="55"/>
  <c r="K25" i="54"/>
  <c r="J25" i="54"/>
  <c r="I31" i="54"/>
  <c r="I32" i="54"/>
  <c r="H38" i="54"/>
  <c r="I38" i="54" s="1"/>
  <c r="F38" i="54"/>
  <c r="F39" i="54"/>
  <c r="J1" i="53"/>
  <c r="H31" i="51" s="1"/>
  <c r="J1" i="52"/>
  <c r="D30" i="51" s="1"/>
  <c r="J1" i="50"/>
  <c r="D6" i="51" s="1"/>
  <c r="J25" i="55" l="1"/>
  <c r="K25" i="55" s="1"/>
  <c r="AA25" i="55" s="1"/>
  <c r="Y32" i="63"/>
  <c r="X32" i="63"/>
  <c r="I33" i="63"/>
  <c r="J33" i="63" s="1"/>
  <c r="F33" i="63"/>
  <c r="G33" i="63" s="1"/>
  <c r="E34" i="63"/>
  <c r="L35" i="63"/>
  <c r="Y18" i="60"/>
  <c r="X18" i="60"/>
  <c r="E20" i="60"/>
  <c r="L21" i="60"/>
  <c r="I19" i="60"/>
  <c r="J19" i="60" s="1"/>
  <c r="F19" i="60"/>
  <c r="G19" i="60" s="1"/>
  <c r="AA24" i="55"/>
  <c r="F26" i="55"/>
  <c r="G26" i="55" s="1"/>
  <c r="J26" i="55"/>
  <c r="I39" i="54"/>
  <c r="K39" i="54" s="1"/>
  <c r="F46" i="54"/>
  <c r="H46" i="54"/>
  <c r="K38" i="54"/>
  <c r="J38" i="54"/>
  <c r="H45" i="54"/>
  <c r="K32" i="54"/>
  <c r="J32" i="54"/>
  <c r="K31" i="54"/>
  <c r="J31" i="54"/>
  <c r="K26" i="55" l="1"/>
  <c r="AA26" i="55" s="1"/>
  <c r="X33" i="63"/>
  <c r="Y33" i="63"/>
  <c r="E35" i="63"/>
  <c r="L36" i="63"/>
  <c r="I34" i="63"/>
  <c r="J34" i="63" s="1"/>
  <c r="F34" i="63"/>
  <c r="G34" i="63" s="1"/>
  <c r="Z25" i="55"/>
  <c r="X19" i="60"/>
  <c r="Y19" i="60"/>
  <c r="L22" i="60"/>
  <c r="E21" i="60"/>
  <c r="I20" i="60"/>
  <c r="J20" i="60" s="1"/>
  <c r="F20" i="60"/>
  <c r="G20" i="60" s="1"/>
  <c r="F27" i="55"/>
  <c r="G27" i="55" s="1"/>
  <c r="J27" i="55"/>
  <c r="K27" i="55" s="1"/>
  <c r="E29" i="55"/>
  <c r="J39" i="54"/>
  <c r="I46" i="54"/>
  <c r="K46" i="54" s="1"/>
  <c r="H53" i="54"/>
  <c r="Z26" i="55" l="1"/>
  <c r="Y34" i="63"/>
  <c r="X34" i="63"/>
  <c r="F35" i="63"/>
  <c r="G35" i="63" s="1"/>
  <c r="I35" i="63"/>
  <c r="J35" i="63" s="1"/>
  <c r="L37" i="63"/>
  <c r="E36" i="63"/>
  <c r="Y20" i="60"/>
  <c r="X20" i="60"/>
  <c r="I21" i="60"/>
  <c r="J21" i="60" s="1"/>
  <c r="F21" i="60"/>
  <c r="G21" i="60" s="1"/>
  <c r="E22" i="60"/>
  <c r="L23" i="60"/>
  <c r="E30" i="55"/>
  <c r="F28" i="55"/>
  <c r="G28" i="55" s="1"/>
  <c r="J28" i="55"/>
  <c r="K28" i="55" s="1"/>
  <c r="AA27" i="55"/>
  <c r="Z27" i="55"/>
  <c r="J46" i="54"/>
  <c r="D26" i="36"/>
  <c r="B16" i="45"/>
  <c r="B17" i="45" s="1"/>
  <c r="B18" i="45" s="1"/>
  <c r="B19" i="45" s="1"/>
  <c r="B20" i="45" s="1"/>
  <c r="B21" i="45" s="1"/>
  <c r="B22" i="45" s="1"/>
  <c r="B23" i="45" s="1"/>
  <c r="B24" i="45" s="1"/>
  <c r="B25" i="45" s="1"/>
  <c r="B26" i="45" s="1"/>
  <c r="B27" i="45" s="1"/>
  <c r="B28" i="45" s="1"/>
  <c r="B29" i="45" s="1"/>
  <c r="B30" i="45" s="1"/>
  <c r="B31" i="45" s="1"/>
  <c r="B32" i="45" s="1"/>
  <c r="B33" i="45" s="1"/>
  <c r="B34" i="45" s="1"/>
  <c r="B35" i="45" s="1"/>
  <c r="B36" i="45" s="1"/>
  <c r="B37" i="45" s="1"/>
  <c r="B38" i="45" s="1"/>
  <c r="B39" i="45" s="1"/>
  <c r="B40" i="45" s="1"/>
  <c r="B41" i="45" s="1"/>
  <c r="B42" i="45" s="1"/>
  <c r="B43" i="45" s="1"/>
  <c r="B44" i="45" s="1"/>
  <c r="B45" i="45" s="1"/>
  <c r="B46" i="45" s="1"/>
  <c r="B47" i="45" s="1"/>
  <c r="B48" i="45" s="1"/>
  <c r="B49" i="45" s="1"/>
  <c r="B50" i="45" s="1"/>
  <c r="B51" i="45" s="1"/>
  <c r="B52" i="45" s="1"/>
  <c r="B53" i="45" s="1"/>
  <c r="B54" i="45" s="1"/>
  <c r="B55" i="45" s="1"/>
  <c r="B56" i="45" s="1"/>
  <c r="B57" i="45" s="1"/>
  <c r="B58" i="45" s="1"/>
  <c r="B59" i="45" s="1"/>
  <c r="B60" i="45" s="1"/>
  <c r="B61" i="45" s="1"/>
  <c r="B62" i="45" s="1"/>
  <c r="B63" i="45" s="1"/>
  <c r="B64" i="45" s="1"/>
  <c r="B65" i="45" s="1"/>
  <c r="D15" i="45"/>
  <c r="D16" i="45" s="1"/>
  <c r="D17" i="45" s="1"/>
  <c r="D18" i="45" s="1"/>
  <c r="D19" i="45" s="1"/>
  <c r="D20" i="45" s="1"/>
  <c r="D21" i="45" s="1"/>
  <c r="D22" i="45" s="1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D33" i="45" s="1"/>
  <c r="D34" i="45" s="1"/>
  <c r="D35" i="45" s="1"/>
  <c r="D36" i="45" s="1"/>
  <c r="D37" i="45" s="1"/>
  <c r="D38" i="45" s="1"/>
  <c r="D39" i="45" s="1"/>
  <c r="D40" i="45" s="1"/>
  <c r="D41" i="45" s="1"/>
  <c r="D42" i="45" s="1"/>
  <c r="D43" i="45" s="1"/>
  <c r="D44" i="45" s="1"/>
  <c r="D45" i="45" s="1"/>
  <c r="D46" i="45" s="1"/>
  <c r="D47" i="45" s="1"/>
  <c r="D48" i="45" s="1"/>
  <c r="D49" i="45" s="1"/>
  <c r="D50" i="45" s="1"/>
  <c r="D51" i="45" s="1"/>
  <c r="D52" i="45" s="1"/>
  <c r="D53" i="45" s="1"/>
  <c r="D54" i="45" s="1"/>
  <c r="D55" i="45" s="1"/>
  <c r="D56" i="45" s="1"/>
  <c r="D57" i="45" s="1"/>
  <c r="D58" i="45" s="1"/>
  <c r="D59" i="45" s="1"/>
  <c r="D60" i="45" s="1"/>
  <c r="D61" i="45" s="1"/>
  <c r="D62" i="45" s="1"/>
  <c r="D63" i="45" s="1"/>
  <c r="D64" i="45" s="1"/>
  <c r="D65" i="45" s="1"/>
  <c r="B13" i="45"/>
  <c r="Q65" i="45"/>
  <c r="P65" i="45"/>
  <c r="O65" i="45"/>
  <c r="N65" i="45"/>
  <c r="Q64" i="45"/>
  <c r="P64" i="45"/>
  <c r="O64" i="45"/>
  <c r="N64" i="45"/>
  <c r="Q63" i="45"/>
  <c r="P63" i="45"/>
  <c r="O63" i="45"/>
  <c r="N63" i="45"/>
  <c r="Q62" i="45"/>
  <c r="P62" i="45"/>
  <c r="O62" i="45"/>
  <c r="N62" i="45"/>
  <c r="Q61" i="45"/>
  <c r="P61" i="45"/>
  <c r="O61" i="45"/>
  <c r="N61" i="45"/>
  <c r="Q60" i="45"/>
  <c r="P60" i="45"/>
  <c r="O60" i="45"/>
  <c r="N60" i="45"/>
  <c r="M60" i="45" s="1" a="1"/>
  <c r="M60" i="45" s="1"/>
  <c r="Q59" i="45"/>
  <c r="P59" i="45"/>
  <c r="O59" i="45"/>
  <c r="N59" i="45"/>
  <c r="M59" i="45" a="1"/>
  <c r="M59" i="45" s="1"/>
  <c r="Q58" i="45"/>
  <c r="P58" i="45"/>
  <c r="O58" i="45"/>
  <c r="N58" i="45"/>
  <c r="M58" i="45" s="1" a="1"/>
  <c r="M58" i="45" s="1"/>
  <c r="Q57" i="45"/>
  <c r="P57" i="45"/>
  <c r="O57" i="45"/>
  <c r="M57" i="45" s="1" a="1"/>
  <c r="M57" i="45" s="1"/>
  <c r="N57" i="45"/>
  <c r="Q56" i="45"/>
  <c r="P56" i="45"/>
  <c r="O56" i="45"/>
  <c r="N56" i="45"/>
  <c r="M56" i="45" s="1" a="1"/>
  <c r="M56" i="45" s="1"/>
  <c r="Q55" i="45"/>
  <c r="P55" i="45"/>
  <c r="O55" i="45"/>
  <c r="N55" i="45"/>
  <c r="M55" i="45" a="1"/>
  <c r="M55" i="45" s="1"/>
  <c r="Q54" i="45"/>
  <c r="P54" i="45"/>
  <c r="O54" i="45"/>
  <c r="N54" i="45"/>
  <c r="Q53" i="45"/>
  <c r="P53" i="45"/>
  <c r="O53" i="45"/>
  <c r="N53" i="45"/>
  <c r="Q52" i="45"/>
  <c r="P52" i="45"/>
  <c r="O52" i="45"/>
  <c r="N52" i="45"/>
  <c r="M52" i="45" s="1" a="1"/>
  <c r="M52" i="45" s="1"/>
  <c r="Q51" i="45"/>
  <c r="P51" i="45"/>
  <c r="O51" i="45"/>
  <c r="M51" i="45" s="1" a="1"/>
  <c r="M51" i="45" s="1"/>
  <c r="N51" i="45"/>
  <c r="Q50" i="45"/>
  <c r="P50" i="45"/>
  <c r="M50" i="45" s="1" a="1"/>
  <c r="M50" i="45" s="1"/>
  <c r="O50" i="45"/>
  <c r="N50" i="45"/>
  <c r="Q49" i="45"/>
  <c r="P49" i="45"/>
  <c r="M49" i="45" s="1" a="1"/>
  <c r="M49" i="45" s="1"/>
  <c r="O49" i="45"/>
  <c r="N49" i="45"/>
  <c r="Q48" i="45"/>
  <c r="P48" i="45"/>
  <c r="O48" i="45"/>
  <c r="N48" i="45"/>
  <c r="M48" i="45" s="1" a="1"/>
  <c r="M48" i="45" s="1"/>
  <c r="Q47" i="45"/>
  <c r="P47" i="45"/>
  <c r="O47" i="45"/>
  <c r="N47" i="45"/>
  <c r="M47" i="45" a="1"/>
  <c r="M47" i="45" s="1"/>
  <c r="Q46" i="45"/>
  <c r="P46" i="45"/>
  <c r="O46" i="45"/>
  <c r="N46" i="45"/>
  <c r="Q45" i="45"/>
  <c r="P45" i="45"/>
  <c r="O45" i="45"/>
  <c r="N45" i="45"/>
  <c r="Q44" i="45"/>
  <c r="P44" i="45"/>
  <c r="O44" i="45"/>
  <c r="N44" i="45"/>
  <c r="M44" i="45" s="1" a="1"/>
  <c r="M44" i="45" s="1"/>
  <c r="Q43" i="45"/>
  <c r="P43" i="45"/>
  <c r="O43" i="45"/>
  <c r="N43" i="45"/>
  <c r="Q42" i="45"/>
  <c r="P42" i="45"/>
  <c r="O42" i="45"/>
  <c r="N42" i="45"/>
  <c r="Q41" i="45"/>
  <c r="P41" i="45"/>
  <c r="O41" i="45"/>
  <c r="N41" i="45"/>
  <c r="Q40" i="45"/>
  <c r="P40" i="45"/>
  <c r="O40" i="45"/>
  <c r="N40" i="45"/>
  <c r="Q39" i="45"/>
  <c r="P39" i="45"/>
  <c r="O39" i="45"/>
  <c r="N39" i="45"/>
  <c r="Q38" i="45"/>
  <c r="P38" i="45"/>
  <c r="O38" i="45"/>
  <c r="N38" i="45"/>
  <c r="Q37" i="45"/>
  <c r="P37" i="45"/>
  <c r="O37" i="45"/>
  <c r="N37" i="45"/>
  <c r="Q36" i="45"/>
  <c r="P36" i="45"/>
  <c r="O36" i="45"/>
  <c r="N36" i="45"/>
  <c r="Q35" i="45"/>
  <c r="P35" i="45"/>
  <c r="O35" i="45"/>
  <c r="N35" i="45"/>
  <c r="Q34" i="45"/>
  <c r="P34" i="45"/>
  <c r="O34" i="45"/>
  <c r="N34" i="45"/>
  <c r="Q33" i="45"/>
  <c r="P33" i="45"/>
  <c r="O33" i="45"/>
  <c r="N33" i="45"/>
  <c r="Q32" i="45"/>
  <c r="P32" i="45"/>
  <c r="O32" i="45"/>
  <c r="N32" i="45"/>
  <c r="Q31" i="45"/>
  <c r="P31" i="45"/>
  <c r="O31" i="45"/>
  <c r="N31" i="45"/>
  <c r="Q30" i="45"/>
  <c r="P30" i="45"/>
  <c r="O30" i="45"/>
  <c r="N30" i="45"/>
  <c r="Q29" i="45"/>
  <c r="P29" i="45"/>
  <c r="O29" i="45"/>
  <c r="N29" i="45"/>
  <c r="M10" i="40"/>
  <c r="L10" i="40" s="1"/>
  <c r="E10" i="40" s="1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M30" i="38"/>
  <c r="M31" i="38"/>
  <c r="M32" i="38"/>
  <c r="M33" i="38"/>
  <c r="M34" i="38"/>
  <c r="M35" i="38"/>
  <c r="M36" i="38"/>
  <c r="M37" i="38"/>
  <c r="M38" i="38"/>
  <c r="M39" i="38"/>
  <c r="M40" i="38"/>
  <c r="M41" i="38"/>
  <c r="M42" i="38"/>
  <c r="M43" i="38"/>
  <c r="M44" i="38"/>
  <c r="M45" i="38"/>
  <c r="M46" i="38"/>
  <c r="M47" i="38"/>
  <c r="M48" i="38"/>
  <c r="M49" i="38"/>
  <c r="M50" i="38"/>
  <c r="M51" i="38"/>
  <c r="M52" i="38"/>
  <c r="M53" i="38"/>
  <c r="M54" i="38"/>
  <c r="M55" i="38"/>
  <c r="M56" i="38"/>
  <c r="M57" i="38"/>
  <c r="M58" i="38"/>
  <c r="M59" i="38"/>
  <c r="M60" i="38"/>
  <c r="M10" i="38"/>
  <c r="M11" i="40"/>
  <c r="M12" i="40"/>
  <c r="M13" i="40"/>
  <c r="M14" i="40"/>
  <c r="M15" i="40"/>
  <c r="M16" i="40"/>
  <c r="M17" i="40"/>
  <c r="M18" i="40"/>
  <c r="M19" i="40"/>
  <c r="M20" i="40"/>
  <c r="M21" i="40"/>
  <c r="M22" i="40"/>
  <c r="M23" i="40"/>
  <c r="M24" i="40"/>
  <c r="M25" i="40"/>
  <c r="M26" i="40"/>
  <c r="M27" i="40"/>
  <c r="M28" i="40"/>
  <c r="M29" i="40"/>
  <c r="M30" i="40"/>
  <c r="M31" i="40"/>
  <c r="M32" i="40"/>
  <c r="M33" i="40"/>
  <c r="M34" i="40"/>
  <c r="M35" i="40"/>
  <c r="M36" i="40"/>
  <c r="M37" i="40"/>
  <c r="M38" i="40"/>
  <c r="M39" i="40"/>
  <c r="M40" i="40"/>
  <c r="M41" i="40"/>
  <c r="M42" i="40"/>
  <c r="M43" i="40"/>
  <c r="M44" i="40"/>
  <c r="M45" i="40"/>
  <c r="M46" i="40"/>
  <c r="M47" i="40"/>
  <c r="M48" i="40"/>
  <c r="M49" i="40"/>
  <c r="M50" i="40"/>
  <c r="M51" i="40"/>
  <c r="M52" i="40"/>
  <c r="M53" i="40"/>
  <c r="M54" i="40"/>
  <c r="M55" i="40"/>
  <c r="M56" i="40"/>
  <c r="M57" i="40"/>
  <c r="M58" i="40"/>
  <c r="M59" i="40"/>
  <c r="M60" i="40"/>
  <c r="N60" i="40"/>
  <c r="N59" i="40"/>
  <c r="N58" i="40"/>
  <c r="N57" i="40"/>
  <c r="N56" i="40"/>
  <c r="N55" i="40"/>
  <c r="N54" i="40"/>
  <c r="N53" i="40"/>
  <c r="N52" i="40"/>
  <c r="N51" i="40"/>
  <c r="N50" i="40"/>
  <c r="N49" i="40"/>
  <c r="N48" i="40"/>
  <c r="N47" i="40"/>
  <c r="N46" i="40"/>
  <c r="N45" i="40"/>
  <c r="N44" i="40"/>
  <c r="N43" i="40"/>
  <c r="N42" i="40"/>
  <c r="N41" i="40"/>
  <c r="N40" i="40"/>
  <c r="N39" i="40"/>
  <c r="N38" i="40"/>
  <c r="N37" i="40"/>
  <c r="N36" i="40"/>
  <c r="N35" i="40"/>
  <c r="N34" i="40"/>
  <c r="N33" i="40"/>
  <c r="N32" i="40"/>
  <c r="N31" i="40"/>
  <c r="N30" i="40"/>
  <c r="N29" i="40"/>
  <c r="N28" i="40"/>
  <c r="N27" i="40"/>
  <c r="N26" i="40"/>
  <c r="N25" i="40"/>
  <c r="N24" i="40"/>
  <c r="N23" i="40"/>
  <c r="N22" i="40"/>
  <c r="N21" i="40"/>
  <c r="N20" i="40"/>
  <c r="N19" i="40"/>
  <c r="N18" i="40"/>
  <c r="N17" i="40"/>
  <c r="N16" i="40"/>
  <c r="N15" i="40"/>
  <c r="N14" i="40"/>
  <c r="N13" i="40"/>
  <c r="N12" i="40"/>
  <c r="N11" i="40"/>
  <c r="B11" i="40"/>
  <c r="B12" i="40" s="1"/>
  <c r="B13" i="40" s="1"/>
  <c r="B14" i="40" s="1"/>
  <c r="B15" i="40" s="1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B47" i="40" s="1"/>
  <c r="B48" i="40" s="1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N10" i="40"/>
  <c r="D10" i="40"/>
  <c r="D11" i="40" s="1"/>
  <c r="D12" i="40" s="1"/>
  <c r="D13" i="40" s="1"/>
  <c r="D14" i="40" s="1"/>
  <c r="D15" i="40" s="1"/>
  <c r="D16" i="40" s="1"/>
  <c r="D17" i="40" s="1"/>
  <c r="D18" i="40" s="1"/>
  <c r="D19" i="40" s="1"/>
  <c r="D20" i="40" s="1"/>
  <c r="D21" i="40" s="1"/>
  <c r="D22" i="40" s="1"/>
  <c r="D23" i="40" s="1"/>
  <c r="D24" i="40" s="1"/>
  <c r="D25" i="40" s="1"/>
  <c r="D26" i="40" s="1"/>
  <c r="D27" i="40" s="1"/>
  <c r="D28" i="40" s="1"/>
  <c r="D29" i="40" s="1"/>
  <c r="D30" i="40" s="1"/>
  <c r="D31" i="40" s="1"/>
  <c r="D32" i="40" s="1"/>
  <c r="D33" i="40" s="1"/>
  <c r="D34" i="40" s="1"/>
  <c r="D35" i="40" s="1"/>
  <c r="D36" i="40" s="1"/>
  <c r="D37" i="40" s="1"/>
  <c r="D38" i="40" s="1"/>
  <c r="D39" i="40" s="1"/>
  <c r="D40" i="40" s="1"/>
  <c r="D41" i="40" s="1"/>
  <c r="D42" i="40" s="1"/>
  <c r="D43" i="40" s="1"/>
  <c r="D44" i="40" s="1"/>
  <c r="D45" i="40" s="1"/>
  <c r="D46" i="40" s="1"/>
  <c r="D47" i="40" s="1"/>
  <c r="D48" i="40" s="1"/>
  <c r="D49" i="40" s="1"/>
  <c r="D50" i="40" s="1"/>
  <c r="D51" i="40" s="1"/>
  <c r="D52" i="40" s="1"/>
  <c r="D53" i="40" s="1"/>
  <c r="D54" i="40" s="1"/>
  <c r="D55" i="40" s="1"/>
  <c r="D56" i="40" s="1"/>
  <c r="D57" i="40" s="1"/>
  <c r="D58" i="40" s="1"/>
  <c r="D59" i="40" s="1"/>
  <c r="D60" i="40" s="1"/>
  <c r="B8" i="40"/>
  <c r="S2" i="40"/>
  <c r="O16" i="37"/>
  <c r="O17" i="37"/>
  <c r="O18" i="37"/>
  <c r="O19" i="37"/>
  <c r="O20" i="37"/>
  <c r="O21" i="37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15" i="37"/>
  <c r="M15" i="37" s="1" a="1"/>
  <c r="M15" i="37" s="1"/>
  <c r="L15" i="37" s="1"/>
  <c r="M12" i="39" a="1"/>
  <c r="M12" i="39" s="1"/>
  <c r="M13" i="39" a="1"/>
  <c r="M13" i="39" s="1"/>
  <c r="M14" i="39" a="1"/>
  <c r="M14" i="39" s="1"/>
  <c r="M15" i="39" a="1"/>
  <c r="M15" i="39" s="1"/>
  <c r="M16" i="39" a="1"/>
  <c r="M16" i="39" s="1"/>
  <c r="M17" i="39" a="1"/>
  <c r="M17" i="39" s="1"/>
  <c r="M18" i="39" a="1"/>
  <c r="M18" i="39" s="1"/>
  <c r="M19" i="39" a="1"/>
  <c r="M19" i="39" s="1"/>
  <c r="M20" i="39" a="1"/>
  <c r="M20" i="39" s="1"/>
  <c r="M21" i="39" a="1"/>
  <c r="M21" i="39" s="1"/>
  <c r="M22" i="39" a="1"/>
  <c r="M22" i="39" s="1"/>
  <c r="M23" i="39" a="1"/>
  <c r="M23" i="39" s="1"/>
  <c r="M24" i="39" a="1"/>
  <c r="M24" i="39" s="1"/>
  <c r="M25" i="39" a="1"/>
  <c r="M25" i="39" s="1"/>
  <c r="M26" i="39" a="1"/>
  <c r="M26" i="39" s="1"/>
  <c r="M27" i="39" a="1"/>
  <c r="M27" i="39" s="1"/>
  <c r="M28" i="39" a="1"/>
  <c r="M28" i="39" s="1"/>
  <c r="M29" i="39" a="1"/>
  <c r="M29" i="39" s="1"/>
  <c r="M30" i="39" a="1"/>
  <c r="M30" i="39" s="1"/>
  <c r="M31" i="39" a="1"/>
  <c r="M31" i="39" s="1"/>
  <c r="M32" i="39" a="1"/>
  <c r="M32" i="39" s="1"/>
  <c r="M33" i="39" a="1"/>
  <c r="M33" i="39" s="1"/>
  <c r="M34" i="39" a="1"/>
  <c r="M34" i="39" s="1"/>
  <c r="M35" i="39" a="1"/>
  <c r="M35" i="39" s="1"/>
  <c r="M36" i="39" a="1"/>
  <c r="M36" i="39" s="1"/>
  <c r="M37" i="39" a="1"/>
  <c r="M37" i="39" s="1"/>
  <c r="M38" i="39" a="1"/>
  <c r="M38" i="39" s="1"/>
  <c r="M39" i="39" a="1"/>
  <c r="M39" i="39" s="1"/>
  <c r="M40" i="39" a="1"/>
  <c r="M40" i="39" s="1"/>
  <c r="M41" i="39" a="1"/>
  <c r="M41" i="39" s="1"/>
  <c r="M42" i="39" a="1"/>
  <c r="M42" i="39" s="1"/>
  <c r="M43" i="39" a="1"/>
  <c r="M43" i="39" s="1"/>
  <c r="M44" i="39" a="1"/>
  <c r="M44" i="39" s="1"/>
  <c r="M45" i="39" a="1"/>
  <c r="M45" i="39" s="1"/>
  <c r="M46" i="39" a="1"/>
  <c r="M46" i="39" s="1"/>
  <c r="M47" i="39" a="1"/>
  <c r="M47" i="39" s="1"/>
  <c r="M48" i="39" a="1"/>
  <c r="M48" i="39" s="1"/>
  <c r="M49" i="39" a="1"/>
  <c r="M49" i="39" s="1"/>
  <c r="M50" i="39" a="1"/>
  <c r="M50" i="39" s="1"/>
  <c r="M51" i="39" a="1"/>
  <c r="M51" i="39" s="1"/>
  <c r="M52" i="39" a="1"/>
  <c r="M52" i="39" s="1"/>
  <c r="M53" i="39" a="1"/>
  <c r="M53" i="39" s="1"/>
  <c r="M54" i="39" a="1"/>
  <c r="M54" i="39" s="1"/>
  <c r="M55" i="39" a="1"/>
  <c r="M55" i="39" s="1"/>
  <c r="M56" i="39" a="1"/>
  <c r="M56" i="39" s="1"/>
  <c r="M57" i="39" a="1"/>
  <c r="M57" i="39" s="1"/>
  <c r="M58" i="39" a="1"/>
  <c r="M58" i="39" s="1"/>
  <c r="M59" i="39" a="1"/>
  <c r="M59" i="39" s="1"/>
  <c r="M60" i="39" a="1"/>
  <c r="M60" i="39" s="1"/>
  <c r="M61" i="39" a="1"/>
  <c r="M61" i="39" s="1"/>
  <c r="M11" i="39" a="1"/>
  <c r="M11" i="39" s="1"/>
  <c r="B12" i="39"/>
  <c r="B13" i="39" s="1"/>
  <c r="B14" i="39" s="1"/>
  <c r="B15" i="39" s="1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B44" i="39" s="1"/>
  <c r="B45" i="39" s="1"/>
  <c r="B46" i="39" s="1"/>
  <c r="B47" i="39" s="1"/>
  <c r="B48" i="39" s="1"/>
  <c r="B49" i="39" s="1"/>
  <c r="B50" i="39" s="1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D11" i="39"/>
  <c r="D12" i="39" s="1"/>
  <c r="D13" i="39" s="1"/>
  <c r="D14" i="39" s="1"/>
  <c r="D15" i="39" s="1"/>
  <c r="D16" i="39" s="1"/>
  <c r="D17" i="39" s="1"/>
  <c r="D18" i="39" s="1"/>
  <c r="D19" i="39" s="1"/>
  <c r="D20" i="39" s="1"/>
  <c r="D21" i="39" s="1"/>
  <c r="D22" i="39" s="1"/>
  <c r="D23" i="39" s="1"/>
  <c r="D24" i="39" s="1"/>
  <c r="D25" i="39" s="1"/>
  <c r="D26" i="39" s="1"/>
  <c r="D27" i="39" s="1"/>
  <c r="D28" i="39" s="1"/>
  <c r="D29" i="39" s="1"/>
  <c r="D30" i="39" s="1"/>
  <c r="D31" i="39" s="1"/>
  <c r="D32" i="39" s="1"/>
  <c r="D33" i="39" s="1"/>
  <c r="D34" i="39" s="1"/>
  <c r="D35" i="39" s="1"/>
  <c r="D36" i="39" s="1"/>
  <c r="D37" i="39" s="1"/>
  <c r="D38" i="39" s="1"/>
  <c r="D39" i="39" s="1"/>
  <c r="D40" i="39" s="1"/>
  <c r="D41" i="39" s="1"/>
  <c r="D42" i="39" s="1"/>
  <c r="D43" i="39" s="1"/>
  <c r="D44" i="39" s="1"/>
  <c r="D45" i="39" s="1"/>
  <c r="D46" i="39" s="1"/>
  <c r="D47" i="39" s="1"/>
  <c r="D48" i="39" s="1"/>
  <c r="D49" i="39" s="1"/>
  <c r="D50" i="39" s="1"/>
  <c r="D51" i="39" s="1"/>
  <c r="D52" i="39" s="1"/>
  <c r="D53" i="39" s="1"/>
  <c r="D54" i="39" s="1"/>
  <c r="D55" i="39" s="1"/>
  <c r="D56" i="39" s="1"/>
  <c r="D57" i="39" s="1"/>
  <c r="D58" i="39" s="1"/>
  <c r="D59" i="39" s="1"/>
  <c r="D60" i="39" s="1"/>
  <c r="D61" i="39" s="1"/>
  <c r="B9" i="39"/>
  <c r="S2" i="39"/>
  <c r="N60" i="38"/>
  <c r="N59" i="38"/>
  <c r="N58" i="38"/>
  <c r="N57" i="38"/>
  <c r="N56" i="38"/>
  <c r="N55" i="38"/>
  <c r="N54" i="38"/>
  <c r="N53" i="38"/>
  <c r="N52" i="38"/>
  <c r="N51" i="38"/>
  <c r="N50" i="38"/>
  <c r="N49" i="38"/>
  <c r="N48" i="38"/>
  <c r="N47" i="38"/>
  <c r="N46" i="38"/>
  <c r="N45" i="38"/>
  <c r="N44" i="38"/>
  <c r="N43" i="38"/>
  <c r="N42" i="38"/>
  <c r="N41" i="38"/>
  <c r="N40" i="38"/>
  <c r="N39" i="38"/>
  <c r="N38" i="38"/>
  <c r="N37" i="38"/>
  <c r="N36" i="38"/>
  <c r="N35" i="38"/>
  <c r="N34" i="38"/>
  <c r="N33" i="38"/>
  <c r="N32" i="38"/>
  <c r="N31" i="38"/>
  <c r="N30" i="38"/>
  <c r="N29" i="38"/>
  <c r="N28" i="38"/>
  <c r="N27" i="38"/>
  <c r="N26" i="38"/>
  <c r="N25" i="38"/>
  <c r="N24" i="38"/>
  <c r="N23" i="38"/>
  <c r="N22" i="38"/>
  <c r="N21" i="38"/>
  <c r="N20" i="38"/>
  <c r="N19" i="38"/>
  <c r="N18" i="38"/>
  <c r="N17" i="38"/>
  <c r="N16" i="38"/>
  <c r="N15" i="38"/>
  <c r="N14" i="38"/>
  <c r="N13" i="38"/>
  <c r="N12" i="38"/>
  <c r="N11" i="38"/>
  <c r="B11" i="38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N10" i="38"/>
  <c r="L10" i="38"/>
  <c r="D10" i="38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24" i="38" s="1"/>
  <c r="D25" i="38" s="1"/>
  <c r="D26" i="38" s="1"/>
  <c r="D27" i="38" s="1"/>
  <c r="D28" i="38" s="1"/>
  <c r="D29" i="38" s="1"/>
  <c r="D30" i="38" s="1"/>
  <c r="D31" i="38" s="1"/>
  <c r="D32" i="38" s="1"/>
  <c r="D33" i="38" s="1"/>
  <c r="D34" i="38" s="1"/>
  <c r="D35" i="38" s="1"/>
  <c r="D36" i="38" s="1"/>
  <c r="D37" i="38" s="1"/>
  <c r="D38" i="38" s="1"/>
  <c r="D39" i="38" s="1"/>
  <c r="D40" i="38" s="1"/>
  <c r="D41" i="38" s="1"/>
  <c r="D42" i="38" s="1"/>
  <c r="D43" i="38" s="1"/>
  <c r="D44" i="38" s="1"/>
  <c r="D45" i="38" s="1"/>
  <c r="D46" i="38" s="1"/>
  <c r="D47" i="38" s="1"/>
  <c r="D48" i="38" s="1"/>
  <c r="D49" i="38" s="1"/>
  <c r="D50" i="38" s="1"/>
  <c r="D51" i="38" s="1"/>
  <c r="D52" i="38" s="1"/>
  <c r="D53" i="38" s="1"/>
  <c r="D54" i="38" s="1"/>
  <c r="D55" i="38" s="1"/>
  <c r="D56" i="38" s="1"/>
  <c r="D57" i="38" s="1"/>
  <c r="D58" i="38" s="1"/>
  <c r="D59" i="38" s="1"/>
  <c r="D60" i="38" s="1"/>
  <c r="B8" i="38"/>
  <c r="S2" i="38"/>
  <c r="B16" i="37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B47" i="37" s="1"/>
  <c r="B48" i="37" s="1"/>
  <c r="B49" i="37" s="1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B62" i="37" s="1"/>
  <c r="B63" i="37" s="1"/>
  <c r="B64" i="37" s="1"/>
  <c r="B65" i="37" s="1"/>
  <c r="D15" i="37"/>
  <c r="D16" i="37" s="1"/>
  <c r="D17" i="37" s="1"/>
  <c r="D18" i="37" s="1"/>
  <c r="D19" i="37" s="1"/>
  <c r="D20" i="37" s="1"/>
  <c r="D21" i="37" s="1"/>
  <c r="D22" i="37" s="1"/>
  <c r="D23" i="37" s="1"/>
  <c r="D24" i="37" s="1"/>
  <c r="D25" i="37" s="1"/>
  <c r="D26" i="37" s="1"/>
  <c r="D27" i="37" s="1"/>
  <c r="D28" i="37" s="1"/>
  <c r="D29" i="37" s="1"/>
  <c r="D30" i="37" s="1"/>
  <c r="D31" i="37" s="1"/>
  <c r="D32" i="37" s="1"/>
  <c r="D33" i="37" s="1"/>
  <c r="D34" i="37" s="1"/>
  <c r="D35" i="37" s="1"/>
  <c r="D36" i="37" s="1"/>
  <c r="D37" i="37" s="1"/>
  <c r="D38" i="37" s="1"/>
  <c r="D39" i="37" s="1"/>
  <c r="D40" i="37" s="1"/>
  <c r="D41" i="37" s="1"/>
  <c r="D42" i="37" s="1"/>
  <c r="D43" i="37" s="1"/>
  <c r="D44" i="37" s="1"/>
  <c r="D45" i="37" s="1"/>
  <c r="D46" i="37" s="1"/>
  <c r="D47" i="37" s="1"/>
  <c r="D48" i="37" s="1"/>
  <c r="D49" i="37" s="1"/>
  <c r="D50" i="37" s="1"/>
  <c r="D51" i="37" s="1"/>
  <c r="D52" i="37" s="1"/>
  <c r="D53" i="37" s="1"/>
  <c r="D54" i="37" s="1"/>
  <c r="D55" i="37" s="1"/>
  <c r="D56" i="37" s="1"/>
  <c r="D57" i="37" s="1"/>
  <c r="D58" i="37" s="1"/>
  <c r="D59" i="37" s="1"/>
  <c r="D60" i="37" s="1"/>
  <c r="D61" i="37" s="1"/>
  <c r="D62" i="37" s="1"/>
  <c r="D63" i="37" s="1"/>
  <c r="D64" i="37" s="1"/>
  <c r="D65" i="37" s="1"/>
  <c r="B13" i="37"/>
  <c r="P27" i="36"/>
  <c r="P28" i="36"/>
  <c r="P29" i="36"/>
  <c r="P30" i="36"/>
  <c r="P31" i="36"/>
  <c r="P32" i="36"/>
  <c r="P33" i="36"/>
  <c r="P34" i="36"/>
  <c r="P35" i="36"/>
  <c r="P36" i="36"/>
  <c r="P37" i="36"/>
  <c r="P38" i="36"/>
  <c r="P39" i="36"/>
  <c r="P40" i="36"/>
  <c r="P41" i="36"/>
  <c r="P42" i="36"/>
  <c r="P43" i="36"/>
  <c r="P44" i="36"/>
  <c r="P45" i="36"/>
  <c r="P46" i="36"/>
  <c r="P47" i="36"/>
  <c r="P48" i="36"/>
  <c r="P49" i="36"/>
  <c r="P50" i="36"/>
  <c r="P51" i="36"/>
  <c r="P52" i="36"/>
  <c r="P53" i="36"/>
  <c r="P54" i="36"/>
  <c r="P55" i="36"/>
  <c r="P56" i="36"/>
  <c r="P57" i="36"/>
  <c r="P58" i="36"/>
  <c r="P59" i="36"/>
  <c r="P60" i="36"/>
  <c r="P61" i="36"/>
  <c r="P62" i="36"/>
  <c r="P26" i="36"/>
  <c r="O62" i="36"/>
  <c r="N62" i="36"/>
  <c r="M62" i="36" s="1" a="1"/>
  <c r="M62" i="36" s="1"/>
  <c r="O61" i="36"/>
  <c r="N61" i="36"/>
  <c r="M61" i="36" s="1" a="1"/>
  <c r="M61" i="36" s="1"/>
  <c r="O60" i="36"/>
  <c r="M60" i="36" s="1" a="1"/>
  <c r="M60" i="36" s="1"/>
  <c r="N60" i="36"/>
  <c r="O59" i="36"/>
  <c r="N59" i="36"/>
  <c r="M59" i="36" s="1" a="1"/>
  <c r="M59" i="36" s="1"/>
  <c r="O58" i="36"/>
  <c r="N58" i="36"/>
  <c r="M58" i="36" s="1" a="1"/>
  <c r="M58" i="36" s="1"/>
  <c r="O57" i="36"/>
  <c r="N57" i="36"/>
  <c r="M57" i="36" s="1" a="1"/>
  <c r="M57" i="36" s="1"/>
  <c r="O56" i="36"/>
  <c r="M56" i="36" s="1" a="1"/>
  <c r="M56" i="36" s="1"/>
  <c r="N56" i="36"/>
  <c r="O55" i="36"/>
  <c r="N55" i="36"/>
  <c r="M55" i="36" s="1" a="1"/>
  <c r="M55" i="36" s="1"/>
  <c r="O54" i="36"/>
  <c r="N54" i="36"/>
  <c r="M54" i="36" s="1" a="1"/>
  <c r="M54" i="36" s="1"/>
  <c r="O53" i="36"/>
  <c r="N53" i="36"/>
  <c r="M53" i="36" s="1" a="1"/>
  <c r="M53" i="36" s="1"/>
  <c r="O52" i="36"/>
  <c r="M52" i="36" s="1" a="1"/>
  <c r="M52" i="36" s="1"/>
  <c r="N52" i="36"/>
  <c r="O51" i="36"/>
  <c r="N51" i="36"/>
  <c r="M51" i="36" s="1" a="1"/>
  <c r="M51" i="36" s="1"/>
  <c r="O50" i="36"/>
  <c r="N50" i="36"/>
  <c r="M50" i="36" s="1" a="1"/>
  <c r="M50" i="36" s="1"/>
  <c r="O49" i="36"/>
  <c r="N49" i="36"/>
  <c r="M49" i="36" s="1" a="1"/>
  <c r="M49" i="36" s="1"/>
  <c r="O48" i="36"/>
  <c r="M48" i="36" s="1" a="1"/>
  <c r="M48" i="36" s="1"/>
  <c r="N48" i="36"/>
  <c r="O47" i="36"/>
  <c r="N47" i="36"/>
  <c r="M47" i="36" s="1" a="1"/>
  <c r="M47" i="36" s="1"/>
  <c r="O46" i="36"/>
  <c r="N46" i="36"/>
  <c r="M46" i="36" s="1" a="1"/>
  <c r="M46" i="36" s="1"/>
  <c r="O45" i="36"/>
  <c r="N45" i="36"/>
  <c r="M45" i="36" s="1" a="1"/>
  <c r="M45" i="36" s="1"/>
  <c r="O44" i="36"/>
  <c r="M44" i="36" s="1" a="1"/>
  <c r="M44" i="36" s="1"/>
  <c r="N44" i="36"/>
  <c r="O43" i="36"/>
  <c r="N43" i="36"/>
  <c r="M43" i="36" s="1" a="1"/>
  <c r="M43" i="36" s="1"/>
  <c r="O42" i="36"/>
  <c r="N42" i="36"/>
  <c r="M42" i="36" s="1" a="1"/>
  <c r="M42" i="36" s="1"/>
  <c r="O41" i="36"/>
  <c r="N41" i="36"/>
  <c r="M41" i="36" s="1" a="1"/>
  <c r="M41" i="36" s="1"/>
  <c r="O40" i="36"/>
  <c r="M40" i="36" s="1" a="1"/>
  <c r="M40" i="36" s="1"/>
  <c r="N40" i="36"/>
  <c r="O39" i="36"/>
  <c r="N39" i="36"/>
  <c r="M39" i="36" s="1" a="1"/>
  <c r="M39" i="36" s="1"/>
  <c r="O38" i="36"/>
  <c r="N38" i="36"/>
  <c r="M38" i="36" s="1" a="1"/>
  <c r="M38" i="36" s="1"/>
  <c r="O37" i="36"/>
  <c r="N37" i="36"/>
  <c r="M37" i="36" s="1" a="1"/>
  <c r="M37" i="36" s="1"/>
  <c r="O36" i="36"/>
  <c r="M36" i="36" s="1" a="1"/>
  <c r="M36" i="36" s="1"/>
  <c r="N36" i="36"/>
  <c r="O35" i="36"/>
  <c r="N35" i="36"/>
  <c r="M35" i="36" s="1" a="1"/>
  <c r="M35" i="36" s="1"/>
  <c r="O34" i="36"/>
  <c r="N34" i="36"/>
  <c r="M34" i="36" s="1" a="1"/>
  <c r="M34" i="36" s="1"/>
  <c r="O33" i="36"/>
  <c r="N33" i="36"/>
  <c r="M33" i="36" s="1" a="1"/>
  <c r="M33" i="36" s="1"/>
  <c r="O32" i="36"/>
  <c r="M32" i="36" s="1" a="1"/>
  <c r="M32" i="36" s="1"/>
  <c r="N32" i="36"/>
  <c r="O31" i="36"/>
  <c r="N31" i="36"/>
  <c r="M31" i="36" s="1" a="1"/>
  <c r="M31" i="36" s="1"/>
  <c r="O30" i="36"/>
  <c r="N30" i="36"/>
  <c r="M30" i="36" s="1" a="1"/>
  <c r="M30" i="36" s="1"/>
  <c r="O29" i="36"/>
  <c r="N29" i="36"/>
  <c r="M29" i="36" s="1" a="1"/>
  <c r="M29" i="36" s="1"/>
  <c r="O28" i="36"/>
  <c r="M28" i="36" s="1" a="1"/>
  <c r="M28" i="36" s="1"/>
  <c r="N28" i="36"/>
  <c r="O27" i="36"/>
  <c r="N27" i="36"/>
  <c r="M27" i="36" s="1" a="1"/>
  <c r="M27" i="36" s="1"/>
  <c r="O26" i="36"/>
  <c r="M26" i="36" s="1" a="1"/>
  <c r="M26" i="36" s="1"/>
  <c r="N26" i="36"/>
  <c r="B13" i="36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D12" i="36"/>
  <c r="D13" i="36" s="1"/>
  <c r="D14" i="36" s="1"/>
  <c r="D15" i="36" s="1"/>
  <c r="D16" i="36" s="1"/>
  <c r="D17" i="36" s="1"/>
  <c r="D18" i="36" s="1"/>
  <c r="D19" i="36" s="1"/>
  <c r="D20" i="36" s="1"/>
  <c r="D21" i="36" s="1"/>
  <c r="D22" i="36" s="1"/>
  <c r="D23" i="36" s="1"/>
  <c r="D24" i="36" s="1"/>
  <c r="D25" i="36" s="1"/>
  <c r="D27" i="36" s="1"/>
  <c r="D28" i="36" s="1"/>
  <c r="D29" i="36" s="1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49" i="36" s="1"/>
  <c r="D50" i="36" s="1"/>
  <c r="D51" i="36" s="1"/>
  <c r="D52" i="36" s="1"/>
  <c r="D53" i="36" s="1"/>
  <c r="D54" i="36" s="1"/>
  <c r="D55" i="36" s="1"/>
  <c r="D56" i="36" s="1"/>
  <c r="D57" i="36" s="1"/>
  <c r="D58" i="36" s="1"/>
  <c r="D59" i="36" s="1"/>
  <c r="D60" i="36" s="1"/>
  <c r="D61" i="36" s="1"/>
  <c r="D62" i="36" s="1"/>
  <c r="B10" i="36"/>
  <c r="W2" i="36"/>
  <c r="B12" i="35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D11" i="35"/>
  <c r="D12" i="35" s="1"/>
  <c r="D13" i="35" s="1"/>
  <c r="D14" i="35" s="1"/>
  <c r="D15" i="35" s="1"/>
  <c r="D16" i="35" s="1"/>
  <c r="D17" i="35" s="1"/>
  <c r="D18" i="35" s="1"/>
  <c r="D19" i="35" s="1"/>
  <c r="D20" i="35" s="1"/>
  <c r="D21" i="35" s="1"/>
  <c r="D22" i="35" s="1"/>
  <c r="D23" i="35" s="1"/>
  <c r="D24" i="35" s="1"/>
  <c r="D25" i="35" s="1"/>
  <c r="D26" i="35" s="1"/>
  <c r="D27" i="35" s="1"/>
  <c r="D28" i="35" s="1"/>
  <c r="D29" i="35" s="1"/>
  <c r="D30" i="35" s="1"/>
  <c r="D31" i="35" s="1"/>
  <c r="D32" i="35" s="1"/>
  <c r="D33" i="35" s="1"/>
  <c r="D34" i="35" s="1"/>
  <c r="D35" i="35" s="1"/>
  <c r="D36" i="35" s="1"/>
  <c r="D37" i="35" s="1"/>
  <c r="D38" i="35" s="1"/>
  <c r="D39" i="35" s="1"/>
  <c r="D40" i="35" s="1"/>
  <c r="D41" i="35" s="1"/>
  <c r="D42" i="35" s="1"/>
  <c r="D43" i="35" s="1"/>
  <c r="D44" i="35" s="1"/>
  <c r="D45" i="35" s="1"/>
  <c r="D46" i="35" s="1"/>
  <c r="D47" i="35" s="1"/>
  <c r="D48" i="35" s="1"/>
  <c r="D49" i="35" s="1"/>
  <c r="D50" i="35" s="1"/>
  <c r="D51" i="35" s="1"/>
  <c r="D52" i="35" s="1"/>
  <c r="D53" i="35" s="1"/>
  <c r="D54" i="35" s="1"/>
  <c r="D55" i="35" s="1"/>
  <c r="D56" i="35" s="1"/>
  <c r="D57" i="35" s="1"/>
  <c r="D58" i="35" s="1"/>
  <c r="D59" i="35" s="1"/>
  <c r="D60" i="35" s="1"/>
  <c r="D61" i="35" s="1"/>
  <c r="B9" i="35"/>
  <c r="I36" i="63" l="1"/>
  <c r="J36" i="63" s="1"/>
  <c r="F36" i="63"/>
  <c r="G36" i="63" s="1"/>
  <c r="E37" i="63"/>
  <c r="L38" i="63"/>
  <c r="Y35" i="63"/>
  <c r="X35" i="63"/>
  <c r="E23" i="60"/>
  <c r="L24" i="60"/>
  <c r="I22" i="60"/>
  <c r="J22" i="60" s="1"/>
  <c r="F22" i="60"/>
  <c r="G22" i="60" s="1"/>
  <c r="Y21" i="60"/>
  <c r="X21" i="60"/>
  <c r="F29" i="55"/>
  <c r="G29" i="55" s="1"/>
  <c r="J29" i="55"/>
  <c r="K29" i="55" s="1"/>
  <c r="E31" i="55"/>
  <c r="AA28" i="55"/>
  <c r="Z28" i="55"/>
  <c r="L26" i="36"/>
  <c r="E26" i="36" s="1"/>
  <c r="F26" i="36" s="1"/>
  <c r="M39" i="45" a="1"/>
  <c r="M39" i="45" s="1"/>
  <c r="M40" i="45" a="1"/>
  <c r="M40" i="45" s="1"/>
  <c r="M43" i="45" a="1"/>
  <c r="M43" i="45" s="1"/>
  <c r="M45" i="45" a="1"/>
  <c r="M45" i="45" s="1"/>
  <c r="M46" i="45" a="1"/>
  <c r="M46" i="45" s="1"/>
  <c r="M53" i="45" a="1"/>
  <c r="M53" i="45" s="1"/>
  <c r="M54" i="45" a="1"/>
  <c r="M54" i="45" s="1"/>
  <c r="M61" i="45" a="1"/>
  <c r="M61" i="45" s="1"/>
  <c r="M62" i="45" a="1"/>
  <c r="M62" i="45" s="1"/>
  <c r="M63" i="45" a="1"/>
  <c r="M63" i="45" s="1"/>
  <c r="M64" i="45" a="1"/>
  <c r="M64" i="45" s="1"/>
  <c r="M65" i="45" a="1"/>
  <c r="M65" i="45" s="1"/>
  <c r="M29" i="45" a="1"/>
  <c r="M29" i="45" s="1"/>
  <c r="L29" i="45" s="1"/>
  <c r="M30" i="45" a="1"/>
  <c r="M30" i="45" s="1"/>
  <c r="M31" i="45" a="1"/>
  <c r="M31" i="45" s="1"/>
  <c r="M32" i="45" a="1"/>
  <c r="M32" i="45" s="1"/>
  <c r="M33" i="45" a="1"/>
  <c r="M33" i="45" s="1"/>
  <c r="M34" i="45" a="1"/>
  <c r="M34" i="45" s="1"/>
  <c r="M35" i="45" a="1"/>
  <c r="M35" i="45" s="1"/>
  <c r="M36" i="45" a="1"/>
  <c r="M36" i="45" s="1"/>
  <c r="M37" i="45" a="1"/>
  <c r="M37" i="45" s="1"/>
  <c r="M38" i="45" a="1"/>
  <c r="M38" i="45" s="1"/>
  <c r="M62" i="37" a="1"/>
  <c r="M62" i="37" s="1"/>
  <c r="M58" i="37" a="1"/>
  <c r="M58" i="37" s="1"/>
  <c r="M54" i="37" a="1"/>
  <c r="M54" i="37" s="1"/>
  <c r="M50" i="37" a="1"/>
  <c r="M50" i="37" s="1"/>
  <c r="M46" i="37" a="1"/>
  <c r="M46" i="37" s="1"/>
  <c r="M42" i="37" a="1"/>
  <c r="M42" i="37" s="1"/>
  <c r="M38" i="37" a="1"/>
  <c r="M38" i="37" s="1"/>
  <c r="M34" i="37" a="1"/>
  <c r="M34" i="37" s="1"/>
  <c r="M30" i="37" a="1"/>
  <c r="M30" i="37" s="1"/>
  <c r="M26" i="37" a="1"/>
  <c r="M26" i="37" s="1"/>
  <c r="M22" i="37" a="1"/>
  <c r="M22" i="37" s="1"/>
  <c r="M18" i="37" a="1"/>
  <c r="M18" i="37" s="1"/>
  <c r="M65" i="37" a="1"/>
  <c r="M65" i="37" s="1"/>
  <c r="M61" i="37" a="1"/>
  <c r="M61" i="37" s="1"/>
  <c r="M57" i="37" a="1"/>
  <c r="M57" i="37" s="1"/>
  <c r="M53" i="37" a="1"/>
  <c r="M53" i="37" s="1"/>
  <c r="M49" i="37" a="1"/>
  <c r="M49" i="37" s="1"/>
  <c r="M45" i="37" a="1"/>
  <c r="M45" i="37" s="1"/>
  <c r="M41" i="37" a="1"/>
  <c r="M41" i="37" s="1"/>
  <c r="M37" i="37" a="1"/>
  <c r="M37" i="37" s="1"/>
  <c r="M33" i="37" a="1"/>
  <c r="M33" i="37" s="1"/>
  <c r="M29" i="37" a="1"/>
  <c r="M29" i="37" s="1"/>
  <c r="M25" i="37" a="1"/>
  <c r="M25" i="37" s="1"/>
  <c r="M21" i="37" a="1"/>
  <c r="M21" i="37" s="1"/>
  <c r="M17" i="37" a="1"/>
  <c r="M17" i="37" s="1"/>
  <c r="M64" i="37" a="1"/>
  <c r="M64" i="37" s="1"/>
  <c r="M60" i="37" a="1"/>
  <c r="M60" i="37" s="1"/>
  <c r="M56" i="37" a="1"/>
  <c r="M56" i="37" s="1"/>
  <c r="M52" i="37" a="1"/>
  <c r="M52" i="37" s="1"/>
  <c r="M48" i="37" a="1"/>
  <c r="M48" i="37" s="1"/>
  <c r="M44" i="37" a="1"/>
  <c r="M44" i="37" s="1"/>
  <c r="M40" i="37" a="1"/>
  <c r="M40" i="37" s="1"/>
  <c r="M36" i="37" a="1"/>
  <c r="M36" i="37" s="1"/>
  <c r="M32" i="37" a="1"/>
  <c r="M32" i="37" s="1"/>
  <c r="M28" i="37" a="1"/>
  <c r="M28" i="37" s="1"/>
  <c r="M24" i="37" a="1"/>
  <c r="M24" i="37" s="1"/>
  <c r="M20" i="37" a="1"/>
  <c r="M20" i="37" s="1"/>
  <c r="M16" i="37" a="1"/>
  <c r="M16" i="37" s="1"/>
  <c r="M63" i="37" a="1"/>
  <c r="M63" i="37" s="1"/>
  <c r="M59" i="37" a="1"/>
  <c r="M59" i="37" s="1"/>
  <c r="M55" i="37" a="1"/>
  <c r="M55" i="37" s="1"/>
  <c r="M51" i="37" a="1"/>
  <c r="M51" i="37" s="1"/>
  <c r="M47" i="37" a="1"/>
  <c r="M47" i="37" s="1"/>
  <c r="M43" i="37" a="1"/>
  <c r="M43" i="37" s="1"/>
  <c r="M39" i="37" a="1"/>
  <c r="M39" i="37" s="1"/>
  <c r="M35" i="37" a="1"/>
  <c r="M35" i="37" s="1"/>
  <c r="M31" i="37" a="1"/>
  <c r="M31" i="37" s="1"/>
  <c r="M27" i="37" a="1"/>
  <c r="M27" i="37" s="1"/>
  <c r="M23" i="37" a="1"/>
  <c r="M23" i="37" s="1"/>
  <c r="M19" i="37" a="1"/>
  <c r="M19" i="37" s="1"/>
  <c r="L30" i="45"/>
  <c r="M41" i="45" a="1"/>
  <c r="M41" i="45" s="1"/>
  <c r="M42" i="45" a="1"/>
  <c r="M42" i="45" s="1"/>
  <c r="L11" i="40"/>
  <c r="E11" i="40" s="1"/>
  <c r="L11" i="39"/>
  <c r="L11" i="38"/>
  <c r="E10" i="38"/>
  <c r="L27" i="36"/>
  <c r="E38" i="63" l="1"/>
  <c r="L39" i="63"/>
  <c r="I37" i="63"/>
  <c r="J37" i="63" s="1"/>
  <c r="F37" i="63"/>
  <c r="G37" i="63" s="1"/>
  <c r="Y36" i="63"/>
  <c r="X36" i="63"/>
  <c r="Y22" i="60"/>
  <c r="X22" i="60"/>
  <c r="E24" i="60"/>
  <c r="L25" i="60"/>
  <c r="F23" i="60"/>
  <c r="G23" i="60" s="1"/>
  <c r="I23" i="60"/>
  <c r="J23" i="60" s="1"/>
  <c r="AA29" i="55"/>
  <c r="Z29" i="55"/>
  <c r="E32" i="55"/>
  <c r="F30" i="55"/>
  <c r="G30" i="55" s="1"/>
  <c r="J30" i="55"/>
  <c r="K30" i="55" s="1"/>
  <c r="L16" i="37"/>
  <c r="E16" i="37" s="1"/>
  <c r="I10" i="40"/>
  <c r="J10" i="40" s="1"/>
  <c r="F10" i="40"/>
  <c r="G10" i="40" s="1"/>
  <c r="L12" i="40"/>
  <c r="L12" i="39"/>
  <c r="E12" i="39" s="1"/>
  <c r="E11" i="39"/>
  <c r="I11" i="39" s="1"/>
  <c r="J11" i="39" s="1"/>
  <c r="F10" i="38"/>
  <c r="G10" i="38" s="1"/>
  <c r="I10" i="38"/>
  <c r="J10" i="38" s="1"/>
  <c r="L12" i="38"/>
  <c r="E11" i="38"/>
  <c r="E27" i="36"/>
  <c r="L28" i="36"/>
  <c r="I26" i="36"/>
  <c r="J26" i="36" s="1"/>
  <c r="G26" i="36"/>
  <c r="Y37" i="63" l="1"/>
  <c r="X37" i="63"/>
  <c r="L40" i="63"/>
  <c r="E39" i="63"/>
  <c r="F38" i="63"/>
  <c r="G38" i="63" s="1"/>
  <c r="I38" i="63"/>
  <c r="J38" i="63" s="1"/>
  <c r="X23" i="60"/>
  <c r="Y23" i="60"/>
  <c r="E25" i="60"/>
  <c r="L26" i="60"/>
  <c r="I24" i="60"/>
  <c r="J24" i="60" s="1"/>
  <c r="F24" i="60"/>
  <c r="G24" i="60" s="1"/>
  <c r="F31" i="55"/>
  <c r="G31" i="55" s="1"/>
  <c r="J31" i="55"/>
  <c r="K31" i="55" s="1"/>
  <c r="E33" i="55"/>
  <c r="AA30" i="55"/>
  <c r="Z30" i="55"/>
  <c r="E15" i="37"/>
  <c r="F16" i="37" s="1"/>
  <c r="G16" i="37" s="1"/>
  <c r="E12" i="40"/>
  <c r="L13" i="40"/>
  <c r="I11" i="40"/>
  <c r="J11" i="40" s="1"/>
  <c r="F11" i="40"/>
  <c r="G11" i="40" s="1"/>
  <c r="Q10" i="40"/>
  <c r="R10" i="40"/>
  <c r="F11" i="39"/>
  <c r="G11" i="39" s="1"/>
  <c r="L13" i="39"/>
  <c r="E13" i="39" s="1"/>
  <c r="I12" i="39"/>
  <c r="J12" i="39" s="1"/>
  <c r="Q11" i="39"/>
  <c r="R11" i="39"/>
  <c r="L13" i="38"/>
  <c r="E12" i="38"/>
  <c r="F11" i="38"/>
  <c r="G11" i="38" s="1"/>
  <c r="I11" i="38"/>
  <c r="J11" i="38" s="1"/>
  <c r="R10" i="38"/>
  <c r="Q10" i="38"/>
  <c r="L17" i="37"/>
  <c r="L18" i="37" s="1"/>
  <c r="I16" i="37"/>
  <c r="U26" i="36"/>
  <c r="V26" i="36"/>
  <c r="E28" i="36"/>
  <c r="L29" i="36"/>
  <c r="F27" i="36"/>
  <c r="G27" i="36" s="1"/>
  <c r="I27" i="36"/>
  <c r="J27" i="36" s="1"/>
  <c r="I39" i="63" l="1"/>
  <c r="J39" i="63" s="1"/>
  <c r="F39" i="63"/>
  <c r="G39" i="63" s="1"/>
  <c r="Y38" i="63"/>
  <c r="X38" i="63"/>
  <c r="E40" i="63"/>
  <c r="L41" i="63"/>
  <c r="I25" i="60"/>
  <c r="J25" i="60" s="1"/>
  <c r="F25" i="60"/>
  <c r="G25" i="60" s="1"/>
  <c r="Y24" i="60"/>
  <c r="X24" i="60"/>
  <c r="E26" i="60"/>
  <c r="L27" i="60"/>
  <c r="F32" i="55"/>
  <c r="G32" i="55" s="1"/>
  <c r="J32" i="55"/>
  <c r="K32" i="55" s="1"/>
  <c r="E34" i="55"/>
  <c r="AA31" i="55"/>
  <c r="Z31" i="55"/>
  <c r="I15" i="37"/>
  <c r="J15" i="37" s="1"/>
  <c r="F15" i="37"/>
  <c r="G15" i="37" s="1"/>
  <c r="Q11" i="40"/>
  <c r="R11" i="40"/>
  <c r="L14" i="40"/>
  <c r="E13" i="40"/>
  <c r="I12" i="40"/>
  <c r="J12" i="40" s="1"/>
  <c r="F12" i="40"/>
  <c r="G12" i="40" s="1"/>
  <c r="L14" i="39"/>
  <c r="E14" i="39" s="1"/>
  <c r="F12" i="39"/>
  <c r="G12" i="39" s="1"/>
  <c r="R12" i="39"/>
  <c r="Q12" i="39"/>
  <c r="F13" i="39"/>
  <c r="G13" i="39" s="1"/>
  <c r="I13" i="39"/>
  <c r="J13" i="39" s="1"/>
  <c r="R11" i="38"/>
  <c r="Q11" i="38"/>
  <c r="F12" i="38"/>
  <c r="G12" i="38" s="1"/>
  <c r="I12" i="38"/>
  <c r="J12" i="38" s="1"/>
  <c r="L14" i="38"/>
  <c r="E13" i="38"/>
  <c r="E17" i="37"/>
  <c r="I17" i="37" s="1"/>
  <c r="J17" i="37" s="1"/>
  <c r="E18" i="37"/>
  <c r="L19" i="37"/>
  <c r="I28" i="36"/>
  <c r="J28" i="36" s="1"/>
  <c r="F28" i="36"/>
  <c r="G28" i="36" s="1"/>
  <c r="U27" i="36"/>
  <c r="V27" i="36"/>
  <c r="E29" i="36"/>
  <c r="L30" i="36"/>
  <c r="E41" i="63" l="1"/>
  <c r="L42" i="63"/>
  <c r="I40" i="63"/>
  <c r="J40" i="63" s="1"/>
  <c r="F40" i="63"/>
  <c r="G40" i="63" s="1"/>
  <c r="X39" i="63"/>
  <c r="Y39" i="63"/>
  <c r="F26" i="60"/>
  <c r="G26" i="60" s="1"/>
  <c r="I26" i="60"/>
  <c r="J26" i="60" s="1"/>
  <c r="L28" i="60"/>
  <c r="E27" i="60"/>
  <c r="Y25" i="60"/>
  <c r="X25" i="60"/>
  <c r="F33" i="55"/>
  <c r="G33" i="55" s="1"/>
  <c r="J33" i="55"/>
  <c r="K33" i="55" s="1"/>
  <c r="E35" i="55"/>
  <c r="AA32" i="55"/>
  <c r="Z32" i="55"/>
  <c r="X15" i="37"/>
  <c r="Y15" i="37"/>
  <c r="J16" i="37"/>
  <c r="E14" i="40"/>
  <c r="L15" i="40"/>
  <c r="Q12" i="40"/>
  <c r="R12" i="40"/>
  <c r="I13" i="40"/>
  <c r="J13" i="40" s="1"/>
  <c r="F13" i="40"/>
  <c r="G13" i="40" s="1"/>
  <c r="L15" i="39"/>
  <c r="E15" i="39" s="1"/>
  <c r="Q13" i="39"/>
  <c r="R13" i="39"/>
  <c r="I14" i="39"/>
  <c r="J14" i="39" s="1"/>
  <c r="F14" i="39"/>
  <c r="G14" i="39" s="1"/>
  <c r="F13" i="38"/>
  <c r="G13" i="38" s="1"/>
  <c r="I13" i="38"/>
  <c r="J13" i="38" s="1"/>
  <c r="R12" i="38"/>
  <c r="Q12" i="38"/>
  <c r="E14" i="38"/>
  <c r="L15" i="38"/>
  <c r="F17" i="37"/>
  <c r="G17" i="37" s="1"/>
  <c r="X17" i="37"/>
  <c r="Y17" i="37"/>
  <c r="L20" i="37"/>
  <c r="E19" i="37"/>
  <c r="I18" i="37"/>
  <c r="J18" i="37" s="1"/>
  <c r="F18" i="37"/>
  <c r="G18" i="37" s="1"/>
  <c r="F29" i="36"/>
  <c r="G29" i="36" s="1"/>
  <c r="I29" i="36"/>
  <c r="J29" i="36" s="1"/>
  <c r="V28" i="36"/>
  <c r="U28" i="36"/>
  <c r="E30" i="36"/>
  <c r="L31" i="36"/>
  <c r="Y40" i="63" l="1"/>
  <c r="X40" i="63"/>
  <c r="L43" i="63"/>
  <c r="E42" i="63"/>
  <c r="F41" i="63"/>
  <c r="G41" i="63" s="1"/>
  <c r="I41" i="63"/>
  <c r="J41" i="63" s="1"/>
  <c r="E28" i="60"/>
  <c r="L29" i="60"/>
  <c r="X26" i="60"/>
  <c r="Y26" i="60"/>
  <c r="I27" i="60"/>
  <c r="J27" i="60" s="1"/>
  <c r="F27" i="60"/>
  <c r="G27" i="60" s="1"/>
  <c r="F34" i="55"/>
  <c r="G34" i="55" s="1"/>
  <c r="J34" i="55"/>
  <c r="K34" i="55" s="1"/>
  <c r="E36" i="55"/>
  <c r="AA33" i="55"/>
  <c r="Z33" i="55"/>
  <c r="X16" i="37"/>
  <c r="Y16" i="37"/>
  <c r="Q13" i="40"/>
  <c r="R13" i="40"/>
  <c r="L16" i="40"/>
  <c r="E15" i="40"/>
  <c r="I14" i="40"/>
  <c r="J14" i="40" s="1"/>
  <c r="F14" i="40"/>
  <c r="G14" i="40" s="1"/>
  <c r="L16" i="39"/>
  <c r="E16" i="39" s="1"/>
  <c r="F15" i="39"/>
  <c r="G15" i="39" s="1"/>
  <c r="I15" i="39"/>
  <c r="J15" i="39" s="1"/>
  <c r="R14" i="39"/>
  <c r="Q14" i="39"/>
  <c r="L16" i="38"/>
  <c r="E15" i="38"/>
  <c r="R13" i="38"/>
  <c r="Q13" i="38"/>
  <c r="I14" i="38"/>
  <c r="J14" i="38" s="1"/>
  <c r="F14" i="38"/>
  <c r="G14" i="38" s="1"/>
  <c r="F19" i="37"/>
  <c r="G19" i="37" s="1"/>
  <c r="I19" i="37"/>
  <c r="J19" i="37" s="1"/>
  <c r="Y18" i="37"/>
  <c r="X18" i="37"/>
  <c r="L21" i="37"/>
  <c r="E20" i="37"/>
  <c r="E31" i="36"/>
  <c r="L32" i="36"/>
  <c r="U29" i="36"/>
  <c r="V29" i="36"/>
  <c r="I30" i="36"/>
  <c r="J30" i="36" s="1"/>
  <c r="F30" i="36"/>
  <c r="G30" i="36" s="1"/>
  <c r="E43" i="63" l="1"/>
  <c r="L44" i="63"/>
  <c r="Y41" i="63"/>
  <c r="X41" i="63"/>
  <c r="I42" i="63"/>
  <c r="J42" i="63" s="1"/>
  <c r="F42" i="63"/>
  <c r="G42" i="63" s="1"/>
  <c r="E29" i="60"/>
  <c r="L30" i="60"/>
  <c r="Y27" i="60"/>
  <c r="X27" i="60"/>
  <c r="I28" i="60"/>
  <c r="J28" i="60" s="1"/>
  <c r="F28" i="60"/>
  <c r="G28" i="60" s="1"/>
  <c r="L38" i="57"/>
  <c r="E37" i="57"/>
  <c r="F35" i="55"/>
  <c r="G35" i="55" s="1"/>
  <c r="J35" i="55"/>
  <c r="K35" i="55" s="1"/>
  <c r="E37" i="55"/>
  <c r="AA34" i="55"/>
  <c r="Z34" i="55"/>
  <c r="I15" i="40"/>
  <c r="J15" i="40" s="1"/>
  <c r="F15" i="40"/>
  <c r="G15" i="40" s="1"/>
  <c r="R14" i="40"/>
  <c r="Q14" i="40"/>
  <c r="L17" i="40"/>
  <c r="E16" i="40"/>
  <c r="L17" i="39"/>
  <c r="E17" i="39" s="1"/>
  <c r="R15" i="39"/>
  <c r="Q15" i="39"/>
  <c r="F16" i="39"/>
  <c r="G16" i="39" s="1"/>
  <c r="I16" i="39"/>
  <c r="J16" i="39" s="1"/>
  <c r="I15" i="38"/>
  <c r="J15" i="38" s="1"/>
  <c r="F15" i="38"/>
  <c r="G15" i="38" s="1"/>
  <c r="R14" i="38"/>
  <c r="Q14" i="38"/>
  <c r="E16" i="38"/>
  <c r="L17" i="38"/>
  <c r="X19" i="37"/>
  <c r="Y19" i="37"/>
  <c r="L22" i="37"/>
  <c r="E21" i="37"/>
  <c r="I20" i="37"/>
  <c r="J20" i="37" s="1"/>
  <c r="F20" i="37"/>
  <c r="G20" i="37" s="1"/>
  <c r="E32" i="36"/>
  <c r="L33" i="36"/>
  <c r="V30" i="36"/>
  <c r="U30" i="36"/>
  <c r="F31" i="36"/>
  <c r="G31" i="36" s="1"/>
  <c r="I31" i="36"/>
  <c r="J31" i="36" s="1"/>
  <c r="Y42" i="63" l="1"/>
  <c r="X42" i="63"/>
  <c r="E44" i="63"/>
  <c r="L45" i="63"/>
  <c r="I43" i="63"/>
  <c r="J43" i="63" s="1"/>
  <c r="F43" i="63"/>
  <c r="G43" i="63" s="1"/>
  <c r="Y28" i="60"/>
  <c r="X28" i="60"/>
  <c r="E30" i="60"/>
  <c r="L31" i="60"/>
  <c r="F29" i="60"/>
  <c r="G29" i="60" s="1"/>
  <c r="I29" i="60"/>
  <c r="J29" i="60" s="1"/>
  <c r="J37" i="57"/>
  <c r="K37" i="57" s="1"/>
  <c r="F37" i="57"/>
  <c r="G37" i="57" s="1"/>
  <c r="E38" i="57"/>
  <c r="L39" i="57"/>
  <c r="F36" i="55"/>
  <c r="G36" i="55" s="1"/>
  <c r="J36" i="55"/>
  <c r="K36" i="55" s="1"/>
  <c r="E38" i="55"/>
  <c r="AA35" i="55"/>
  <c r="Z35" i="55"/>
  <c r="L18" i="40"/>
  <c r="E17" i="40"/>
  <c r="R15" i="40"/>
  <c r="Q15" i="40"/>
  <c r="I16" i="40"/>
  <c r="J16" i="40" s="1"/>
  <c r="F16" i="40"/>
  <c r="G16" i="40" s="1"/>
  <c r="L18" i="39"/>
  <c r="E18" i="39" s="1"/>
  <c r="I17" i="39"/>
  <c r="J17" i="39" s="1"/>
  <c r="F17" i="39"/>
  <c r="G17" i="39" s="1"/>
  <c r="R16" i="39"/>
  <c r="Q16" i="39"/>
  <c r="Q15" i="38"/>
  <c r="R15" i="38"/>
  <c r="L18" i="38"/>
  <c r="E17" i="38"/>
  <c r="I16" i="38"/>
  <c r="J16" i="38" s="1"/>
  <c r="F16" i="38"/>
  <c r="G16" i="38" s="1"/>
  <c r="L23" i="37"/>
  <c r="E22" i="37"/>
  <c r="Y20" i="37"/>
  <c r="X20" i="37"/>
  <c r="I21" i="37"/>
  <c r="J21" i="37" s="1"/>
  <c r="F21" i="37"/>
  <c r="G21" i="37" s="1"/>
  <c r="U31" i="36"/>
  <c r="V31" i="36"/>
  <c r="E33" i="36"/>
  <c r="L34" i="36"/>
  <c r="I32" i="36"/>
  <c r="J32" i="36" s="1"/>
  <c r="F32" i="36"/>
  <c r="G32" i="36" s="1"/>
  <c r="F44" i="63" l="1"/>
  <c r="G44" i="63" s="1"/>
  <c r="I44" i="63"/>
  <c r="J44" i="63" s="1"/>
  <c r="Y43" i="63"/>
  <c r="X43" i="63"/>
  <c r="L46" i="63"/>
  <c r="E45" i="63"/>
  <c r="E31" i="60"/>
  <c r="L32" i="60"/>
  <c r="X29" i="60"/>
  <c r="Y29" i="60"/>
  <c r="I30" i="60"/>
  <c r="J30" i="60" s="1"/>
  <c r="F30" i="60"/>
  <c r="G30" i="60" s="1"/>
  <c r="J38" i="57"/>
  <c r="K38" i="57" s="1"/>
  <c r="F38" i="57"/>
  <c r="G38" i="57" s="1"/>
  <c r="L40" i="57"/>
  <c r="E39" i="57"/>
  <c r="AA37" i="57"/>
  <c r="Z37" i="57"/>
  <c r="F37" i="55"/>
  <c r="G37" i="55" s="1"/>
  <c r="J37" i="55"/>
  <c r="K37" i="55" s="1"/>
  <c r="AA36" i="55"/>
  <c r="Z36" i="55"/>
  <c r="F17" i="40"/>
  <c r="G17" i="40" s="1"/>
  <c r="I17" i="40"/>
  <c r="J17" i="40" s="1"/>
  <c r="Q16" i="40"/>
  <c r="R16" i="40"/>
  <c r="E18" i="40"/>
  <c r="L19" i="40"/>
  <c r="L19" i="39"/>
  <c r="E19" i="39" s="1"/>
  <c r="F18" i="39"/>
  <c r="G18" i="39" s="1"/>
  <c r="I18" i="39"/>
  <c r="J18" i="39" s="1"/>
  <c r="L20" i="39"/>
  <c r="E20" i="39" s="1"/>
  <c r="R17" i="39"/>
  <c r="Q17" i="39"/>
  <c r="E18" i="38"/>
  <c r="L19" i="38"/>
  <c r="I17" i="38"/>
  <c r="J17" i="38" s="1"/>
  <c r="F17" i="38"/>
  <c r="G17" i="38" s="1"/>
  <c r="R16" i="38"/>
  <c r="Q16" i="38"/>
  <c r="Y21" i="37"/>
  <c r="X21" i="37"/>
  <c r="F22" i="37"/>
  <c r="G22" i="37" s="1"/>
  <c r="I22" i="37"/>
  <c r="J22" i="37" s="1"/>
  <c r="L24" i="37"/>
  <c r="E23" i="37"/>
  <c r="V32" i="36"/>
  <c r="U32" i="36"/>
  <c r="L35" i="36"/>
  <c r="E34" i="36"/>
  <c r="I33" i="36"/>
  <c r="J33" i="36" s="1"/>
  <c r="F33" i="36"/>
  <c r="G33" i="36" s="1"/>
  <c r="E46" i="63" l="1"/>
  <c r="L47" i="63"/>
  <c r="Y44" i="63"/>
  <c r="X44" i="63"/>
  <c r="I45" i="63"/>
  <c r="J45" i="63" s="1"/>
  <c r="F45" i="63"/>
  <c r="G45" i="63" s="1"/>
  <c r="Y30" i="60"/>
  <c r="X30" i="60"/>
  <c r="E32" i="60"/>
  <c r="L33" i="60"/>
  <c r="I31" i="60"/>
  <c r="J31" i="60" s="1"/>
  <c r="F31" i="60"/>
  <c r="G31" i="60" s="1"/>
  <c r="J39" i="57"/>
  <c r="K39" i="57" s="1"/>
  <c r="F39" i="57"/>
  <c r="G39" i="57" s="1"/>
  <c r="L41" i="57"/>
  <c r="E40" i="57"/>
  <c r="AA38" i="57"/>
  <c r="Z38" i="57"/>
  <c r="F38" i="55"/>
  <c r="G38" i="55" s="1"/>
  <c r="J38" i="55"/>
  <c r="K38" i="55" s="1"/>
  <c r="E40" i="55"/>
  <c r="AA37" i="55"/>
  <c r="Z37" i="55"/>
  <c r="L20" i="40"/>
  <c r="E19" i="40"/>
  <c r="R17" i="40"/>
  <c r="Q17" i="40"/>
  <c r="I18" i="40"/>
  <c r="J18" i="40" s="1"/>
  <c r="F18" i="40"/>
  <c r="G18" i="40" s="1"/>
  <c r="L21" i="39"/>
  <c r="E21" i="39" s="1"/>
  <c r="I19" i="39"/>
  <c r="J19" i="39" s="1"/>
  <c r="F19" i="39"/>
  <c r="G19" i="39" s="1"/>
  <c r="Q18" i="39"/>
  <c r="R18" i="39"/>
  <c r="Q17" i="38"/>
  <c r="R17" i="38"/>
  <c r="L20" i="38"/>
  <c r="E19" i="38"/>
  <c r="I18" i="38"/>
  <c r="J18" i="38" s="1"/>
  <c r="F18" i="38"/>
  <c r="G18" i="38" s="1"/>
  <c r="Y22" i="37"/>
  <c r="X22" i="37"/>
  <c r="E24" i="37"/>
  <c r="L25" i="37"/>
  <c r="I23" i="37"/>
  <c r="J23" i="37" s="1"/>
  <c r="F23" i="37"/>
  <c r="G23" i="37" s="1"/>
  <c r="U33" i="36"/>
  <c r="V33" i="36"/>
  <c r="I34" i="36"/>
  <c r="J34" i="36" s="1"/>
  <c r="F34" i="36"/>
  <c r="G34" i="36" s="1"/>
  <c r="L36" i="36"/>
  <c r="E35" i="36"/>
  <c r="X45" i="63" l="1"/>
  <c r="Y45" i="63"/>
  <c r="E47" i="63"/>
  <c r="G48" i="63" s="1"/>
  <c r="L48" i="63"/>
  <c r="I46" i="63"/>
  <c r="J46" i="63" s="1"/>
  <c r="F46" i="63"/>
  <c r="G46" i="63" s="1"/>
  <c r="L34" i="60"/>
  <c r="E33" i="60"/>
  <c r="Y31" i="60"/>
  <c r="X31" i="60"/>
  <c r="F32" i="60"/>
  <c r="G32" i="60" s="1"/>
  <c r="I32" i="60"/>
  <c r="J32" i="60" s="1"/>
  <c r="J40" i="57"/>
  <c r="K40" i="57" s="1"/>
  <c r="F40" i="57"/>
  <c r="G40" i="57" s="1"/>
  <c r="L42" i="57"/>
  <c r="E41" i="57"/>
  <c r="Z39" i="57"/>
  <c r="AA39" i="57"/>
  <c r="AA38" i="55"/>
  <c r="Z38" i="55"/>
  <c r="E41" i="55"/>
  <c r="L21" i="40"/>
  <c r="E20" i="40"/>
  <c r="R18" i="40"/>
  <c r="Q18" i="40"/>
  <c r="I19" i="40"/>
  <c r="J19" i="40" s="1"/>
  <c r="F19" i="40"/>
  <c r="G19" i="40" s="1"/>
  <c r="R19" i="39"/>
  <c r="Q19" i="39"/>
  <c r="F20" i="39"/>
  <c r="G20" i="39" s="1"/>
  <c r="I20" i="39"/>
  <c r="J20" i="39" s="1"/>
  <c r="L22" i="39"/>
  <c r="E22" i="39" s="1"/>
  <c r="E20" i="38"/>
  <c r="L21" i="38"/>
  <c r="I19" i="38"/>
  <c r="J19" i="38" s="1"/>
  <c r="F19" i="38"/>
  <c r="G19" i="38" s="1"/>
  <c r="R18" i="38"/>
  <c r="Q18" i="38"/>
  <c r="L26" i="37"/>
  <c r="E25" i="37"/>
  <c r="F24" i="37"/>
  <c r="G24" i="37" s="1"/>
  <c r="I24" i="37"/>
  <c r="J24" i="37" s="1"/>
  <c r="Y23" i="37"/>
  <c r="X23" i="37"/>
  <c r="F35" i="36"/>
  <c r="G35" i="36" s="1"/>
  <c r="I35" i="36"/>
  <c r="J35" i="36" s="1"/>
  <c r="V34" i="36"/>
  <c r="U34" i="36"/>
  <c r="L37" i="36"/>
  <c r="E36" i="36"/>
  <c r="F47" i="63" l="1"/>
  <c r="G47" i="63" s="1"/>
  <c r="I47" i="63"/>
  <c r="J47" i="63" s="1"/>
  <c r="Y46" i="63"/>
  <c r="X46" i="63"/>
  <c r="L49" i="63"/>
  <c r="E48" i="63"/>
  <c r="I33" i="60"/>
  <c r="J33" i="60" s="1"/>
  <c r="F33" i="60"/>
  <c r="G33" i="60" s="1"/>
  <c r="X32" i="60"/>
  <c r="Y32" i="60"/>
  <c r="E34" i="60"/>
  <c r="L35" i="60"/>
  <c r="F41" i="57"/>
  <c r="G41" i="57" s="1"/>
  <c r="J41" i="57"/>
  <c r="K41" i="57" s="1"/>
  <c r="L43" i="57"/>
  <c r="E42" i="57"/>
  <c r="AA40" i="57"/>
  <c r="Z40" i="57"/>
  <c r="J40" i="55"/>
  <c r="E42" i="55"/>
  <c r="I20" i="40"/>
  <c r="J20" i="40" s="1"/>
  <c r="F20" i="40"/>
  <c r="G20" i="40" s="1"/>
  <c r="R19" i="40"/>
  <c r="Q19" i="40"/>
  <c r="L22" i="40"/>
  <c r="E21" i="40"/>
  <c r="R20" i="39"/>
  <c r="Q20" i="39"/>
  <c r="I21" i="39"/>
  <c r="J21" i="39" s="1"/>
  <c r="F21" i="39"/>
  <c r="G21" i="39" s="1"/>
  <c r="L23" i="39"/>
  <c r="E23" i="39" s="1"/>
  <c r="Q19" i="38"/>
  <c r="R19" i="38"/>
  <c r="L22" i="38"/>
  <c r="E21" i="38"/>
  <c r="I20" i="38"/>
  <c r="J20" i="38" s="1"/>
  <c r="F20" i="38"/>
  <c r="G20" i="38" s="1"/>
  <c r="Y24" i="37"/>
  <c r="X24" i="37"/>
  <c r="I25" i="37"/>
  <c r="J25" i="37" s="1"/>
  <c r="F25" i="37"/>
  <c r="G25" i="37" s="1"/>
  <c r="E26" i="37"/>
  <c r="L27" i="37"/>
  <c r="V35" i="36"/>
  <c r="U35" i="36"/>
  <c r="I36" i="36"/>
  <c r="J36" i="36" s="1"/>
  <c r="F36" i="36"/>
  <c r="G36" i="36" s="1"/>
  <c r="E37" i="36"/>
  <c r="L38" i="36"/>
  <c r="E49" i="63" l="1"/>
  <c r="L50" i="63"/>
  <c r="Y47" i="63"/>
  <c r="X47" i="63"/>
  <c r="I48" i="63"/>
  <c r="J48" i="63" s="1"/>
  <c r="F48" i="63"/>
  <c r="E35" i="60"/>
  <c r="L36" i="60"/>
  <c r="I34" i="60"/>
  <c r="J34" i="60" s="1"/>
  <c r="F34" i="60"/>
  <c r="G34" i="60" s="1"/>
  <c r="Y33" i="60"/>
  <c r="X33" i="60"/>
  <c r="J42" i="57"/>
  <c r="K42" i="57" s="1"/>
  <c r="F42" i="57"/>
  <c r="G42" i="57" s="1"/>
  <c r="L44" i="57"/>
  <c r="E43" i="57"/>
  <c r="Z41" i="57"/>
  <c r="AA41" i="57"/>
  <c r="E43" i="55"/>
  <c r="F41" i="55"/>
  <c r="G41" i="55" s="1"/>
  <c r="J41" i="55"/>
  <c r="K41" i="55" s="1"/>
  <c r="F21" i="40"/>
  <c r="G21" i="40" s="1"/>
  <c r="I21" i="40"/>
  <c r="J21" i="40" s="1"/>
  <c r="E22" i="40"/>
  <c r="L23" i="40"/>
  <c r="Q20" i="40"/>
  <c r="R20" i="40"/>
  <c r="R21" i="39"/>
  <c r="Q21" i="39"/>
  <c r="L24" i="39"/>
  <c r="E24" i="39" s="1"/>
  <c r="F22" i="39"/>
  <c r="G22" i="39" s="1"/>
  <c r="I22" i="39"/>
  <c r="J22" i="39" s="1"/>
  <c r="E22" i="38"/>
  <c r="L23" i="38"/>
  <c r="I21" i="38"/>
  <c r="J21" i="38" s="1"/>
  <c r="F21" i="38"/>
  <c r="G21" i="38" s="1"/>
  <c r="R20" i="38"/>
  <c r="Q20" i="38"/>
  <c r="L28" i="37"/>
  <c r="E27" i="37"/>
  <c r="Y25" i="37"/>
  <c r="X25" i="37"/>
  <c r="F26" i="37"/>
  <c r="G26" i="37" s="1"/>
  <c r="I26" i="37"/>
  <c r="J26" i="37" s="1"/>
  <c r="L39" i="36"/>
  <c r="E38" i="36"/>
  <c r="F37" i="36"/>
  <c r="G37" i="36" s="1"/>
  <c r="I37" i="36"/>
  <c r="J37" i="36" s="1"/>
  <c r="V36" i="36"/>
  <c r="U36" i="36"/>
  <c r="J1" i="63" l="1"/>
  <c r="J36" i="51" s="1"/>
  <c r="Y48" i="63"/>
  <c r="X48" i="63"/>
  <c r="E50" i="63"/>
  <c r="L51" i="63"/>
  <c r="I49" i="63"/>
  <c r="J49" i="63" s="1"/>
  <c r="F49" i="63"/>
  <c r="L37" i="60"/>
  <c r="E36" i="60"/>
  <c r="X34" i="60"/>
  <c r="Y34" i="60"/>
  <c r="F35" i="60"/>
  <c r="G35" i="60" s="1"/>
  <c r="I35" i="60"/>
  <c r="J35" i="60" s="1"/>
  <c r="F43" i="57"/>
  <c r="G43" i="57" s="1"/>
  <c r="J43" i="57"/>
  <c r="K43" i="57" s="1"/>
  <c r="L45" i="57"/>
  <c r="E44" i="57"/>
  <c r="AA42" i="57"/>
  <c r="Z42" i="57"/>
  <c r="AA41" i="55"/>
  <c r="Z41" i="55"/>
  <c r="F42" i="55"/>
  <c r="G42" i="55" s="1"/>
  <c r="J42" i="55"/>
  <c r="K42" i="55" s="1"/>
  <c r="E44" i="55"/>
  <c r="L24" i="40"/>
  <c r="E23" i="40"/>
  <c r="I22" i="40"/>
  <c r="J22" i="40" s="1"/>
  <c r="F22" i="40"/>
  <c r="G22" i="40" s="1"/>
  <c r="R21" i="40"/>
  <c r="Q21" i="40"/>
  <c r="I23" i="39"/>
  <c r="J23" i="39" s="1"/>
  <c r="F23" i="39"/>
  <c r="G23" i="39" s="1"/>
  <c r="L25" i="39"/>
  <c r="E25" i="39" s="1"/>
  <c r="Q22" i="39"/>
  <c r="R22" i="39"/>
  <c r="Q21" i="38"/>
  <c r="R21" i="38"/>
  <c r="L24" i="38"/>
  <c r="E23" i="38"/>
  <c r="I22" i="38"/>
  <c r="J22" i="38" s="1"/>
  <c r="F22" i="38"/>
  <c r="G22" i="38" s="1"/>
  <c r="Y26" i="37"/>
  <c r="X26" i="37"/>
  <c r="I27" i="37"/>
  <c r="J27" i="37" s="1"/>
  <c r="F27" i="37"/>
  <c r="G27" i="37" s="1"/>
  <c r="E28" i="37"/>
  <c r="L29" i="37"/>
  <c r="V37" i="36"/>
  <c r="U37" i="36"/>
  <c r="I38" i="36"/>
  <c r="J38" i="36" s="1"/>
  <c r="F38" i="36"/>
  <c r="G38" i="36" s="1"/>
  <c r="L40" i="36"/>
  <c r="E39" i="36"/>
  <c r="F50" i="63" l="1"/>
  <c r="I50" i="63"/>
  <c r="J50" i="63" s="1"/>
  <c r="Y49" i="63"/>
  <c r="X49" i="63"/>
  <c r="L52" i="63"/>
  <c r="E51" i="63"/>
  <c r="Y35" i="60"/>
  <c r="X35" i="60"/>
  <c r="I36" i="60"/>
  <c r="J36" i="60" s="1"/>
  <c r="F36" i="60"/>
  <c r="G36" i="60" s="1"/>
  <c r="E37" i="60"/>
  <c r="L38" i="60"/>
  <c r="L46" i="57"/>
  <c r="E45" i="57"/>
  <c r="AA43" i="57"/>
  <c r="Z43" i="57"/>
  <c r="J44" i="57"/>
  <c r="K44" i="57" s="1"/>
  <c r="F44" i="57"/>
  <c r="G44" i="57" s="1"/>
  <c r="AA42" i="55"/>
  <c r="Z42" i="55"/>
  <c r="F43" i="55"/>
  <c r="G43" i="55" s="1"/>
  <c r="J43" i="55"/>
  <c r="K43" i="55" s="1"/>
  <c r="E45" i="55"/>
  <c r="E29" i="45"/>
  <c r="R22" i="40"/>
  <c r="Q22" i="40"/>
  <c r="I23" i="40"/>
  <c r="J23" i="40" s="1"/>
  <c r="F23" i="40"/>
  <c r="G23" i="40" s="1"/>
  <c r="L25" i="40"/>
  <c r="E24" i="40"/>
  <c r="L26" i="39"/>
  <c r="E26" i="39" s="1"/>
  <c r="F24" i="39"/>
  <c r="G24" i="39" s="1"/>
  <c r="I24" i="39"/>
  <c r="J24" i="39" s="1"/>
  <c r="R23" i="39"/>
  <c r="Q23" i="39"/>
  <c r="E24" i="38"/>
  <c r="L25" i="38"/>
  <c r="I23" i="38"/>
  <c r="J23" i="38" s="1"/>
  <c r="F23" i="38"/>
  <c r="G23" i="38" s="1"/>
  <c r="R22" i="38"/>
  <c r="Q22" i="38"/>
  <c r="Y27" i="37"/>
  <c r="X27" i="37"/>
  <c r="F28" i="37"/>
  <c r="G28" i="37" s="1"/>
  <c r="I28" i="37"/>
  <c r="J28" i="37" s="1"/>
  <c r="L30" i="37"/>
  <c r="E29" i="37"/>
  <c r="L41" i="36"/>
  <c r="E40" i="36"/>
  <c r="V38" i="36"/>
  <c r="U38" i="36"/>
  <c r="F39" i="36"/>
  <c r="G39" i="36" s="1"/>
  <c r="I39" i="36"/>
  <c r="J39" i="36" s="1"/>
  <c r="E52" i="63" l="1"/>
  <c r="L53" i="63"/>
  <c r="Y50" i="63"/>
  <c r="X50" i="63"/>
  <c r="I51" i="63"/>
  <c r="J51" i="63" s="1"/>
  <c r="F51" i="63"/>
  <c r="I37" i="60"/>
  <c r="J37" i="60" s="1"/>
  <c r="F37" i="60"/>
  <c r="G37" i="60" s="1"/>
  <c r="E38" i="60"/>
  <c r="L39" i="60"/>
  <c r="Y36" i="60"/>
  <c r="X36" i="60"/>
  <c r="J45" i="57"/>
  <c r="K45" i="57" s="1"/>
  <c r="F45" i="57"/>
  <c r="G45" i="57" s="1"/>
  <c r="AA44" i="57"/>
  <c r="Z44" i="57"/>
  <c r="L47" i="57"/>
  <c r="E46" i="57"/>
  <c r="AA43" i="55"/>
  <c r="Z43" i="55"/>
  <c r="F44" i="55"/>
  <c r="G44" i="55" s="1"/>
  <c r="J44" i="55"/>
  <c r="K44" i="55" s="1"/>
  <c r="E46" i="55"/>
  <c r="E30" i="45"/>
  <c r="L31" i="45"/>
  <c r="I29" i="45"/>
  <c r="J29" i="45" s="1"/>
  <c r="F29" i="45"/>
  <c r="G29" i="45" s="1"/>
  <c r="I24" i="40"/>
  <c r="J24" i="40" s="1"/>
  <c r="F24" i="40"/>
  <c r="G24" i="40" s="1"/>
  <c r="R23" i="40"/>
  <c r="Q23" i="40"/>
  <c r="L26" i="40"/>
  <c r="E25" i="40"/>
  <c r="R24" i="39"/>
  <c r="Q24" i="39"/>
  <c r="I25" i="39"/>
  <c r="J25" i="39" s="1"/>
  <c r="F25" i="39"/>
  <c r="G25" i="39" s="1"/>
  <c r="L27" i="39"/>
  <c r="E27" i="39" s="1"/>
  <c r="Q23" i="38"/>
  <c r="R23" i="38"/>
  <c r="L26" i="38"/>
  <c r="E25" i="38"/>
  <c r="I24" i="38"/>
  <c r="J24" i="38" s="1"/>
  <c r="F24" i="38"/>
  <c r="G24" i="38" s="1"/>
  <c r="I29" i="37"/>
  <c r="J29" i="37" s="1"/>
  <c r="F29" i="37"/>
  <c r="G29" i="37" s="1"/>
  <c r="E30" i="37"/>
  <c r="L31" i="37"/>
  <c r="Y28" i="37"/>
  <c r="X28" i="37"/>
  <c r="V39" i="36"/>
  <c r="U39" i="36"/>
  <c r="I40" i="36"/>
  <c r="J40" i="36" s="1"/>
  <c r="F40" i="36"/>
  <c r="G40" i="36" s="1"/>
  <c r="L42" i="36"/>
  <c r="E41" i="36"/>
  <c r="Y51" i="63" l="1"/>
  <c r="X51" i="63"/>
  <c r="E53" i="63"/>
  <c r="L54" i="63"/>
  <c r="I52" i="63"/>
  <c r="J52" i="63" s="1"/>
  <c r="F52" i="63"/>
  <c r="I38" i="60"/>
  <c r="J38" i="60" s="1"/>
  <c r="F38" i="60"/>
  <c r="G38" i="60" s="1"/>
  <c r="L40" i="60"/>
  <c r="E39" i="60"/>
  <c r="Y37" i="60"/>
  <c r="X37" i="60"/>
  <c r="F46" i="57"/>
  <c r="G46" i="57" s="1"/>
  <c r="J46" i="57"/>
  <c r="K46" i="57" s="1"/>
  <c r="L48" i="57"/>
  <c r="E47" i="57"/>
  <c r="AA45" i="57"/>
  <c r="Z45" i="57"/>
  <c r="AA44" i="55"/>
  <c r="Z44" i="55"/>
  <c r="F45" i="55"/>
  <c r="G45" i="55" s="1"/>
  <c r="J45" i="55"/>
  <c r="K45" i="55" s="1"/>
  <c r="E47" i="55"/>
  <c r="I30" i="45"/>
  <c r="J30" i="45" s="1"/>
  <c r="F30" i="45"/>
  <c r="G30" i="45" s="1"/>
  <c r="E31" i="45"/>
  <c r="L32" i="45"/>
  <c r="X29" i="45"/>
  <c r="Y29" i="45"/>
  <c r="F25" i="40"/>
  <c r="G25" i="40" s="1"/>
  <c r="I25" i="40"/>
  <c r="J25" i="40" s="1"/>
  <c r="E26" i="40"/>
  <c r="L27" i="40"/>
  <c r="Q24" i="40"/>
  <c r="R24" i="40"/>
  <c r="R25" i="39"/>
  <c r="Q25" i="39"/>
  <c r="L28" i="39"/>
  <c r="E28" i="39" s="1"/>
  <c r="F26" i="39"/>
  <c r="G26" i="39" s="1"/>
  <c r="I26" i="39"/>
  <c r="J26" i="39" s="1"/>
  <c r="E26" i="38"/>
  <c r="L27" i="38"/>
  <c r="I25" i="38"/>
  <c r="J25" i="38" s="1"/>
  <c r="F25" i="38"/>
  <c r="G25" i="38" s="1"/>
  <c r="R24" i="38"/>
  <c r="Q24" i="38"/>
  <c r="F30" i="37"/>
  <c r="G30" i="37" s="1"/>
  <c r="I30" i="37"/>
  <c r="J30" i="37" s="1"/>
  <c r="L32" i="37"/>
  <c r="E31" i="37"/>
  <c r="Y29" i="37"/>
  <c r="X29" i="37"/>
  <c r="V40" i="36"/>
  <c r="U40" i="36"/>
  <c r="F41" i="36"/>
  <c r="G41" i="36" s="1"/>
  <c r="I41" i="36"/>
  <c r="J41" i="36" s="1"/>
  <c r="E42" i="36"/>
  <c r="L43" i="36"/>
  <c r="F53" i="63" l="1"/>
  <c r="I53" i="63"/>
  <c r="J53" i="63" s="1"/>
  <c r="Y52" i="63"/>
  <c r="X52" i="63"/>
  <c r="L55" i="63"/>
  <c r="E54" i="63"/>
  <c r="E40" i="60"/>
  <c r="G41" i="60" s="1"/>
  <c r="L41" i="60"/>
  <c r="I39" i="60"/>
  <c r="J39" i="60" s="1"/>
  <c r="F39" i="60"/>
  <c r="G39" i="60" s="1"/>
  <c r="X38" i="60"/>
  <c r="Y38" i="60"/>
  <c r="L49" i="57"/>
  <c r="E48" i="57"/>
  <c r="AA46" i="57"/>
  <c r="Z46" i="57"/>
  <c r="J47" i="57"/>
  <c r="K47" i="57" s="1"/>
  <c r="F47" i="57"/>
  <c r="G47" i="57" s="1"/>
  <c r="F46" i="55"/>
  <c r="G46" i="55" s="1"/>
  <c r="J46" i="55"/>
  <c r="K46" i="55" s="1"/>
  <c r="AA45" i="55"/>
  <c r="Z45" i="55"/>
  <c r="E48" i="55"/>
  <c r="G49" i="55" s="1"/>
  <c r="E32" i="45"/>
  <c r="L33" i="45"/>
  <c r="I31" i="45"/>
  <c r="J31" i="45" s="1"/>
  <c r="F31" i="45"/>
  <c r="G31" i="45" s="1"/>
  <c r="X30" i="45"/>
  <c r="Y30" i="45"/>
  <c r="I26" i="40"/>
  <c r="J26" i="40" s="1"/>
  <c r="F26" i="40"/>
  <c r="G26" i="40" s="1"/>
  <c r="R25" i="40"/>
  <c r="Q25" i="40"/>
  <c r="L28" i="40"/>
  <c r="E27" i="40"/>
  <c r="I27" i="39"/>
  <c r="J27" i="39" s="1"/>
  <c r="F27" i="39"/>
  <c r="G27" i="39" s="1"/>
  <c r="L29" i="39"/>
  <c r="E29" i="39" s="1"/>
  <c r="Q26" i="39"/>
  <c r="R26" i="39"/>
  <c r="Q25" i="38"/>
  <c r="R25" i="38"/>
  <c r="L28" i="38"/>
  <c r="E27" i="38"/>
  <c r="I26" i="38"/>
  <c r="J26" i="38" s="1"/>
  <c r="F26" i="38"/>
  <c r="G26" i="38" s="1"/>
  <c r="I31" i="37"/>
  <c r="J31" i="37" s="1"/>
  <c r="F31" i="37"/>
  <c r="G31" i="37" s="1"/>
  <c r="E32" i="37"/>
  <c r="L33" i="37"/>
  <c r="Y30" i="37"/>
  <c r="X30" i="37"/>
  <c r="L44" i="36"/>
  <c r="E43" i="36"/>
  <c r="U41" i="36"/>
  <c r="V41" i="36"/>
  <c r="I42" i="36"/>
  <c r="J42" i="36" s="1"/>
  <c r="F42" i="36"/>
  <c r="G42" i="36" s="1"/>
  <c r="E55" i="63" l="1"/>
  <c r="L56" i="63"/>
  <c r="Y53" i="63"/>
  <c r="X53" i="63"/>
  <c r="I54" i="63"/>
  <c r="J54" i="63" s="1"/>
  <c r="F54" i="63"/>
  <c r="Y39" i="60"/>
  <c r="X39" i="60"/>
  <c r="E41" i="60"/>
  <c r="L42" i="60"/>
  <c r="I40" i="60"/>
  <c r="J40" i="60" s="1"/>
  <c r="F40" i="60"/>
  <c r="G40" i="60" s="1"/>
  <c r="AA47" i="57"/>
  <c r="Z47" i="57"/>
  <c r="J48" i="57"/>
  <c r="K48" i="57" s="1"/>
  <c r="F48" i="57"/>
  <c r="G48" i="57" s="1"/>
  <c r="L50" i="57"/>
  <c r="E49" i="57"/>
  <c r="F47" i="55"/>
  <c r="G47" i="55" s="1"/>
  <c r="J47" i="55"/>
  <c r="K47" i="55" s="1"/>
  <c r="AA46" i="55"/>
  <c r="Z46" i="55"/>
  <c r="E49" i="55"/>
  <c r="E33" i="45"/>
  <c r="L34" i="45"/>
  <c r="X31" i="45"/>
  <c r="Y31" i="45"/>
  <c r="I32" i="45"/>
  <c r="J32" i="45" s="1"/>
  <c r="F32" i="45"/>
  <c r="G32" i="45" s="1"/>
  <c r="R26" i="40"/>
  <c r="Q26" i="40"/>
  <c r="L29" i="40"/>
  <c r="E28" i="40"/>
  <c r="I27" i="40"/>
  <c r="J27" i="40" s="1"/>
  <c r="F27" i="40"/>
  <c r="G27" i="40" s="1"/>
  <c r="L30" i="39"/>
  <c r="E30" i="39" s="1"/>
  <c r="F28" i="39"/>
  <c r="G28" i="39" s="1"/>
  <c r="I28" i="39"/>
  <c r="J28" i="39" s="1"/>
  <c r="R27" i="39"/>
  <c r="Q27" i="39"/>
  <c r="E28" i="38"/>
  <c r="L29" i="38"/>
  <c r="I27" i="38"/>
  <c r="J27" i="38" s="1"/>
  <c r="F27" i="38"/>
  <c r="G27" i="38" s="1"/>
  <c r="R26" i="38"/>
  <c r="Q26" i="38"/>
  <c r="L34" i="37"/>
  <c r="E33" i="37"/>
  <c r="F32" i="37"/>
  <c r="G32" i="37" s="1"/>
  <c r="I32" i="37"/>
  <c r="J32" i="37" s="1"/>
  <c r="Y31" i="37"/>
  <c r="X31" i="37"/>
  <c r="V42" i="36"/>
  <c r="U42" i="36"/>
  <c r="F43" i="36"/>
  <c r="G43" i="36" s="1"/>
  <c r="I43" i="36"/>
  <c r="J43" i="36" s="1"/>
  <c r="E44" i="36"/>
  <c r="L45" i="36"/>
  <c r="Y54" i="63" l="1"/>
  <c r="X54" i="63"/>
  <c r="E56" i="63"/>
  <c r="L57" i="63"/>
  <c r="I55" i="63"/>
  <c r="J55" i="63" s="1"/>
  <c r="F55" i="63"/>
  <c r="I41" i="60"/>
  <c r="J41" i="60" s="1"/>
  <c r="F41" i="60"/>
  <c r="X40" i="60"/>
  <c r="J1" i="60" s="1"/>
  <c r="J12" i="51" s="1"/>
  <c r="Y40" i="60"/>
  <c r="L43" i="60"/>
  <c r="E43" i="60" s="1"/>
  <c r="F43" i="60" s="1"/>
  <c r="E42" i="60"/>
  <c r="I42" i="60" s="1"/>
  <c r="J49" i="57"/>
  <c r="K49" i="57" s="1"/>
  <c r="F49" i="57"/>
  <c r="G49" i="57" s="1"/>
  <c r="L51" i="57"/>
  <c r="E50" i="57"/>
  <c r="AA48" i="57"/>
  <c r="Z48" i="57"/>
  <c r="E50" i="55"/>
  <c r="F48" i="55"/>
  <c r="G48" i="55" s="1"/>
  <c r="J48" i="55"/>
  <c r="K48" i="55" s="1"/>
  <c r="AA47" i="55"/>
  <c r="Z47" i="55"/>
  <c r="X32" i="45"/>
  <c r="Y32" i="45"/>
  <c r="E34" i="45"/>
  <c r="L35" i="45"/>
  <c r="I33" i="45"/>
  <c r="J33" i="45" s="1"/>
  <c r="F33" i="45"/>
  <c r="G33" i="45" s="1"/>
  <c r="I28" i="40"/>
  <c r="J28" i="40" s="1"/>
  <c r="F28" i="40"/>
  <c r="G28" i="40" s="1"/>
  <c r="L30" i="40"/>
  <c r="E29" i="40"/>
  <c r="R27" i="40"/>
  <c r="Q27" i="40"/>
  <c r="R28" i="39"/>
  <c r="Q28" i="39"/>
  <c r="I29" i="39"/>
  <c r="J29" i="39" s="1"/>
  <c r="F29" i="39"/>
  <c r="G29" i="39" s="1"/>
  <c r="L31" i="39"/>
  <c r="E31" i="39" s="1"/>
  <c r="Q27" i="38"/>
  <c r="R27" i="38"/>
  <c r="L30" i="38"/>
  <c r="E29" i="38"/>
  <c r="I28" i="38"/>
  <c r="J28" i="38" s="1"/>
  <c r="F28" i="38"/>
  <c r="G28" i="38" s="1"/>
  <c r="Y32" i="37"/>
  <c r="X32" i="37"/>
  <c r="I33" i="37"/>
  <c r="J33" i="37" s="1"/>
  <c r="F33" i="37"/>
  <c r="G33" i="37" s="1"/>
  <c r="E34" i="37"/>
  <c r="L35" i="37"/>
  <c r="E45" i="36"/>
  <c r="L46" i="36"/>
  <c r="I44" i="36"/>
  <c r="J44" i="36" s="1"/>
  <c r="F44" i="36"/>
  <c r="G44" i="36" s="1"/>
  <c r="U43" i="36"/>
  <c r="V43" i="36"/>
  <c r="F56" i="63" l="1"/>
  <c r="I56" i="63"/>
  <c r="J56" i="63" s="1"/>
  <c r="Y55" i="63"/>
  <c r="X55" i="63"/>
  <c r="L58" i="63"/>
  <c r="E57" i="63"/>
  <c r="J42" i="60"/>
  <c r="F42" i="60"/>
  <c r="L44" i="60"/>
  <c r="Y41" i="60"/>
  <c r="X41" i="60"/>
  <c r="L52" i="57"/>
  <c r="E51" i="57"/>
  <c r="J50" i="57"/>
  <c r="K50" i="57" s="1"/>
  <c r="F50" i="57"/>
  <c r="G50" i="57" s="1"/>
  <c r="AA49" i="57"/>
  <c r="Z49" i="57"/>
  <c r="AA48" i="55"/>
  <c r="Z48" i="55"/>
  <c r="F49" i="55"/>
  <c r="J49" i="55"/>
  <c r="K49" i="55" s="1"/>
  <c r="E51" i="55"/>
  <c r="I34" i="45"/>
  <c r="J34" i="45" s="1"/>
  <c r="F34" i="45"/>
  <c r="G34" i="45" s="1"/>
  <c r="E35" i="45"/>
  <c r="L36" i="45"/>
  <c r="X33" i="45"/>
  <c r="Y33" i="45"/>
  <c r="F29" i="40"/>
  <c r="G29" i="40" s="1"/>
  <c r="I29" i="40"/>
  <c r="J29" i="40" s="1"/>
  <c r="E30" i="40"/>
  <c r="L31" i="40"/>
  <c r="Q28" i="40"/>
  <c r="R28" i="40"/>
  <c r="R29" i="39"/>
  <c r="Q29" i="39"/>
  <c r="L32" i="39"/>
  <c r="E32" i="39" s="1"/>
  <c r="F30" i="39"/>
  <c r="G30" i="39" s="1"/>
  <c r="I30" i="39"/>
  <c r="J30" i="39" s="1"/>
  <c r="E30" i="38"/>
  <c r="L31" i="38"/>
  <c r="I29" i="38"/>
  <c r="J29" i="38" s="1"/>
  <c r="F29" i="38"/>
  <c r="G29" i="38" s="1"/>
  <c r="R28" i="38"/>
  <c r="Q28" i="38"/>
  <c r="L36" i="37"/>
  <c r="E36" i="37" s="1"/>
  <c r="E35" i="37"/>
  <c r="Y33" i="37"/>
  <c r="X33" i="37"/>
  <c r="F34" i="37"/>
  <c r="G34" i="37" s="1"/>
  <c r="I34" i="37"/>
  <c r="J34" i="37" s="1"/>
  <c r="E46" i="36"/>
  <c r="L47" i="36"/>
  <c r="V44" i="36"/>
  <c r="U44" i="36"/>
  <c r="F45" i="36"/>
  <c r="G45" i="36" s="1"/>
  <c r="I45" i="36"/>
  <c r="J45" i="36" s="1"/>
  <c r="I57" i="63" l="1"/>
  <c r="J57" i="63" s="1"/>
  <c r="F57" i="63"/>
  <c r="E58" i="63"/>
  <c r="L59" i="63"/>
  <c r="Y56" i="63"/>
  <c r="X56" i="63"/>
  <c r="I43" i="60"/>
  <c r="J43" i="60" s="1"/>
  <c r="E44" i="60"/>
  <c r="L45" i="60"/>
  <c r="Y42" i="60"/>
  <c r="X42" i="60"/>
  <c r="AA50" i="57"/>
  <c r="Z50" i="57"/>
  <c r="J51" i="57"/>
  <c r="K51" i="57" s="1"/>
  <c r="F51" i="57"/>
  <c r="G51" i="57" s="1"/>
  <c r="L53" i="57"/>
  <c r="E52" i="57"/>
  <c r="AA49" i="55"/>
  <c r="Z49" i="55"/>
  <c r="F50" i="55"/>
  <c r="J50" i="55"/>
  <c r="K50" i="55" s="1"/>
  <c r="E52" i="55"/>
  <c r="E36" i="45"/>
  <c r="L37" i="45"/>
  <c r="I35" i="45"/>
  <c r="J35" i="45" s="1"/>
  <c r="F35" i="45"/>
  <c r="G35" i="45" s="1"/>
  <c r="X34" i="45"/>
  <c r="Y34" i="45"/>
  <c r="L32" i="40"/>
  <c r="E31" i="40"/>
  <c r="I30" i="40"/>
  <c r="J30" i="40" s="1"/>
  <c r="F30" i="40"/>
  <c r="G30" i="40" s="1"/>
  <c r="R29" i="40"/>
  <c r="Q29" i="40"/>
  <c r="I31" i="39"/>
  <c r="J31" i="39" s="1"/>
  <c r="F31" i="39"/>
  <c r="G31" i="39" s="1"/>
  <c r="L33" i="39"/>
  <c r="E33" i="39" s="1"/>
  <c r="Q30" i="39"/>
  <c r="R30" i="39"/>
  <c r="Q29" i="38"/>
  <c r="R29" i="38"/>
  <c r="L32" i="38"/>
  <c r="E31" i="38"/>
  <c r="I30" i="38"/>
  <c r="J30" i="38" s="1"/>
  <c r="F30" i="38"/>
  <c r="G30" i="38" s="1"/>
  <c r="I35" i="37"/>
  <c r="J35" i="37" s="1"/>
  <c r="F35" i="37"/>
  <c r="G35" i="37" s="1"/>
  <c r="Y34" i="37"/>
  <c r="X34" i="37"/>
  <c r="L37" i="37"/>
  <c r="U45" i="36"/>
  <c r="V45" i="36"/>
  <c r="E47" i="36"/>
  <c r="L48" i="36"/>
  <c r="I46" i="36"/>
  <c r="J46" i="36" s="1"/>
  <c r="F46" i="36"/>
  <c r="G46" i="36" s="1"/>
  <c r="I58" i="63" l="1"/>
  <c r="J58" i="63" s="1"/>
  <c r="F58" i="63"/>
  <c r="E59" i="63"/>
  <c r="L60" i="63"/>
  <c r="Y57" i="63"/>
  <c r="X57" i="63"/>
  <c r="E45" i="60"/>
  <c r="L46" i="60"/>
  <c r="I44" i="60"/>
  <c r="J44" i="60" s="1"/>
  <c r="F44" i="60"/>
  <c r="Y43" i="60"/>
  <c r="X43" i="60"/>
  <c r="J52" i="57"/>
  <c r="K52" i="57" s="1"/>
  <c r="F52" i="57"/>
  <c r="G52" i="57" s="1"/>
  <c r="L54" i="57"/>
  <c r="E53" i="57"/>
  <c r="Z51" i="57"/>
  <c r="AA51" i="57"/>
  <c r="F51" i="55"/>
  <c r="J51" i="55"/>
  <c r="K51" i="55" s="1"/>
  <c r="AA50" i="55"/>
  <c r="Z50" i="55"/>
  <c r="E53" i="55"/>
  <c r="L38" i="45"/>
  <c r="E37" i="45"/>
  <c r="X35" i="45"/>
  <c r="Y35" i="45"/>
  <c r="I36" i="45"/>
  <c r="J36" i="45" s="1"/>
  <c r="F36" i="45"/>
  <c r="G36" i="45" s="1"/>
  <c r="R30" i="40"/>
  <c r="Q30" i="40"/>
  <c r="I31" i="40"/>
  <c r="J31" i="40" s="1"/>
  <c r="F31" i="40"/>
  <c r="G31" i="40" s="1"/>
  <c r="L33" i="40"/>
  <c r="E32" i="40"/>
  <c r="F32" i="39"/>
  <c r="G32" i="39" s="1"/>
  <c r="I32" i="39"/>
  <c r="J32" i="39" s="1"/>
  <c r="L34" i="39"/>
  <c r="E34" i="39" s="1"/>
  <c r="R31" i="39"/>
  <c r="Q31" i="39"/>
  <c r="L33" i="38"/>
  <c r="E32" i="38"/>
  <c r="I31" i="38"/>
  <c r="J31" i="38" s="1"/>
  <c r="F31" i="38"/>
  <c r="G31" i="38" s="1"/>
  <c r="R30" i="38"/>
  <c r="Q30" i="38"/>
  <c r="L38" i="37"/>
  <c r="E37" i="37"/>
  <c r="F36" i="37"/>
  <c r="G36" i="37" s="1"/>
  <c r="I36" i="37"/>
  <c r="J36" i="37" s="1"/>
  <c r="Y35" i="37"/>
  <c r="X35" i="37"/>
  <c r="E48" i="36"/>
  <c r="L49" i="36"/>
  <c r="F47" i="36"/>
  <c r="G47" i="36" s="1"/>
  <c r="I47" i="36"/>
  <c r="J47" i="36" s="1"/>
  <c r="V46" i="36"/>
  <c r="U46" i="36"/>
  <c r="F59" i="63" l="1"/>
  <c r="I59" i="63"/>
  <c r="J59" i="63" s="1"/>
  <c r="L61" i="63"/>
  <c r="E60" i="63"/>
  <c r="Y58" i="63"/>
  <c r="X58" i="63"/>
  <c r="Y44" i="60"/>
  <c r="X44" i="60"/>
  <c r="E46" i="60"/>
  <c r="L47" i="60"/>
  <c r="I45" i="60"/>
  <c r="J45" i="60" s="1"/>
  <c r="F45" i="60"/>
  <c r="F53" i="57"/>
  <c r="G53" i="57" s="1"/>
  <c r="J53" i="57"/>
  <c r="K53" i="57" s="1"/>
  <c r="L55" i="57"/>
  <c r="E54" i="57"/>
  <c r="AA52" i="57"/>
  <c r="Z52" i="57"/>
  <c r="E54" i="55"/>
  <c r="F52" i="55"/>
  <c r="J52" i="55"/>
  <c r="K52" i="55" s="1"/>
  <c r="AA51" i="55"/>
  <c r="Z51" i="55"/>
  <c r="I37" i="45"/>
  <c r="J37" i="45" s="1"/>
  <c r="F37" i="45"/>
  <c r="G37" i="45" s="1"/>
  <c r="X36" i="45"/>
  <c r="Y36" i="45"/>
  <c r="L39" i="45"/>
  <c r="E38" i="45"/>
  <c r="R31" i="40"/>
  <c r="Q31" i="40"/>
  <c r="I32" i="40"/>
  <c r="J32" i="40" s="1"/>
  <c r="F32" i="40"/>
  <c r="G32" i="40" s="1"/>
  <c r="E33" i="40"/>
  <c r="L34" i="40"/>
  <c r="I33" i="39"/>
  <c r="J33" i="39" s="1"/>
  <c r="F33" i="39"/>
  <c r="G33" i="39" s="1"/>
  <c r="L35" i="39"/>
  <c r="E35" i="39" s="1"/>
  <c r="R32" i="39"/>
  <c r="Q32" i="39"/>
  <c r="Q31" i="38"/>
  <c r="R31" i="38"/>
  <c r="I32" i="38"/>
  <c r="J32" i="38" s="1"/>
  <c r="F32" i="38"/>
  <c r="G32" i="38" s="1"/>
  <c r="E33" i="38"/>
  <c r="L34" i="38"/>
  <c r="I37" i="37"/>
  <c r="J37" i="37" s="1"/>
  <c r="F37" i="37"/>
  <c r="G37" i="37" s="1"/>
  <c r="Y36" i="37"/>
  <c r="X36" i="37"/>
  <c r="L39" i="37"/>
  <c r="E38" i="37"/>
  <c r="U47" i="36"/>
  <c r="V47" i="36"/>
  <c r="E49" i="36"/>
  <c r="L50" i="36"/>
  <c r="I48" i="36"/>
  <c r="J48" i="36" s="1"/>
  <c r="F48" i="36"/>
  <c r="G48" i="36" s="1"/>
  <c r="E61" i="63" l="1"/>
  <c r="L62" i="63"/>
  <c r="Y59" i="63"/>
  <c r="X59" i="63"/>
  <c r="I60" i="63"/>
  <c r="J60" i="63" s="1"/>
  <c r="F60" i="63"/>
  <c r="E47" i="60"/>
  <c r="L48" i="60"/>
  <c r="Y45" i="60"/>
  <c r="X45" i="60"/>
  <c r="I46" i="60"/>
  <c r="J46" i="60" s="1"/>
  <c r="F46" i="60"/>
  <c r="L56" i="57"/>
  <c r="E55" i="57"/>
  <c r="Z53" i="57"/>
  <c r="AA53" i="57"/>
  <c r="J54" i="57"/>
  <c r="K54" i="57" s="1"/>
  <c r="F54" i="57"/>
  <c r="G54" i="57" s="1"/>
  <c r="AA52" i="55"/>
  <c r="Z52" i="55"/>
  <c r="F53" i="55"/>
  <c r="J53" i="55"/>
  <c r="K53" i="55" s="1"/>
  <c r="E55" i="55"/>
  <c r="L40" i="45"/>
  <c r="E39" i="45"/>
  <c r="Y37" i="45"/>
  <c r="X37" i="45"/>
  <c r="F38" i="45"/>
  <c r="G38" i="45" s="1"/>
  <c r="I38" i="45"/>
  <c r="J38" i="45" s="1"/>
  <c r="Q32" i="40"/>
  <c r="R32" i="40"/>
  <c r="E34" i="40"/>
  <c r="L35" i="40"/>
  <c r="I33" i="40"/>
  <c r="J33" i="40" s="1"/>
  <c r="F33" i="40"/>
  <c r="G33" i="40" s="1"/>
  <c r="I34" i="39"/>
  <c r="J34" i="39" s="1"/>
  <c r="F34" i="39"/>
  <c r="G34" i="39" s="1"/>
  <c r="L36" i="39"/>
  <c r="E36" i="39" s="1"/>
  <c r="R33" i="39"/>
  <c r="Q33" i="39"/>
  <c r="E34" i="38"/>
  <c r="L35" i="38"/>
  <c r="R32" i="38"/>
  <c r="Q32" i="38"/>
  <c r="I33" i="38"/>
  <c r="J33" i="38" s="1"/>
  <c r="F33" i="38"/>
  <c r="G33" i="38" s="1"/>
  <c r="F38" i="37"/>
  <c r="G38" i="37" s="1"/>
  <c r="I38" i="37"/>
  <c r="J38" i="37" s="1"/>
  <c r="L40" i="37"/>
  <c r="E39" i="37"/>
  <c r="Y37" i="37"/>
  <c r="X37" i="37"/>
  <c r="V48" i="36"/>
  <c r="U48" i="36"/>
  <c r="E50" i="36"/>
  <c r="L51" i="36"/>
  <c r="F49" i="36"/>
  <c r="G49" i="36" s="1"/>
  <c r="I49" i="36"/>
  <c r="J49" i="36" s="1"/>
  <c r="E62" i="63" l="1"/>
  <c r="L63" i="63"/>
  <c r="Y60" i="63"/>
  <c r="X60" i="63"/>
  <c r="I61" i="63"/>
  <c r="J61" i="63" s="1"/>
  <c r="F61" i="63"/>
  <c r="Y46" i="60"/>
  <c r="X46" i="60"/>
  <c r="L49" i="60"/>
  <c r="E48" i="60"/>
  <c r="F47" i="60"/>
  <c r="I47" i="60"/>
  <c r="J47" i="60" s="1"/>
  <c r="F55" i="57"/>
  <c r="G55" i="57" s="1"/>
  <c r="J55" i="57"/>
  <c r="K55" i="57" s="1"/>
  <c r="AA54" i="57"/>
  <c r="Z54" i="57"/>
  <c r="L57" i="57"/>
  <c r="E56" i="57"/>
  <c r="AA53" i="55"/>
  <c r="Z53" i="55"/>
  <c r="F54" i="55"/>
  <c r="J54" i="55"/>
  <c r="K54" i="55" s="1"/>
  <c r="E56" i="55"/>
  <c r="Y38" i="45"/>
  <c r="X38" i="45"/>
  <c r="F39" i="45"/>
  <c r="G39" i="45" s="1"/>
  <c r="I39" i="45"/>
  <c r="J39" i="45" s="1"/>
  <c r="L41" i="45"/>
  <c r="E40" i="45"/>
  <c r="I34" i="40"/>
  <c r="J34" i="40" s="1"/>
  <c r="F34" i="40"/>
  <c r="G34" i="40" s="1"/>
  <c r="E35" i="40"/>
  <c r="L36" i="40"/>
  <c r="Q33" i="40"/>
  <c r="R33" i="40"/>
  <c r="F35" i="39"/>
  <c r="G35" i="39" s="1"/>
  <c r="I35" i="39"/>
  <c r="J35" i="39" s="1"/>
  <c r="L37" i="39"/>
  <c r="E37" i="39" s="1"/>
  <c r="R34" i="39"/>
  <c r="Q34" i="39"/>
  <c r="L36" i="38"/>
  <c r="E35" i="38"/>
  <c r="R33" i="38"/>
  <c r="Q33" i="38"/>
  <c r="F34" i="38"/>
  <c r="G34" i="38" s="1"/>
  <c r="I34" i="38"/>
  <c r="J34" i="38" s="1"/>
  <c r="Y38" i="37"/>
  <c r="X38" i="37"/>
  <c r="I39" i="37"/>
  <c r="J39" i="37" s="1"/>
  <c r="F39" i="37"/>
  <c r="G39" i="37" s="1"/>
  <c r="E40" i="37"/>
  <c r="L41" i="37"/>
  <c r="E51" i="36"/>
  <c r="L52" i="36"/>
  <c r="I50" i="36"/>
  <c r="J50" i="36" s="1"/>
  <c r="F50" i="36"/>
  <c r="G50" i="36" s="1"/>
  <c r="U49" i="36"/>
  <c r="V49" i="36"/>
  <c r="Y61" i="63" l="1"/>
  <c r="X61" i="63"/>
  <c r="L64" i="63"/>
  <c r="E63" i="63"/>
  <c r="F62" i="63"/>
  <c r="I62" i="63"/>
  <c r="J62" i="63" s="1"/>
  <c r="E49" i="60"/>
  <c r="L50" i="60"/>
  <c r="X47" i="60"/>
  <c r="Y47" i="60"/>
  <c r="I48" i="60"/>
  <c r="J48" i="60" s="1"/>
  <c r="F48" i="60"/>
  <c r="L58" i="57"/>
  <c r="E57" i="57"/>
  <c r="AA55" i="57"/>
  <c r="Z55" i="57"/>
  <c r="J56" i="57"/>
  <c r="K56" i="57" s="1"/>
  <c r="F56" i="57"/>
  <c r="G56" i="57" s="1"/>
  <c r="AA54" i="55"/>
  <c r="Z54" i="55"/>
  <c r="F55" i="55"/>
  <c r="J55" i="55"/>
  <c r="K55" i="55" s="1"/>
  <c r="E57" i="55"/>
  <c r="F40" i="45"/>
  <c r="G40" i="45" s="1"/>
  <c r="I40" i="45"/>
  <c r="J40" i="45" s="1"/>
  <c r="Y39" i="45"/>
  <c r="X39" i="45"/>
  <c r="L42" i="45"/>
  <c r="E41" i="45"/>
  <c r="E36" i="40"/>
  <c r="L37" i="40"/>
  <c r="I35" i="40"/>
  <c r="J35" i="40" s="1"/>
  <c r="F35" i="40"/>
  <c r="G35" i="40" s="1"/>
  <c r="Q34" i="40"/>
  <c r="R34" i="40"/>
  <c r="F36" i="39"/>
  <c r="G36" i="39" s="1"/>
  <c r="I36" i="39"/>
  <c r="J36" i="39" s="1"/>
  <c r="L38" i="39"/>
  <c r="E38" i="39" s="1"/>
  <c r="Q35" i="39"/>
  <c r="R35" i="39"/>
  <c r="R34" i="38"/>
  <c r="Q34" i="38"/>
  <c r="I35" i="38"/>
  <c r="J35" i="38" s="1"/>
  <c r="F35" i="38"/>
  <c r="G35" i="38" s="1"/>
  <c r="L37" i="38"/>
  <c r="E36" i="38"/>
  <c r="L42" i="37"/>
  <c r="E41" i="37"/>
  <c r="Y39" i="37"/>
  <c r="X39" i="37"/>
  <c r="F40" i="37"/>
  <c r="G40" i="37" s="1"/>
  <c r="I40" i="37"/>
  <c r="J40" i="37" s="1"/>
  <c r="V50" i="36"/>
  <c r="U50" i="36"/>
  <c r="E52" i="36"/>
  <c r="L53" i="36"/>
  <c r="F51" i="36"/>
  <c r="G51" i="36" s="1"/>
  <c r="I51" i="36"/>
  <c r="J51" i="36" s="1"/>
  <c r="K1" i="57" l="1"/>
  <c r="L44" i="51" s="1"/>
  <c r="E64" i="63"/>
  <c r="L65" i="63"/>
  <c r="E65" i="63" s="1"/>
  <c r="Y62" i="63"/>
  <c r="X62" i="63"/>
  <c r="I63" i="63"/>
  <c r="J63" i="63" s="1"/>
  <c r="F63" i="63"/>
  <c r="Y48" i="60"/>
  <c r="X48" i="60"/>
  <c r="E50" i="60"/>
  <c r="L51" i="60"/>
  <c r="I49" i="60"/>
  <c r="J49" i="60" s="1"/>
  <c r="F49" i="60"/>
  <c r="AA56" i="57"/>
  <c r="Z56" i="57"/>
  <c r="J57" i="57"/>
  <c r="K57" i="57" s="1"/>
  <c r="F57" i="57"/>
  <c r="G57" i="57" s="1"/>
  <c r="L59" i="57"/>
  <c r="E58" i="57"/>
  <c r="AA55" i="55"/>
  <c r="Z55" i="55"/>
  <c r="F56" i="55"/>
  <c r="J56" i="55"/>
  <c r="K56" i="55" s="1"/>
  <c r="E58" i="55"/>
  <c r="F41" i="45"/>
  <c r="G41" i="45" s="1"/>
  <c r="I41" i="45"/>
  <c r="J41" i="45" s="1"/>
  <c r="Y40" i="45"/>
  <c r="X40" i="45"/>
  <c r="L43" i="45"/>
  <c r="E42" i="45"/>
  <c r="Q35" i="40"/>
  <c r="R35" i="40"/>
  <c r="F36" i="40"/>
  <c r="G36" i="40" s="1"/>
  <c r="I36" i="40"/>
  <c r="J36" i="40" s="1"/>
  <c r="E37" i="40"/>
  <c r="L38" i="40"/>
  <c r="I37" i="39"/>
  <c r="J37" i="39" s="1"/>
  <c r="F37" i="39"/>
  <c r="G37" i="39" s="1"/>
  <c r="L39" i="39"/>
  <c r="E39" i="39" s="1"/>
  <c r="R36" i="39"/>
  <c r="Q36" i="39"/>
  <c r="Q35" i="38"/>
  <c r="R35" i="38"/>
  <c r="F36" i="38"/>
  <c r="G36" i="38" s="1"/>
  <c r="I36" i="38"/>
  <c r="J36" i="38" s="1"/>
  <c r="E37" i="38"/>
  <c r="L38" i="38"/>
  <c r="Y40" i="37"/>
  <c r="X40" i="37"/>
  <c r="I41" i="37"/>
  <c r="J41" i="37" s="1"/>
  <c r="F41" i="37"/>
  <c r="G41" i="37" s="1"/>
  <c r="L43" i="37"/>
  <c r="E42" i="37"/>
  <c r="U51" i="36"/>
  <c r="V51" i="36"/>
  <c r="E53" i="36"/>
  <c r="L54" i="36"/>
  <c r="I52" i="36"/>
  <c r="J52" i="36" s="1"/>
  <c r="F52" i="36"/>
  <c r="G52" i="36" s="1"/>
  <c r="F65" i="63" l="1"/>
  <c r="I65" i="63"/>
  <c r="Y63" i="63"/>
  <c r="X63" i="63"/>
  <c r="I64" i="63"/>
  <c r="J64" i="63" s="1"/>
  <c r="F64" i="63"/>
  <c r="E51" i="60"/>
  <c r="L52" i="60"/>
  <c r="Y49" i="60"/>
  <c r="X49" i="60"/>
  <c r="F50" i="60"/>
  <c r="I50" i="60"/>
  <c r="J50" i="60" s="1"/>
  <c r="L60" i="57"/>
  <c r="E59" i="57"/>
  <c r="F58" i="57"/>
  <c r="G58" i="57" s="1"/>
  <c r="J58" i="57"/>
  <c r="K58" i="57" s="1"/>
  <c r="AA57" i="57"/>
  <c r="Z57" i="57"/>
  <c r="AA56" i="55"/>
  <c r="Z56" i="55"/>
  <c r="F57" i="55"/>
  <c r="J57" i="55"/>
  <c r="K57" i="55" s="1"/>
  <c r="E59" i="55"/>
  <c r="F42" i="45"/>
  <c r="G42" i="45" s="1"/>
  <c r="I42" i="45"/>
  <c r="J42" i="45" s="1"/>
  <c r="Y41" i="45"/>
  <c r="X41" i="45"/>
  <c r="L44" i="45"/>
  <c r="E43" i="45"/>
  <c r="L39" i="40"/>
  <c r="E38" i="40"/>
  <c r="Q36" i="40"/>
  <c r="R36" i="40"/>
  <c r="F37" i="40"/>
  <c r="G37" i="40" s="1"/>
  <c r="I37" i="40"/>
  <c r="J37" i="40" s="1"/>
  <c r="F38" i="39"/>
  <c r="G38" i="39" s="1"/>
  <c r="I38" i="39"/>
  <c r="J38" i="39" s="1"/>
  <c r="L40" i="39"/>
  <c r="E40" i="39" s="1"/>
  <c r="R37" i="39"/>
  <c r="Q37" i="39"/>
  <c r="E38" i="38"/>
  <c r="L39" i="38"/>
  <c r="R36" i="38"/>
  <c r="Q36" i="38"/>
  <c r="I37" i="38"/>
  <c r="J37" i="38" s="1"/>
  <c r="F37" i="38"/>
  <c r="G37" i="38" s="1"/>
  <c r="L44" i="37"/>
  <c r="E43" i="37"/>
  <c r="Y41" i="37"/>
  <c r="X41" i="37"/>
  <c r="F42" i="37"/>
  <c r="G42" i="37" s="1"/>
  <c r="I42" i="37"/>
  <c r="J42" i="37" s="1"/>
  <c r="V52" i="36"/>
  <c r="U52" i="36"/>
  <c r="E54" i="36"/>
  <c r="L55" i="36"/>
  <c r="F53" i="36"/>
  <c r="G53" i="36" s="1"/>
  <c r="I53" i="36"/>
  <c r="J53" i="36" s="1"/>
  <c r="G10" i="63" l="1"/>
  <c r="J38" i="51" s="1"/>
  <c r="J65" i="63"/>
  <c r="Y64" i="63"/>
  <c r="X64" i="63"/>
  <c r="J2" i="63" s="1"/>
  <c r="J37" i="51" s="1"/>
  <c r="E52" i="60"/>
  <c r="L53" i="60"/>
  <c r="X50" i="60"/>
  <c r="Y50" i="60"/>
  <c r="I51" i="60"/>
  <c r="J51" i="60" s="1"/>
  <c r="F51" i="60"/>
  <c r="J59" i="57"/>
  <c r="K59" i="57" s="1"/>
  <c r="F59" i="57"/>
  <c r="G59" i="57" s="1"/>
  <c r="AA58" i="57"/>
  <c r="Z58" i="57"/>
  <c r="L61" i="57"/>
  <c r="E60" i="57"/>
  <c r="AA57" i="55"/>
  <c r="Z57" i="55"/>
  <c r="F58" i="55"/>
  <c r="J58" i="55"/>
  <c r="K58" i="55" s="1"/>
  <c r="F43" i="45"/>
  <c r="G43" i="45" s="1"/>
  <c r="I43" i="45"/>
  <c r="J43" i="45" s="1"/>
  <c r="Y42" i="45"/>
  <c r="X42" i="45"/>
  <c r="L45" i="45"/>
  <c r="E44" i="45"/>
  <c r="Q37" i="40"/>
  <c r="R37" i="40"/>
  <c r="I38" i="40"/>
  <c r="J38" i="40" s="1"/>
  <c r="F38" i="40"/>
  <c r="G38" i="40" s="1"/>
  <c r="L40" i="40"/>
  <c r="E39" i="40"/>
  <c r="I39" i="39"/>
  <c r="J39" i="39" s="1"/>
  <c r="F39" i="39"/>
  <c r="G39" i="39" s="1"/>
  <c r="L41" i="39"/>
  <c r="E41" i="39" s="1"/>
  <c r="R38" i="39"/>
  <c r="Q38" i="39"/>
  <c r="L40" i="38"/>
  <c r="E39" i="38"/>
  <c r="R37" i="38"/>
  <c r="Q37" i="38"/>
  <c r="F38" i="38"/>
  <c r="G38" i="38" s="1"/>
  <c r="I38" i="38"/>
  <c r="J38" i="38" s="1"/>
  <c r="Y42" i="37"/>
  <c r="X42" i="37"/>
  <c r="I43" i="37"/>
  <c r="J43" i="37" s="1"/>
  <c r="F43" i="37"/>
  <c r="G43" i="37" s="1"/>
  <c r="E44" i="37"/>
  <c r="L45" i="37"/>
  <c r="U53" i="36"/>
  <c r="V53" i="36"/>
  <c r="E55" i="36"/>
  <c r="L56" i="36"/>
  <c r="I54" i="36"/>
  <c r="J54" i="36" s="1"/>
  <c r="F54" i="36"/>
  <c r="G54" i="36" s="1"/>
  <c r="J35" i="51" l="1"/>
  <c r="Y65" i="63"/>
  <c r="X65" i="63"/>
  <c r="E53" i="60"/>
  <c r="L54" i="60"/>
  <c r="Y51" i="60"/>
  <c r="X51" i="60"/>
  <c r="I52" i="60"/>
  <c r="J52" i="60" s="1"/>
  <c r="F52" i="60"/>
  <c r="L62" i="57"/>
  <c r="E61" i="57"/>
  <c r="J60" i="57"/>
  <c r="K60" i="57" s="1"/>
  <c r="F60" i="57"/>
  <c r="G60" i="57" s="1"/>
  <c r="AA59" i="57"/>
  <c r="Z59" i="57"/>
  <c r="AA58" i="55"/>
  <c r="Z58" i="55"/>
  <c r="F59" i="55"/>
  <c r="J59" i="55"/>
  <c r="K59" i="55" s="1"/>
  <c r="F44" i="45"/>
  <c r="G44" i="45" s="1"/>
  <c r="I44" i="45"/>
  <c r="J44" i="45" s="1"/>
  <c r="Y43" i="45"/>
  <c r="X43" i="45"/>
  <c r="L46" i="45"/>
  <c r="E45" i="45"/>
  <c r="Q38" i="40"/>
  <c r="R38" i="40"/>
  <c r="F39" i="40"/>
  <c r="G39" i="40" s="1"/>
  <c r="I39" i="40"/>
  <c r="J39" i="40" s="1"/>
  <c r="L41" i="40"/>
  <c r="E40" i="40"/>
  <c r="F40" i="39"/>
  <c r="G40" i="39" s="1"/>
  <c r="I40" i="39"/>
  <c r="J40" i="39" s="1"/>
  <c r="L42" i="39"/>
  <c r="E42" i="39" s="1"/>
  <c r="R39" i="39"/>
  <c r="Q39" i="39"/>
  <c r="R38" i="38"/>
  <c r="Q38" i="38"/>
  <c r="I39" i="38"/>
  <c r="J39" i="38" s="1"/>
  <c r="F39" i="38"/>
  <c r="G39" i="38" s="1"/>
  <c r="L41" i="38"/>
  <c r="E40" i="38"/>
  <c r="Y43" i="37"/>
  <c r="X43" i="37"/>
  <c r="L46" i="37"/>
  <c r="E45" i="37"/>
  <c r="F44" i="37"/>
  <c r="G44" i="37" s="1"/>
  <c r="I44" i="37"/>
  <c r="J44" i="37" s="1"/>
  <c r="V54" i="36"/>
  <c r="U54" i="36"/>
  <c r="E56" i="36"/>
  <c r="L57" i="36"/>
  <c r="F55" i="36"/>
  <c r="G55" i="36" s="1"/>
  <c r="I55" i="36"/>
  <c r="J55" i="36" s="1"/>
  <c r="X52" i="60" l="1"/>
  <c r="Y52" i="60"/>
  <c r="E54" i="60"/>
  <c r="L55" i="60"/>
  <c r="I53" i="60"/>
  <c r="J53" i="60" s="1"/>
  <c r="F53" i="60"/>
  <c r="AA60" i="57"/>
  <c r="Z60" i="57"/>
  <c r="J61" i="57"/>
  <c r="K61" i="57" s="1"/>
  <c r="F61" i="57"/>
  <c r="G61" i="57" s="1"/>
  <c r="L63" i="57"/>
  <c r="E62" i="57"/>
  <c r="AA59" i="55"/>
  <c r="Z59" i="55"/>
  <c r="E62" i="55"/>
  <c r="F45" i="45"/>
  <c r="G45" i="45" s="1"/>
  <c r="I45" i="45"/>
  <c r="J45" i="45" s="1"/>
  <c r="Y44" i="45"/>
  <c r="X44" i="45"/>
  <c r="L47" i="45"/>
  <c r="E46" i="45"/>
  <c r="F40" i="40"/>
  <c r="G40" i="40" s="1"/>
  <c r="I40" i="40"/>
  <c r="J40" i="40" s="1"/>
  <c r="R39" i="40"/>
  <c r="Q39" i="40"/>
  <c r="L42" i="40"/>
  <c r="E41" i="40"/>
  <c r="I41" i="39"/>
  <c r="J41" i="39" s="1"/>
  <c r="F41" i="39"/>
  <c r="G41" i="39" s="1"/>
  <c r="L43" i="39"/>
  <c r="E43" i="39" s="1"/>
  <c r="R40" i="39"/>
  <c r="Q40" i="39"/>
  <c r="Q39" i="38"/>
  <c r="R39" i="38"/>
  <c r="F40" i="38"/>
  <c r="G40" i="38" s="1"/>
  <c r="I40" i="38"/>
  <c r="J40" i="38" s="1"/>
  <c r="E41" i="38"/>
  <c r="L42" i="38"/>
  <c r="I45" i="37"/>
  <c r="J45" i="37" s="1"/>
  <c r="F45" i="37"/>
  <c r="G45" i="37" s="1"/>
  <c r="L47" i="37"/>
  <c r="E46" i="37"/>
  <c r="Y44" i="37"/>
  <c r="X44" i="37"/>
  <c r="E57" i="36"/>
  <c r="L58" i="36"/>
  <c r="I56" i="36"/>
  <c r="J56" i="36" s="1"/>
  <c r="F56" i="36"/>
  <c r="G56" i="36" s="1"/>
  <c r="U55" i="36"/>
  <c r="V55" i="36"/>
  <c r="I54" i="60" l="1"/>
  <c r="J54" i="60" s="1"/>
  <c r="F54" i="60"/>
  <c r="X53" i="60"/>
  <c r="Y53" i="60"/>
  <c r="E55" i="60"/>
  <c r="L56" i="60"/>
  <c r="J62" i="57"/>
  <c r="K62" i="57" s="1"/>
  <c r="F62" i="57"/>
  <c r="G62" i="57" s="1"/>
  <c r="L64" i="57"/>
  <c r="E63" i="57"/>
  <c r="AA61" i="57"/>
  <c r="Z61" i="57"/>
  <c r="E63" i="55"/>
  <c r="L48" i="45"/>
  <c r="E47" i="45"/>
  <c r="F46" i="45"/>
  <c r="G46" i="45" s="1"/>
  <c r="I46" i="45"/>
  <c r="J46" i="45" s="1"/>
  <c r="Y45" i="45"/>
  <c r="X45" i="45"/>
  <c r="F41" i="40"/>
  <c r="G41" i="40" s="1"/>
  <c r="I41" i="40"/>
  <c r="J41" i="40" s="1"/>
  <c r="R40" i="40"/>
  <c r="Q40" i="40"/>
  <c r="L43" i="40"/>
  <c r="E42" i="40"/>
  <c r="F42" i="39"/>
  <c r="G42" i="39" s="1"/>
  <c r="I42" i="39"/>
  <c r="J42" i="39" s="1"/>
  <c r="L44" i="39"/>
  <c r="E44" i="39" s="1"/>
  <c r="R41" i="39"/>
  <c r="Q41" i="39"/>
  <c r="L43" i="38"/>
  <c r="E42" i="38"/>
  <c r="R40" i="38"/>
  <c r="Q40" i="38"/>
  <c r="I41" i="38"/>
  <c r="J41" i="38" s="1"/>
  <c r="F41" i="38"/>
  <c r="G41" i="38" s="1"/>
  <c r="F46" i="37"/>
  <c r="G46" i="37" s="1"/>
  <c r="I46" i="37"/>
  <c r="J46" i="37" s="1"/>
  <c r="L48" i="37"/>
  <c r="E47" i="37"/>
  <c r="Y45" i="37"/>
  <c r="X45" i="37"/>
  <c r="V56" i="36"/>
  <c r="U56" i="36"/>
  <c r="E58" i="36"/>
  <c r="L59" i="36"/>
  <c r="F57" i="36"/>
  <c r="G57" i="36" s="1"/>
  <c r="I57" i="36"/>
  <c r="J57" i="36" s="1"/>
  <c r="I55" i="60" l="1"/>
  <c r="J55" i="60" s="1"/>
  <c r="F55" i="60"/>
  <c r="E56" i="60"/>
  <c r="L57" i="60"/>
  <c r="Y54" i="60"/>
  <c r="X54" i="60"/>
  <c r="L65" i="57"/>
  <c r="E64" i="57"/>
  <c r="J63" i="57"/>
  <c r="K63" i="57" s="1"/>
  <c r="F63" i="57"/>
  <c r="G63" i="57" s="1"/>
  <c r="AA62" i="57"/>
  <c r="Z62" i="57"/>
  <c r="J62" i="55"/>
  <c r="E64" i="55"/>
  <c r="Y46" i="45"/>
  <c r="X46" i="45"/>
  <c r="F47" i="45"/>
  <c r="G47" i="45" s="1"/>
  <c r="I47" i="45"/>
  <c r="J47" i="45" s="1"/>
  <c r="L49" i="45"/>
  <c r="E48" i="45"/>
  <c r="F42" i="40"/>
  <c r="G42" i="40" s="1"/>
  <c r="I42" i="40"/>
  <c r="J42" i="40" s="1"/>
  <c r="R41" i="40"/>
  <c r="Q41" i="40"/>
  <c r="L44" i="40"/>
  <c r="E43" i="40"/>
  <c r="I43" i="39"/>
  <c r="J43" i="39" s="1"/>
  <c r="F43" i="39"/>
  <c r="G43" i="39" s="1"/>
  <c r="L45" i="39"/>
  <c r="E45" i="39" s="1"/>
  <c r="R42" i="39"/>
  <c r="Q42" i="39"/>
  <c r="F42" i="38"/>
  <c r="G42" i="38" s="1"/>
  <c r="I42" i="38"/>
  <c r="J42" i="38" s="1"/>
  <c r="Q41" i="38"/>
  <c r="R41" i="38"/>
  <c r="L44" i="38"/>
  <c r="E43" i="38"/>
  <c r="E48" i="37"/>
  <c r="L49" i="37"/>
  <c r="Y46" i="37"/>
  <c r="X46" i="37"/>
  <c r="I47" i="37"/>
  <c r="J47" i="37" s="1"/>
  <c r="F47" i="37"/>
  <c r="G47" i="37" s="1"/>
  <c r="U57" i="36"/>
  <c r="V57" i="36"/>
  <c r="E59" i="36"/>
  <c r="L60" i="36"/>
  <c r="I58" i="36"/>
  <c r="J58" i="36" s="1"/>
  <c r="F58" i="36"/>
  <c r="G58" i="36" s="1"/>
  <c r="E57" i="60" l="1"/>
  <c r="L58" i="60"/>
  <c r="I56" i="60"/>
  <c r="J56" i="60" s="1"/>
  <c r="F56" i="60"/>
  <c r="Y55" i="60"/>
  <c r="X55" i="60"/>
  <c r="Z63" i="57"/>
  <c r="AA63" i="57"/>
  <c r="J64" i="57"/>
  <c r="K64" i="57" s="1"/>
  <c r="F64" i="57"/>
  <c r="G64" i="57" s="1"/>
  <c r="L66" i="57"/>
  <c r="E65" i="57"/>
  <c r="F63" i="55"/>
  <c r="J63" i="55"/>
  <c r="K63" i="55" s="1"/>
  <c r="E65" i="55"/>
  <c r="L50" i="45"/>
  <c r="E49" i="45"/>
  <c r="Y47" i="45"/>
  <c r="X47" i="45"/>
  <c r="F48" i="45"/>
  <c r="G48" i="45" s="1"/>
  <c r="I48" i="45"/>
  <c r="J48" i="45" s="1"/>
  <c r="R42" i="40"/>
  <c r="Q42" i="40"/>
  <c r="F43" i="40"/>
  <c r="G43" i="40" s="1"/>
  <c r="I43" i="40"/>
  <c r="J43" i="40" s="1"/>
  <c r="L45" i="40"/>
  <c r="E44" i="40"/>
  <c r="F44" i="39"/>
  <c r="G44" i="39" s="1"/>
  <c r="I44" i="39"/>
  <c r="J44" i="39" s="1"/>
  <c r="L46" i="39"/>
  <c r="E46" i="39" s="1"/>
  <c r="R43" i="39"/>
  <c r="Q43" i="39"/>
  <c r="I43" i="38"/>
  <c r="J43" i="38" s="1"/>
  <c r="F43" i="38"/>
  <c r="G43" i="38" s="1"/>
  <c r="R42" i="38"/>
  <c r="Q42" i="38"/>
  <c r="L45" i="38"/>
  <c r="E44" i="38"/>
  <c r="L50" i="37"/>
  <c r="E49" i="37"/>
  <c r="Y47" i="37"/>
  <c r="X47" i="37"/>
  <c r="F48" i="37"/>
  <c r="G48" i="37" s="1"/>
  <c r="I48" i="37"/>
  <c r="J48" i="37" s="1"/>
  <c r="V58" i="36"/>
  <c r="U58" i="36"/>
  <c r="E60" i="36"/>
  <c r="L61" i="36"/>
  <c r="F59" i="36"/>
  <c r="G59" i="36" s="1"/>
  <c r="I59" i="36"/>
  <c r="J59" i="36" s="1"/>
  <c r="X56" i="60" l="1"/>
  <c r="Y56" i="60"/>
  <c r="E58" i="60"/>
  <c r="L59" i="60"/>
  <c r="I57" i="60"/>
  <c r="J57" i="60" s="1"/>
  <c r="F57" i="60"/>
  <c r="AA64" i="57"/>
  <c r="Z64" i="57"/>
  <c r="L67" i="57"/>
  <c r="E66" i="57"/>
  <c r="F65" i="57"/>
  <c r="G65" i="57" s="1"/>
  <c r="J65" i="57"/>
  <c r="K65" i="57" s="1"/>
  <c r="AA63" i="55"/>
  <c r="Z63" i="55"/>
  <c r="F64" i="55"/>
  <c r="J64" i="55"/>
  <c r="K64" i="55" s="1"/>
  <c r="E66" i="55"/>
  <c r="Y48" i="45"/>
  <c r="X48" i="45"/>
  <c r="F49" i="45"/>
  <c r="G49" i="45" s="1"/>
  <c r="I49" i="45"/>
  <c r="J49" i="45" s="1"/>
  <c r="L51" i="45"/>
  <c r="E50" i="45"/>
  <c r="R43" i="40"/>
  <c r="Q43" i="40"/>
  <c r="F44" i="40"/>
  <c r="G44" i="40" s="1"/>
  <c r="I44" i="40"/>
  <c r="J44" i="40" s="1"/>
  <c r="L46" i="40"/>
  <c r="E45" i="40"/>
  <c r="L47" i="39"/>
  <c r="E47" i="39" s="1"/>
  <c r="I45" i="39"/>
  <c r="J45" i="39" s="1"/>
  <c r="F45" i="39"/>
  <c r="G45" i="39" s="1"/>
  <c r="R44" i="39"/>
  <c r="Q44" i="39"/>
  <c r="F44" i="38"/>
  <c r="G44" i="38" s="1"/>
  <c r="I44" i="38"/>
  <c r="J44" i="38" s="1"/>
  <c r="E45" i="38"/>
  <c r="L46" i="38"/>
  <c r="Q43" i="38"/>
  <c r="R43" i="38"/>
  <c r="Y48" i="37"/>
  <c r="X48" i="37"/>
  <c r="I49" i="37"/>
  <c r="J49" i="37" s="1"/>
  <c r="F49" i="37"/>
  <c r="G49" i="37" s="1"/>
  <c r="L51" i="37"/>
  <c r="E50" i="37"/>
  <c r="U59" i="36"/>
  <c r="V59" i="36"/>
  <c r="E61" i="36"/>
  <c r="L62" i="36"/>
  <c r="E62" i="36" s="1"/>
  <c r="I60" i="36"/>
  <c r="J60" i="36" s="1"/>
  <c r="F60" i="36"/>
  <c r="G60" i="36" s="1"/>
  <c r="I58" i="60" l="1"/>
  <c r="J58" i="60" s="1"/>
  <c r="F58" i="60"/>
  <c r="Y57" i="60"/>
  <c r="X57" i="60"/>
  <c r="E59" i="60"/>
  <c r="L60" i="60"/>
  <c r="J66" i="57"/>
  <c r="K66" i="57" s="1"/>
  <c r="F66" i="57"/>
  <c r="G66" i="57" s="1"/>
  <c r="Z65" i="57"/>
  <c r="AA65" i="57"/>
  <c r="L68" i="57"/>
  <c r="E67" i="57"/>
  <c r="AA64" i="55"/>
  <c r="Z64" i="55"/>
  <c r="F65" i="55"/>
  <c r="J65" i="55"/>
  <c r="K65" i="55" s="1"/>
  <c r="E67" i="55"/>
  <c r="F50" i="45"/>
  <c r="G50" i="45" s="1"/>
  <c r="I50" i="45"/>
  <c r="J50" i="45" s="1"/>
  <c r="Y49" i="45"/>
  <c r="X49" i="45"/>
  <c r="L52" i="45"/>
  <c r="E51" i="45"/>
  <c r="R44" i="40"/>
  <c r="Q44" i="40"/>
  <c r="F45" i="40"/>
  <c r="G45" i="40" s="1"/>
  <c r="I45" i="40"/>
  <c r="J45" i="40" s="1"/>
  <c r="L47" i="40"/>
  <c r="E46" i="40"/>
  <c r="R45" i="39"/>
  <c r="Q45" i="39"/>
  <c r="F46" i="39"/>
  <c r="G46" i="39" s="1"/>
  <c r="I46" i="39"/>
  <c r="J46" i="39" s="1"/>
  <c r="L48" i="39"/>
  <c r="E48" i="39" s="1"/>
  <c r="F45" i="38"/>
  <c r="G45" i="38" s="1"/>
  <c r="I45" i="38"/>
  <c r="J45" i="38" s="1"/>
  <c r="Q44" i="38"/>
  <c r="R44" i="38"/>
  <c r="E46" i="38"/>
  <c r="L47" i="38"/>
  <c r="F50" i="37"/>
  <c r="G50" i="37" s="1"/>
  <c r="I50" i="37"/>
  <c r="J50" i="37" s="1"/>
  <c r="Y49" i="37"/>
  <c r="X49" i="37"/>
  <c r="E51" i="37"/>
  <c r="L52" i="37"/>
  <c r="I62" i="36"/>
  <c r="F62" i="36"/>
  <c r="G62" i="36" s="1"/>
  <c r="G63" i="36"/>
  <c r="F61" i="36"/>
  <c r="G61" i="36" s="1"/>
  <c r="I61" i="36"/>
  <c r="J61" i="36" s="1"/>
  <c r="V60" i="36"/>
  <c r="U60" i="36"/>
  <c r="F59" i="60" l="1"/>
  <c r="I59" i="60"/>
  <c r="J59" i="60" s="1"/>
  <c r="E60" i="60"/>
  <c r="L61" i="60"/>
  <c r="X58" i="60"/>
  <c r="Y58" i="60"/>
  <c r="F67" i="57"/>
  <c r="G67" i="57" s="1"/>
  <c r="J67" i="57"/>
  <c r="K67" i="57" s="1"/>
  <c r="L69" i="57"/>
  <c r="E68" i="57"/>
  <c r="AA66" i="57"/>
  <c r="Z66" i="57"/>
  <c r="AA65" i="55"/>
  <c r="Z65" i="55"/>
  <c r="F66" i="55"/>
  <c r="J66" i="55"/>
  <c r="K66" i="55" s="1"/>
  <c r="E68" i="55"/>
  <c r="F51" i="45"/>
  <c r="G51" i="45" s="1"/>
  <c r="I51" i="45"/>
  <c r="J51" i="45" s="1"/>
  <c r="Y50" i="45"/>
  <c r="X50" i="45"/>
  <c r="L53" i="45"/>
  <c r="E52" i="45"/>
  <c r="F46" i="40"/>
  <c r="G46" i="40" s="1"/>
  <c r="I46" i="40"/>
  <c r="J46" i="40" s="1"/>
  <c r="R45" i="40"/>
  <c r="Q45" i="40"/>
  <c r="L48" i="40"/>
  <c r="E47" i="40"/>
  <c r="R46" i="39"/>
  <c r="Q46" i="39"/>
  <c r="I47" i="39"/>
  <c r="J47" i="39" s="1"/>
  <c r="F47" i="39"/>
  <c r="G47" i="39" s="1"/>
  <c r="L49" i="39"/>
  <c r="E49" i="39" s="1"/>
  <c r="E47" i="38"/>
  <c r="L48" i="38"/>
  <c r="Q45" i="38"/>
  <c r="R45" i="38"/>
  <c r="F46" i="38"/>
  <c r="G46" i="38" s="1"/>
  <c r="I46" i="38"/>
  <c r="J46" i="38" s="1"/>
  <c r="X50" i="37"/>
  <c r="Y50" i="37"/>
  <c r="L53" i="37"/>
  <c r="E52" i="37"/>
  <c r="I51" i="37"/>
  <c r="J51" i="37" s="1"/>
  <c r="F51" i="37"/>
  <c r="G51" i="37" s="1"/>
  <c r="G7" i="36"/>
  <c r="U2" i="36" s="1"/>
  <c r="U61" i="36"/>
  <c r="V61" i="36"/>
  <c r="J62" i="36"/>
  <c r="I60" i="60" l="1"/>
  <c r="J60" i="60" s="1"/>
  <c r="F60" i="60"/>
  <c r="Y59" i="60"/>
  <c r="X59" i="60"/>
  <c r="E61" i="60"/>
  <c r="L62" i="60"/>
  <c r="L70" i="57"/>
  <c r="E69" i="57"/>
  <c r="AA67" i="57"/>
  <c r="Z67" i="57"/>
  <c r="J68" i="57"/>
  <c r="K68" i="57" s="1"/>
  <c r="F68" i="57"/>
  <c r="G68" i="57" s="1"/>
  <c r="AA66" i="55"/>
  <c r="Z66" i="55"/>
  <c r="F67" i="55"/>
  <c r="J67" i="55"/>
  <c r="K67" i="55" s="1"/>
  <c r="E69" i="55"/>
  <c r="L54" i="45"/>
  <c r="E53" i="45"/>
  <c r="F52" i="45"/>
  <c r="G52" i="45" s="1"/>
  <c r="I52" i="45"/>
  <c r="J52" i="45" s="1"/>
  <c r="Y51" i="45"/>
  <c r="X51" i="45"/>
  <c r="F47" i="40"/>
  <c r="G47" i="40" s="1"/>
  <c r="I47" i="40"/>
  <c r="J47" i="40" s="1"/>
  <c r="R46" i="40"/>
  <c r="Q46" i="40"/>
  <c r="L49" i="40"/>
  <c r="E48" i="40"/>
  <c r="F48" i="39"/>
  <c r="G48" i="39" s="1"/>
  <c r="I48" i="39"/>
  <c r="J48" i="39" s="1"/>
  <c r="R47" i="39"/>
  <c r="Q47" i="39"/>
  <c r="L50" i="39"/>
  <c r="E50" i="39" s="1"/>
  <c r="Q46" i="38"/>
  <c r="R46" i="38"/>
  <c r="E48" i="38"/>
  <c r="L49" i="38"/>
  <c r="F47" i="38"/>
  <c r="G47" i="38" s="1"/>
  <c r="I47" i="38"/>
  <c r="J47" i="38" s="1"/>
  <c r="F52" i="37"/>
  <c r="G52" i="37" s="1"/>
  <c r="I52" i="37"/>
  <c r="J52" i="37" s="1"/>
  <c r="E53" i="37"/>
  <c r="L54" i="37"/>
  <c r="Y51" i="37"/>
  <c r="X51" i="37"/>
  <c r="V62" i="36"/>
  <c r="W1" i="36" s="1"/>
  <c r="W3" i="36" s="1"/>
  <c r="U62" i="36"/>
  <c r="U1" i="36" s="1"/>
  <c r="I61" i="60" l="1"/>
  <c r="J61" i="60" s="1"/>
  <c r="F61" i="60"/>
  <c r="E62" i="60"/>
  <c r="L63" i="60"/>
  <c r="Y60" i="60"/>
  <c r="X60" i="60"/>
  <c r="AA68" i="57"/>
  <c r="Z68" i="57"/>
  <c r="J69" i="57"/>
  <c r="K69" i="57" s="1"/>
  <c r="F69" i="57"/>
  <c r="G69" i="57" s="1"/>
  <c r="L71" i="57"/>
  <c r="E70" i="57"/>
  <c r="AA67" i="55"/>
  <c r="Z67" i="55"/>
  <c r="F68" i="55"/>
  <c r="J68" i="55"/>
  <c r="K68" i="55" s="1"/>
  <c r="E70" i="55"/>
  <c r="F53" i="45"/>
  <c r="G53" i="45" s="1"/>
  <c r="I53" i="45"/>
  <c r="J53" i="45" s="1"/>
  <c r="Y52" i="45"/>
  <c r="X52" i="45"/>
  <c r="L55" i="45"/>
  <c r="E54" i="45"/>
  <c r="R47" i="40"/>
  <c r="Q47" i="40"/>
  <c r="F48" i="40"/>
  <c r="G48" i="40" s="1"/>
  <c r="I48" i="40"/>
  <c r="J48" i="40" s="1"/>
  <c r="L50" i="40"/>
  <c r="E49" i="40"/>
  <c r="I49" i="39"/>
  <c r="J49" i="39" s="1"/>
  <c r="F49" i="39"/>
  <c r="G49" i="39" s="1"/>
  <c r="R48" i="39"/>
  <c r="Q48" i="39"/>
  <c r="L51" i="39"/>
  <c r="E51" i="39" s="1"/>
  <c r="F48" i="38"/>
  <c r="G48" i="38" s="1"/>
  <c r="I48" i="38"/>
  <c r="J48" i="38" s="1"/>
  <c r="Q47" i="38"/>
  <c r="R47" i="38"/>
  <c r="E49" i="38"/>
  <c r="L50" i="38"/>
  <c r="L55" i="37"/>
  <c r="E54" i="37"/>
  <c r="I53" i="37"/>
  <c r="J53" i="37" s="1"/>
  <c r="F53" i="37"/>
  <c r="G53" i="37" s="1"/>
  <c r="X52" i="37"/>
  <c r="Y52" i="37"/>
  <c r="I62" i="60" l="1"/>
  <c r="J62" i="60" s="1"/>
  <c r="F62" i="60"/>
  <c r="L64" i="60"/>
  <c r="E63" i="60"/>
  <c r="X61" i="60"/>
  <c r="Y61" i="60"/>
  <c r="F70" i="57"/>
  <c r="G70" i="57" s="1"/>
  <c r="J70" i="57"/>
  <c r="K70" i="57" s="1"/>
  <c r="L72" i="57"/>
  <c r="E71" i="57"/>
  <c r="AA69" i="57"/>
  <c r="Z69" i="57"/>
  <c r="AA68" i="55"/>
  <c r="Z68" i="55"/>
  <c r="F69" i="55"/>
  <c r="J69" i="55"/>
  <c r="K69" i="55" s="1"/>
  <c r="E71" i="55"/>
  <c r="F54" i="45"/>
  <c r="G54" i="45" s="1"/>
  <c r="I54" i="45"/>
  <c r="J54" i="45" s="1"/>
  <c r="Y53" i="45"/>
  <c r="X53" i="45"/>
  <c r="L56" i="45"/>
  <c r="E55" i="45"/>
  <c r="F49" i="40"/>
  <c r="G49" i="40" s="1"/>
  <c r="I49" i="40"/>
  <c r="J49" i="40" s="1"/>
  <c r="R48" i="40"/>
  <c r="Q48" i="40"/>
  <c r="L51" i="40"/>
  <c r="E50" i="40"/>
  <c r="F50" i="39"/>
  <c r="G50" i="39" s="1"/>
  <c r="I50" i="39"/>
  <c r="J50" i="39" s="1"/>
  <c r="L52" i="39"/>
  <c r="E52" i="39" s="1"/>
  <c r="R49" i="39"/>
  <c r="Q49" i="39"/>
  <c r="E50" i="38"/>
  <c r="L51" i="38"/>
  <c r="Q48" i="38"/>
  <c r="R48" i="38"/>
  <c r="F49" i="38"/>
  <c r="G49" i="38" s="1"/>
  <c r="I49" i="38"/>
  <c r="J49" i="38" s="1"/>
  <c r="Y53" i="37"/>
  <c r="X53" i="37"/>
  <c r="F54" i="37"/>
  <c r="G54" i="37" s="1"/>
  <c r="I54" i="37"/>
  <c r="J54" i="37" s="1"/>
  <c r="E55" i="37"/>
  <c r="L56" i="37"/>
  <c r="O61" i="35"/>
  <c r="N61" i="35"/>
  <c r="M61" i="35" a="1"/>
  <c r="M61" i="35" s="1"/>
  <c r="O60" i="35"/>
  <c r="N60" i="35"/>
  <c r="O59" i="35"/>
  <c r="N59" i="35"/>
  <c r="M59" i="35" s="1" a="1"/>
  <c r="M59" i="35" s="1"/>
  <c r="O58" i="35"/>
  <c r="N58" i="35"/>
  <c r="M58" i="35" a="1"/>
  <c r="M58" i="35" s="1"/>
  <c r="O57" i="35"/>
  <c r="N57" i="35"/>
  <c r="M57" i="35" s="1" a="1"/>
  <c r="M57" i="35" s="1"/>
  <c r="O56" i="35"/>
  <c r="N56" i="35"/>
  <c r="M56" i="35" s="1" a="1"/>
  <c r="M56" i="35" s="1"/>
  <c r="O55" i="35"/>
  <c r="N55" i="35"/>
  <c r="M55" i="35" s="1" a="1"/>
  <c r="M55" i="35" s="1"/>
  <c r="O54" i="35"/>
  <c r="N54" i="35"/>
  <c r="M54" i="35" a="1"/>
  <c r="M54" i="35" s="1"/>
  <c r="O53" i="35"/>
  <c r="N53" i="35"/>
  <c r="M53" i="35" s="1" a="1"/>
  <c r="M53" i="35" s="1"/>
  <c r="O52" i="35"/>
  <c r="N52" i="35"/>
  <c r="M52" i="35" s="1" a="1"/>
  <c r="M52" i="35" s="1"/>
  <c r="O51" i="35"/>
  <c r="N51" i="35"/>
  <c r="M51" i="35" s="1" a="1"/>
  <c r="M51" i="35" s="1"/>
  <c r="O50" i="35"/>
  <c r="N50" i="35"/>
  <c r="M50" i="35" a="1"/>
  <c r="M50" i="35" s="1"/>
  <c r="O49" i="35"/>
  <c r="M49" i="35" s="1" a="1"/>
  <c r="M49" i="35" s="1"/>
  <c r="N49" i="35"/>
  <c r="O48" i="35"/>
  <c r="N48" i="35"/>
  <c r="M48" i="35" s="1" a="1"/>
  <c r="M48" i="35" s="1"/>
  <c r="O47" i="35"/>
  <c r="N47" i="35"/>
  <c r="M47" i="35" s="1" a="1"/>
  <c r="M47" i="35" s="1"/>
  <c r="O46" i="35"/>
  <c r="N46" i="35"/>
  <c r="M46" i="35" a="1"/>
  <c r="M46" i="35" s="1"/>
  <c r="O45" i="35"/>
  <c r="M45" i="35" s="1" a="1"/>
  <c r="M45" i="35" s="1"/>
  <c r="N45" i="35"/>
  <c r="O44" i="35"/>
  <c r="N44" i="35"/>
  <c r="M44" i="35" s="1" a="1"/>
  <c r="M44" i="35" s="1"/>
  <c r="O43" i="35"/>
  <c r="N43" i="35"/>
  <c r="M43" i="35" s="1" a="1"/>
  <c r="M43" i="35" s="1"/>
  <c r="O42" i="35"/>
  <c r="N42" i="35"/>
  <c r="M42" i="35" a="1"/>
  <c r="M42" i="35" s="1"/>
  <c r="O41" i="35"/>
  <c r="M41" i="35" s="1" a="1"/>
  <c r="M41" i="35" s="1"/>
  <c r="N41" i="35"/>
  <c r="O40" i="35"/>
  <c r="N40" i="35"/>
  <c r="M40" i="35" s="1" a="1"/>
  <c r="M40" i="35" s="1"/>
  <c r="O39" i="35"/>
  <c r="N39" i="35"/>
  <c r="M39" i="35" s="1" a="1"/>
  <c r="M39" i="35" s="1"/>
  <c r="O38" i="35"/>
  <c r="N38" i="35"/>
  <c r="M38" i="35" a="1"/>
  <c r="M38" i="35" s="1"/>
  <c r="O37" i="35"/>
  <c r="M37" i="35" s="1" a="1"/>
  <c r="M37" i="35" s="1"/>
  <c r="N37" i="35"/>
  <c r="O36" i="35"/>
  <c r="N36" i="35"/>
  <c r="M36" i="35" s="1" a="1"/>
  <c r="M36" i="35" s="1"/>
  <c r="O35" i="35"/>
  <c r="N35" i="35"/>
  <c r="M35" i="35" s="1" a="1"/>
  <c r="M35" i="35" s="1"/>
  <c r="O34" i="35"/>
  <c r="N34" i="35"/>
  <c r="M34" i="35" a="1"/>
  <c r="M34" i="35" s="1"/>
  <c r="O33" i="35"/>
  <c r="M33" i="35" s="1" a="1"/>
  <c r="M33" i="35" s="1"/>
  <c r="N33" i="35"/>
  <c r="O32" i="35"/>
  <c r="N32" i="35"/>
  <c r="O31" i="35"/>
  <c r="N31" i="35"/>
  <c r="M31" i="35" a="1"/>
  <c r="M31" i="35" s="1"/>
  <c r="O30" i="35"/>
  <c r="N30" i="35"/>
  <c r="O29" i="35"/>
  <c r="N29" i="35"/>
  <c r="M29" i="35" s="1" a="1"/>
  <c r="M29" i="35" s="1"/>
  <c r="O28" i="35"/>
  <c r="N28" i="35"/>
  <c r="M28" i="35" s="1" a="1"/>
  <c r="M28" i="35" s="1"/>
  <c r="O27" i="35"/>
  <c r="N27" i="35"/>
  <c r="M27" i="35" s="1" a="1"/>
  <c r="M27" i="35" s="1"/>
  <c r="O26" i="35"/>
  <c r="N26" i="35"/>
  <c r="M26" i="35" s="1" a="1"/>
  <c r="M26" i="35" s="1"/>
  <c r="O25" i="35"/>
  <c r="M25" i="35" s="1" a="1"/>
  <c r="M25" i="35" s="1"/>
  <c r="L25" i="35" s="1"/>
  <c r="E25" i="35" s="1"/>
  <c r="N25" i="35"/>
  <c r="U2" i="35"/>
  <c r="D11" i="34"/>
  <c r="D12" i="34" s="1"/>
  <c r="D13" i="34" s="1"/>
  <c r="D14" i="34" s="1"/>
  <c r="D15" i="34" s="1"/>
  <c r="D16" i="34" s="1"/>
  <c r="D17" i="34" s="1"/>
  <c r="D18" i="34" s="1"/>
  <c r="D19" i="34" s="1"/>
  <c r="D20" i="34" s="1"/>
  <c r="D21" i="34" s="1"/>
  <c r="D22" i="34" s="1"/>
  <c r="D23" i="34" s="1"/>
  <c r="D24" i="34" s="1"/>
  <c r="D25" i="34" s="1"/>
  <c r="D26" i="34" s="1"/>
  <c r="D27" i="34" s="1"/>
  <c r="D28" i="34" s="1"/>
  <c r="D29" i="34" s="1"/>
  <c r="D30" i="34" s="1"/>
  <c r="D31" i="34" s="1"/>
  <c r="D32" i="34" s="1"/>
  <c r="D33" i="34" s="1"/>
  <c r="D34" i="34" s="1"/>
  <c r="D35" i="34" s="1"/>
  <c r="D36" i="34" s="1"/>
  <c r="D37" i="34" s="1"/>
  <c r="D38" i="34" s="1"/>
  <c r="D39" i="34" s="1"/>
  <c r="D40" i="34" s="1"/>
  <c r="D41" i="34" s="1"/>
  <c r="D42" i="34" s="1"/>
  <c r="D43" i="34" s="1"/>
  <c r="D44" i="34" s="1"/>
  <c r="D45" i="34" s="1"/>
  <c r="D46" i="34" s="1"/>
  <c r="D47" i="34" s="1"/>
  <c r="D48" i="34" s="1"/>
  <c r="D49" i="34" s="1"/>
  <c r="D50" i="34" s="1"/>
  <c r="D51" i="34" s="1"/>
  <c r="D52" i="34" s="1"/>
  <c r="D53" i="34" s="1"/>
  <c r="D54" i="34" s="1"/>
  <c r="D55" i="34" s="1"/>
  <c r="D56" i="34" s="1"/>
  <c r="D57" i="34" s="1"/>
  <c r="D58" i="34" s="1"/>
  <c r="D59" i="34" s="1"/>
  <c r="D60" i="34" s="1"/>
  <c r="B11" i="34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28" i="34" s="1"/>
  <c r="B29" i="34" s="1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48" i="34" s="1"/>
  <c r="B49" i="34" s="1"/>
  <c r="B50" i="34" s="1"/>
  <c r="B51" i="34" s="1"/>
  <c r="B52" i="34" s="1"/>
  <c r="B53" i="34" s="1"/>
  <c r="B54" i="34" s="1"/>
  <c r="B55" i="34" s="1"/>
  <c r="B56" i="34" s="1"/>
  <c r="B57" i="34" s="1"/>
  <c r="B58" i="34" s="1"/>
  <c r="B59" i="34" s="1"/>
  <c r="B60" i="34" s="1"/>
  <c r="D10" i="34"/>
  <c r="B8" i="34"/>
  <c r="N60" i="34"/>
  <c r="M60" i="34" s="1"/>
  <c r="N59" i="34"/>
  <c r="M59" i="34" s="1"/>
  <c r="N58" i="34"/>
  <c r="M58" i="34" s="1"/>
  <c r="N57" i="34"/>
  <c r="M57" i="34" s="1"/>
  <c r="N56" i="34"/>
  <c r="M56" i="34" s="1"/>
  <c r="N55" i="34"/>
  <c r="M55" i="34" s="1"/>
  <c r="N54" i="34"/>
  <c r="M54" i="34" s="1"/>
  <c r="N53" i="34"/>
  <c r="M53" i="34" s="1"/>
  <c r="N52" i="34"/>
  <c r="M52" i="34" s="1"/>
  <c r="N51" i="34"/>
  <c r="M51" i="34" s="1"/>
  <c r="N50" i="34"/>
  <c r="M50" i="34" s="1"/>
  <c r="N49" i="34"/>
  <c r="M49" i="34" s="1"/>
  <c r="N48" i="34"/>
  <c r="M48" i="34" s="1"/>
  <c r="N47" i="34"/>
  <c r="M47" i="34" s="1"/>
  <c r="N46" i="34"/>
  <c r="M46" i="34" s="1"/>
  <c r="N45" i="34"/>
  <c r="M45" i="34" s="1"/>
  <c r="N44" i="34"/>
  <c r="M44" i="34" s="1"/>
  <c r="N43" i="34"/>
  <c r="M43" i="34" s="1"/>
  <c r="N42" i="34"/>
  <c r="M42" i="34" s="1"/>
  <c r="N41" i="34"/>
  <c r="M41" i="34" s="1"/>
  <c r="N40" i="34"/>
  <c r="M40" i="34" s="1"/>
  <c r="N39" i="34"/>
  <c r="M39" i="34" s="1"/>
  <c r="N38" i="34"/>
  <c r="M38" i="34" s="1"/>
  <c r="N37" i="34"/>
  <c r="M37" i="34" s="1"/>
  <c r="N36" i="34"/>
  <c r="M36" i="34" s="1"/>
  <c r="N35" i="34"/>
  <c r="M35" i="34" s="1"/>
  <c r="N34" i="34"/>
  <c r="M34" i="34" s="1"/>
  <c r="N33" i="34"/>
  <c r="M33" i="34" s="1"/>
  <c r="N32" i="34"/>
  <c r="M32" i="34" s="1"/>
  <c r="N31" i="34"/>
  <c r="M31" i="34" s="1"/>
  <c r="N30" i="34"/>
  <c r="M30" i="34" s="1"/>
  <c r="N29" i="34"/>
  <c r="M29" i="34" s="1"/>
  <c r="N28" i="34"/>
  <c r="M28" i="34" s="1"/>
  <c r="N27" i="34"/>
  <c r="M27" i="34" s="1"/>
  <c r="N26" i="34"/>
  <c r="M26" i="34" s="1"/>
  <c r="N25" i="34"/>
  <c r="M25" i="34" s="1"/>
  <c r="N24" i="34"/>
  <c r="M24" i="34" s="1"/>
  <c r="S2" i="34"/>
  <c r="D11" i="33"/>
  <c r="D12" i="33" s="1"/>
  <c r="D13" i="33" s="1"/>
  <c r="D14" i="33" s="1"/>
  <c r="D15" i="33" s="1"/>
  <c r="D16" i="33" s="1"/>
  <c r="D17" i="33" s="1"/>
  <c r="D18" i="33" s="1"/>
  <c r="D19" i="33" s="1"/>
  <c r="D20" i="33" s="1"/>
  <c r="D21" i="33" s="1"/>
  <c r="D22" i="33" s="1"/>
  <c r="D23" i="33" s="1"/>
  <c r="D24" i="33" s="1"/>
  <c r="D25" i="33" s="1"/>
  <c r="D26" i="33" s="1"/>
  <c r="D27" i="33" s="1"/>
  <c r="D28" i="33" s="1"/>
  <c r="D29" i="33" s="1"/>
  <c r="D30" i="33" s="1"/>
  <c r="D31" i="33" s="1"/>
  <c r="D32" i="33" s="1"/>
  <c r="D33" i="33" s="1"/>
  <c r="D34" i="33" s="1"/>
  <c r="D35" i="33" s="1"/>
  <c r="D36" i="33" s="1"/>
  <c r="D37" i="33" s="1"/>
  <c r="D38" i="33" s="1"/>
  <c r="D39" i="33" s="1"/>
  <c r="D40" i="33" s="1"/>
  <c r="D41" i="33" s="1"/>
  <c r="D42" i="33" s="1"/>
  <c r="D43" i="33" s="1"/>
  <c r="D44" i="33" s="1"/>
  <c r="D45" i="33" s="1"/>
  <c r="D46" i="33" s="1"/>
  <c r="D47" i="33" s="1"/>
  <c r="D48" i="33" s="1"/>
  <c r="D49" i="33" s="1"/>
  <c r="D50" i="33" s="1"/>
  <c r="D51" i="33" s="1"/>
  <c r="D52" i="33" s="1"/>
  <c r="D53" i="33" s="1"/>
  <c r="D54" i="33" s="1"/>
  <c r="D55" i="33" s="1"/>
  <c r="D56" i="33" s="1"/>
  <c r="D57" i="33" s="1"/>
  <c r="D58" i="33" s="1"/>
  <c r="D59" i="33" s="1"/>
  <c r="D60" i="33" s="1"/>
  <c r="B11" i="33"/>
  <c r="B12" i="33" s="1"/>
  <c r="B13" i="33" s="1"/>
  <c r="B14" i="33" s="1"/>
  <c r="B15" i="33" s="1"/>
  <c r="B16" i="33" s="1"/>
  <c r="B17" i="33" s="1"/>
  <c r="B18" i="33" s="1"/>
  <c r="B19" i="33" s="1"/>
  <c r="B20" i="33" s="1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B54" i="33" s="1"/>
  <c r="B55" i="33" s="1"/>
  <c r="B56" i="33" s="1"/>
  <c r="B57" i="33" s="1"/>
  <c r="B58" i="33" s="1"/>
  <c r="B59" i="33" s="1"/>
  <c r="B60" i="33" s="1"/>
  <c r="D10" i="33"/>
  <c r="B8" i="33"/>
  <c r="N60" i="33"/>
  <c r="M60" i="33" s="1"/>
  <c r="N59" i="33"/>
  <c r="M59" i="33" s="1"/>
  <c r="N58" i="33"/>
  <c r="M58" i="33" s="1"/>
  <c r="N57" i="33"/>
  <c r="M57" i="33" s="1"/>
  <c r="N56" i="33"/>
  <c r="M56" i="33" s="1"/>
  <c r="N55" i="33"/>
  <c r="M55" i="33" s="1"/>
  <c r="N54" i="33"/>
  <c r="M54" i="33" s="1"/>
  <c r="N53" i="33"/>
  <c r="M53" i="33" s="1"/>
  <c r="N52" i="33"/>
  <c r="M52" i="33" s="1"/>
  <c r="N51" i="33"/>
  <c r="M51" i="33" s="1"/>
  <c r="N50" i="33"/>
  <c r="M50" i="33" s="1"/>
  <c r="N49" i="33"/>
  <c r="M49" i="33" s="1"/>
  <c r="N48" i="33"/>
  <c r="M48" i="33" s="1"/>
  <c r="N47" i="33"/>
  <c r="M47" i="33" s="1"/>
  <c r="N46" i="33"/>
  <c r="M46" i="33" s="1"/>
  <c r="N45" i="33"/>
  <c r="M45" i="33" s="1"/>
  <c r="N44" i="33"/>
  <c r="M44" i="33" s="1"/>
  <c r="N43" i="33"/>
  <c r="M43" i="33" s="1"/>
  <c r="N42" i="33"/>
  <c r="M42" i="33" s="1"/>
  <c r="N41" i="33"/>
  <c r="M41" i="33" s="1"/>
  <c r="N40" i="33"/>
  <c r="M40" i="33" s="1"/>
  <c r="N39" i="33"/>
  <c r="M39" i="33" s="1"/>
  <c r="N38" i="33"/>
  <c r="M38" i="33" s="1"/>
  <c r="N37" i="33"/>
  <c r="M37" i="33" s="1"/>
  <c r="N36" i="33"/>
  <c r="M36" i="33" s="1"/>
  <c r="N35" i="33"/>
  <c r="M35" i="33" s="1"/>
  <c r="N34" i="33"/>
  <c r="M34" i="33" s="1"/>
  <c r="N33" i="33"/>
  <c r="M33" i="33" s="1"/>
  <c r="N32" i="33"/>
  <c r="M32" i="33" s="1"/>
  <c r="N31" i="33"/>
  <c r="M31" i="33" s="1"/>
  <c r="N30" i="33"/>
  <c r="M30" i="33" s="1"/>
  <c r="N29" i="33"/>
  <c r="M29" i="33" s="1"/>
  <c r="N28" i="33"/>
  <c r="M28" i="33" s="1"/>
  <c r="N27" i="33"/>
  <c r="M27" i="33" s="1"/>
  <c r="N26" i="33"/>
  <c r="M26" i="33" s="1"/>
  <c r="N25" i="33"/>
  <c r="M25" i="33" s="1"/>
  <c r="N24" i="33"/>
  <c r="M24" i="33" s="1"/>
  <c r="L24" i="33" s="1"/>
  <c r="S2" i="33"/>
  <c r="E23" i="32"/>
  <c r="H23" i="32" s="1"/>
  <c r="I23" i="32" s="1"/>
  <c r="B10" i="32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B57" i="32" s="1"/>
  <c r="B58" i="32" s="1"/>
  <c r="B59" i="32" s="1"/>
  <c r="B7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D9" i="32"/>
  <c r="D10" i="32" s="1"/>
  <c r="D11" i="32" s="1"/>
  <c r="D12" i="32" s="1"/>
  <c r="D13" i="32" s="1"/>
  <c r="D14" i="32" s="1"/>
  <c r="D15" i="32" s="1"/>
  <c r="D16" i="32" s="1"/>
  <c r="D17" i="32" s="1"/>
  <c r="D18" i="32" s="1"/>
  <c r="D19" i="32" s="1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D44" i="32" s="1"/>
  <c r="D45" i="32" s="1"/>
  <c r="D46" i="32" s="1"/>
  <c r="D47" i="32" s="1"/>
  <c r="D48" i="32" s="1"/>
  <c r="D49" i="32" s="1"/>
  <c r="D50" i="32" s="1"/>
  <c r="D51" i="32" s="1"/>
  <c r="D52" i="32" s="1"/>
  <c r="D53" i="32" s="1"/>
  <c r="D54" i="32" s="1"/>
  <c r="D55" i="32" s="1"/>
  <c r="D56" i="32" s="1"/>
  <c r="D57" i="32" s="1"/>
  <c r="D58" i="32" s="1"/>
  <c r="D59" i="32" s="1"/>
  <c r="E22" i="31"/>
  <c r="D8" i="31"/>
  <c r="D9" i="31" s="1"/>
  <c r="D10" i="31" s="1"/>
  <c r="D11" i="31" s="1"/>
  <c r="D12" i="31" s="1"/>
  <c r="D13" i="31" s="1"/>
  <c r="D14" i="31" s="1"/>
  <c r="D15" i="31" s="1"/>
  <c r="D16" i="31" s="1"/>
  <c r="D17" i="31" s="1"/>
  <c r="D18" i="31" s="1"/>
  <c r="D19" i="31" s="1"/>
  <c r="D20" i="31" s="1"/>
  <c r="D21" i="31" s="1"/>
  <c r="D22" i="31" s="1"/>
  <c r="D23" i="31" s="1"/>
  <c r="D24" i="31" s="1"/>
  <c r="D25" i="31" s="1"/>
  <c r="D26" i="31" s="1"/>
  <c r="D27" i="31" s="1"/>
  <c r="D28" i="31" s="1"/>
  <c r="D29" i="31" s="1"/>
  <c r="D30" i="31" s="1"/>
  <c r="D31" i="31" s="1"/>
  <c r="D32" i="31" s="1"/>
  <c r="D33" i="31" s="1"/>
  <c r="D34" i="31" s="1"/>
  <c r="D35" i="31" s="1"/>
  <c r="D36" i="31" s="1"/>
  <c r="D37" i="31" s="1"/>
  <c r="D38" i="31" s="1"/>
  <c r="D39" i="31" s="1"/>
  <c r="D40" i="31" s="1"/>
  <c r="D41" i="31" s="1"/>
  <c r="D42" i="31" s="1"/>
  <c r="D43" i="31" s="1"/>
  <c r="D44" i="31" s="1"/>
  <c r="D45" i="31" s="1"/>
  <c r="D46" i="31" s="1"/>
  <c r="D47" i="31" s="1"/>
  <c r="D48" i="31" s="1"/>
  <c r="D49" i="31" s="1"/>
  <c r="D50" i="31" s="1"/>
  <c r="D51" i="31" s="1"/>
  <c r="D52" i="31" s="1"/>
  <c r="D53" i="31" s="1"/>
  <c r="D54" i="31" s="1"/>
  <c r="D55" i="31" s="1"/>
  <c r="D56" i="31" s="1"/>
  <c r="D57" i="31" s="1"/>
  <c r="D58" i="31" s="1"/>
  <c r="B9" i="3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6" i="31"/>
  <c r="E58" i="31"/>
  <c r="H58" i="31" s="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M13" i="30" a="1"/>
  <c r="M13" i="30" s="1"/>
  <c r="M17" i="30" a="1"/>
  <c r="M17" i="30" s="1"/>
  <c r="M21" i="30" a="1"/>
  <c r="M21" i="30" s="1"/>
  <c r="M25" i="30" a="1"/>
  <c r="M25" i="30" s="1"/>
  <c r="M29" i="30" a="1"/>
  <c r="M29" i="30" s="1"/>
  <c r="M33" i="30" a="1"/>
  <c r="M33" i="30" s="1"/>
  <c r="M37" i="30" a="1"/>
  <c r="M37" i="30" s="1"/>
  <c r="M41" i="30" a="1"/>
  <c r="M41" i="30" s="1"/>
  <c r="M44" i="30" a="1"/>
  <c r="M44" i="30" s="1"/>
  <c r="M45" i="30" a="1"/>
  <c r="M45" i="30" s="1"/>
  <c r="M48" i="30" a="1"/>
  <c r="M48" i="30" s="1"/>
  <c r="M49" i="30" a="1"/>
  <c r="M49" i="30" s="1"/>
  <c r="M52" i="30" a="1"/>
  <c r="M52" i="30" s="1"/>
  <c r="M53" i="30" a="1"/>
  <c r="M53" i="30" s="1"/>
  <c r="M56" i="30" a="1"/>
  <c r="M56" i="30" s="1"/>
  <c r="M57" i="30" a="1"/>
  <c r="M57" i="30" s="1"/>
  <c r="M60" i="30" a="1"/>
  <c r="M60" i="30" s="1"/>
  <c r="M61" i="30" a="1"/>
  <c r="M61" i="30" s="1"/>
  <c r="N12" i="30"/>
  <c r="M12" i="30" s="1" a="1"/>
  <c r="M12" i="30" s="1"/>
  <c r="N13" i="30"/>
  <c r="N14" i="30"/>
  <c r="M14" i="30" s="1" a="1"/>
  <c r="M14" i="30" s="1"/>
  <c r="N15" i="30"/>
  <c r="M15" i="30" s="1" a="1"/>
  <c r="M15" i="30" s="1"/>
  <c r="N16" i="30"/>
  <c r="M16" i="30" s="1" a="1"/>
  <c r="M16" i="30" s="1"/>
  <c r="N17" i="30"/>
  <c r="N18" i="30"/>
  <c r="M18" i="30" s="1" a="1"/>
  <c r="M18" i="30" s="1"/>
  <c r="N19" i="30"/>
  <c r="M19" i="30" s="1" a="1"/>
  <c r="M19" i="30" s="1"/>
  <c r="N20" i="30"/>
  <c r="M20" i="30" s="1" a="1"/>
  <c r="M20" i="30" s="1"/>
  <c r="N21" i="30"/>
  <c r="N22" i="30"/>
  <c r="M22" i="30" s="1" a="1"/>
  <c r="M22" i="30" s="1"/>
  <c r="N23" i="30"/>
  <c r="M23" i="30" s="1" a="1"/>
  <c r="M23" i="30" s="1"/>
  <c r="N24" i="30"/>
  <c r="M24" i="30" s="1" a="1"/>
  <c r="M24" i="30" s="1"/>
  <c r="N25" i="30"/>
  <c r="N26" i="30"/>
  <c r="M26" i="30" s="1" a="1"/>
  <c r="M26" i="30" s="1"/>
  <c r="N27" i="30"/>
  <c r="M27" i="30" s="1" a="1"/>
  <c r="M27" i="30" s="1"/>
  <c r="N28" i="30"/>
  <c r="N29" i="30"/>
  <c r="N30" i="30"/>
  <c r="M30" i="30" s="1" a="1"/>
  <c r="M30" i="30" s="1"/>
  <c r="N31" i="30"/>
  <c r="M31" i="30" s="1" a="1"/>
  <c r="M31" i="30" s="1"/>
  <c r="N32" i="30"/>
  <c r="N33" i="30"/>
  <c r="N34" i="30"/>
  <c r="M34" i="30" s="1" a="1"/>
  <c r="M34" i="30" s="1"/>
  <c r="N35" i="30"/>
  <c r="M35" i="30" s="1" a="1"/>
  <c r="M35" i="30" s="1"/>
  <c r="N36" i="30"/>
  <c r="N37" i="30"/>
  <c r="N38" i="30"/>
  <c r="M38" i="30" s="1" a="1"/>
  <c r="M38" i="30" s="1"/>
  <c r="N39" i="30"/>
  <c r="M39" i="30" s="1" a="1"/>
  <c r="M39" i="30" s="1"/>
  <c r="N40" i="30"/>
  <c r="N41" i="30"/>
  <c r="N42" i="30"/>
  <c r="M42" i="30" s="1" a="1"/>
  <c r="M42" i="30" s="1"/>
  <c r="N43" i="30"/>
  <c r="M43" i="30" s="1" a="1"/>
  <c r="M43" i="30" s="1"/>
  <c r="N44" i="30"/>
  <c r="N45" i="30"/>
  <c r="N46" i="30"/>
  <c r="M46" i="30" s="1" a="1"/>
  <c r="M46" i="30" s="1"/>
  <c r="N47" i="30"/>
  <c r="M47" i="30" s="1" a="1"/>
  <c r="M47" i="30" s="1"/>
  <c r="N48" i="30"/>
  <c r="N49" i="30"/>
  <c r="N50" i="30"/>
  <c r="M50" i="30" s="1" a="1"/>
  <c r="M50" i="30" s="1"/>
  <c r="N51" i="30"/>
  <c r="M51" i="30" s="1" a="1"/>
  <c r="M51" i="30" s="1"/>
  <c r="N52" i="30"/>
  <c r="N53" i="30"/>
  <c r="N54" i="30"/>
  <c r="M54" i="30" s="1" a="1"/>
  <c r="M54" i="30" s="1"/>
  <c r="N55" i="30"/>
  <c r="M55" i="30" s="1" a="1"/>
  <c r="M55" i="30" s="1"/>
  <c r="N56" i="30"/>
  <c r="N57" i="30"/>
  <c r="N58" i="30"/>
  <c r="M58" i="30" s="1" a="1"/>
  <c r="M58" i="30" s="1"/>
  <c r="N59" i="30"/>
  <c r="M59" i="30" s="1" a="1"/>
  <c r="M59" i="30" s="1"/>
  <c r="N60" i="30"/>
  <c r="N61" i="30"/>
  <c r="N11" i="30"/>
  <c r="O61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M40" i="30" s="1" a="1"/>
  <c r="M40" i="30" s="1"/>
  <c r="O39" i="30"/>
  <c r="O38" i="30"/>
  <c r="O37" i="30"/>
  <c r="O36" i="30"/>
  <c r="M36" i="30" s="1" a="1"/>
  <c r="M36" i="30" s="1"/>
  <c r="O35" i="30"/>
  <c r="O34" i="30"/>
  <c r="O33" i="30"/>
  <c r="O32" i="30"/>
  <c r="M32" i="30" s="1" a="1"/>
  <c r="M32" i="30" s="1"/>
  <c r="O31" i="30"/>
  <c r="O30" i="30"/>
  <c r="O29" i="30"/>
  <c r="O28" i="30"/>
  <c r="M28" i="30" s="1" a="1"/>
  <c r="M28" i="30" s="1"/>
  <c r="O27" i="30"/>
  <c r="O26" i="30"/>
  <c r="O25" i="30"/>
  <c r="O24" i="30"/>
  <c r="O23" i="30"/>
  <c r="O22" i="30"/>
  <c r="O21" i="30"/>
  <c r="O20" i="30"/>
  <c r="O19" i="30"/>
  <c r="O18" i="30"/>
  <c r="O17" i="30"/>
  <c r="O16" i="30"/>
  <c r="O15" i="30"/>
  <c r="O14" i="30"/>
  <c r="O13" i="30"/>
  <c r="O12" i="30"/>
  <c r="B12" i="30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O11" i="30"/>
  <c r="D11" i="30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B9" i="30"/>
  <c r="U2" i="30"/>
  <c r="N60" i="29"/>
  <c r="M60" i="29" s="1"/>
  <c r="N59" i="29"/>
  <c r="M59" i="29"/>
  <c r="N58" i="29"/>
  <c r="M58" i="29" s="1"/>
  <c r="N57" i="29"/>
  <c r="M57" i="29"/>
  <c r="N56" i="29"/>
  <c r="M56" i="29" s="1"/>
  <c r="N55" i="29"/>
  <c r="M55" i="29"/>
  <c r="N54" i="29"/>
  <c r="M54" i="29" s="1"/>
  <c r="N53" i="29"/>
  <c r="M53" i="29"/>
  <c r="N52" i="29"/>
  <c r="M52" i="29" s="1"/>
  <c r="N51" i="29"/>
  <c r="M51" i="29"/>
  <c r="N50" i="29"/>
  <c r="M50" i="29" s="1"/>
  <c r="N49" i="29"/>
  <c r="M49" i="29"/>
  <c r="N48" i="29"/>
  <c r="M48" i="29" s="1"/>
  <c r="N47" i="29"/>
  <c r="M47" i="29"/>
  <c r="N46" i="29"/>
  <c r="M46" i="29" s="1"/>
  <c r="N45" i="29"/>
  <c r="M45" i="29"/>
  <c r="N44" i="29"/>
  <c r="M44" i="29" s="1"/>
  <c r="N43" i="29"/>
  <c r="M43" i="29"/>
  <c r="N42" i="29"/>
  <c r="M42" i="29" s="1"/>
  <c r="N41" i="29"/>
  <c r="M41" i="29"/>
  <c r="N40" i="29"/>
  <c r="M40" i="29" s="1"/>
  <c r="N39" i="29"/>
  <c r="M39" i="29"/>
  <c r="N38" i="29"/>
  <c r="M38" i="29" s="1"/>
  <c r="N37" i="29"/>
  <c r="M37" i="29"/>
  <c r="N36" i="29"/>
  <c r="M36" i="29" s="1"/>
  <c r="N35" i="29"/>
  <c r="M35" i="29"/>
  <c r="N34" i="29"/>
  <c r="M34" i="29" s="1"/>
  <c r="N33" i="29"/>
  <c r="M33" i="29" s="1"/>
  <c r="N32" i="29"/>
  <c r="M32" i="29" s="1"/>
  <c r="N31" i="29"/>
  <c r="M31" i="29" s="1"/>
  <c r="N30" i="29"/>
  <c r="M30" i="29" s="1"/>
  <c r="N29" i="29"/>
  <c r="M29" i="29"/>
  <c r="N28" i="29"/>
  <c r="M28" i="29" s="1"/>
  <c r="N27" i="29"/>
  <c r="M27" i="29" s="1"/>
  <c r="N26" i="29"/>
  <c r="M26" i="29"/>
  <c r="N25" i="29"/>
  <c r="M25" i="29" s="1"/>
  <c r="N24" i="29"/>
  <c r="M24" i="29" s="1"/>
  <c r="N23" i="29"/>
  <c r="M23" i="29" s="1"/>
  <c r="N22" i="29"/>
  <c r="M22" i="29" s="1"/>
  <c r="N21" i="29"/>
  <c r="M21" i="29" s="1"/>
  <c r="N20" i="29"/>
  <c r="M20" i="29" s="1"/>
  <c r="N19" i="29"/>
  <c r="M19" i="29" s="1"/>
  <c r="N18" i="29"/>
  <c r="M18" i="29"/>
  <c r="N17" i="29"/>
  <c r="M17" i="29" s="1"/>
  <c r="N16" i="29"/>
  <c r="M16" i="29" s="1"/>
  <c r="N15" i="29"/>
  <c r="M15" i="29" s="1"/>
  <c r="N14" i="29"/>
  <c r="M14" i="29" s="1"/>
  <c r="N13" i="29"/>
  <c r="M13" i="29" s="1"/>
  <c r="N12" i="29"/>
  <c r="M12" i="29" s="1"/>
  <c r="N11" i="29"/>
  <c r="M11" i="29" s="1"/>
  <c r="B11" i="29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N10" i="29"/>
  <c r="M10" i="29" s="1"/>
  <c r="L10" i="29" s="1"/>
  <c r="D10" i="29"/>
  <c r="D11" i="29" s="1"/>
  <c r="D12" i="29" s="1"/>
  <c r="D13" i="29" s="1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D52" i="29" s="1"/>
  <c r="D53" i="29" s="1"/>
  <c r="D54" i="29" s="1"/>
  <c r="D55" i="29" s="1"/>
  <c r="D56" i="29" s="1"/>
  <c r="D57" i="29" s="1"/>
  <c r="D58" i="29" s="1"/>
  <c r="D59" i="29" s="1"/>
  <c r="D60" i="29" s="1"/>
  <c r="B8" i="29"/>
  <c r="S2" i="29"/>
  <c r="N60" i="28"/>
  <c r="M60" i="28" s="1"/>
  <c r="N59" i="28"/>
  <c r="M59" i="28" s="1"/>
  <c r="N58" i="28"/>
  <c r="M58" i="28" s="1"/>
  <c r="N57" i="28"/>
  <c r="M57" i="28" s="1"/>
  <c r="N56" i="28"/>
  <c r="M56" i="28" s="1"/>
  <c r="N55" i="28"/>
  <c r="M55" i="28" s="1"/>
  <c r="N54" i="28"/>
  <c r="M54" i="28" s="1"/>
  <c r="N53" i="28"/>
  <c r="M53" i="28" s="1"/>
  <c r="N52" i="28"/>
  <c r="M52" i="28" s="1"/>
  <c r="N51" i="28"/>
  <c r="M51" i="28" s="1"/>
  <c r="N50" i="28"/>
  <c r="M50" i="28" s="1"/>
  <c r="N49" i="28"/>
  <c r="M49" i="28" s="1"/>
  <c r="N48" i="28"/>
  <c r="M48" i="28" s="1"/>
  <c r="N47" i="28"/>
  <c r="M47" i="28" s="1"/>
  <c r="N46" i="28"/>
  <c r="M46" i="28" s="1"/>
  <c r="N45" i="28"/>
  <c r="M45" i="28" s="1"/>
  <c r="N44" i="28"/>
  <c r="M44" i="28" s="1"/>
  <c r="N43" i="28"/>
  <c r="M43" i="28" s="1"/>
  <c r="N42" i="28"/>
  <c r="M42" i="28" s="1"/>
  <c r="N41" i="28"/>
  <c r="M41" i="28" s="1"/>
  <c r="N40" i="28"/>
  <c r="M40" i="28" s="1"/>
  <c r="N39" i="28"/>
  <c r="M39" i="28" s="1"/>
  <c r="N38" i="28"/>
  <c r="M38" i="28" s="1"/>
  <c r="N37" i="28"/>
  <c r="M37" i="28" s="1"/>
  <c r="N36" i="28"/>
  <c r="M36" i="28" s="1"/>
  <c r="N35" i="28"/>
  <c r="M35" i="28" s="1"/>
  <c r="N34" i="28"/>
  <c r="M34" i="28" s="1"/>
  <c r="N33" i="28"/>
  <c r="M33" i="28" s="1"/>
  <c r="N32" i="28"/>
  <c r="M32" i="28" s="1"/>
  <c r="N31" i="28"/>
  <c r="M31" i="28"/>
  <c r="N30" i="28"/>
  <c r="M30" i="28"/>
  <c r="N29" i="28"/>
  <c r="M29" i="28"/>
  <c r="N28" i="28"/>
  <c r="M28" i="28"/>
  <c r="N27" i="28"/>
  <c r="M27" i="28"/>
  <c r="N26" i="28"/>
  <c r="M26" i="28"/>
  <c r="N25" i="28"/>
  <c r="M25" i="28"/>
  <c r="N24" i="28"/>
  <c r="M24" i="28"/>
  <c r="N23" i="28"/>
  <c r="M23" i="28"/>
  <c r="N22" i="28"/>
  <c r="M22" i="28"/>
  <c r="N21" i="28"/>
  <c r="M21" i="28"/>
  <c r="N20" i="28"/>
  <c r="M20" i="28"/>
  <c r="N19" i="28"/>
  <c r="M19" i="28"/>
  <c r="N18" i="28"/>
  <c r="M18" i="28"/>
  <c r="N17" i="28"/>
  <c r="M17" i="28" s="1"/>
  <c r="N16" i="28"/>
  <c r="M16" i="28" s="1"/>
  <c r="N15" i="28"/>
  <c r="M15" i="28" s="1"/>
  <c r="N14" i="28"/>
  <c r="M14" i="28" s="1"/>
  <c r="N13" i="28"/>
  <c r="M13" i="28" s="1"/>
  <c r="N12" i="28"/>
  <c r="M12" i="28" s="1"/>
  <c r="N11" i="28"/>
  <c r="M11" i="28" s="1"/>
  <c r="B11" i="28"/>
  <c r="B12" i="28" s="1"/>
  <c r="B13" i="28" s="1"/>
  <c r="B14" i="28" s="1"/>
  <c r="N10" i="28"/>
  <c r="M10" i="28" s="1"/>
  <c r="L10" i="28" s="1"/>
  <c r="E10" i="28" s="1"/>
  <c r="D10" i="28"/>
  <c r="D11" i="28" s="1"/>
  <c r="D12" i="28" s="1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D59" i="28" s="1"/>
  <c r="D60" i="28" s="1"/>
  <c r="B8" i="28"/>
  <c r="S2" i="28"/>
  <c r="T2" i="24"/>
  <c r="L29" i="24" a="1"/>
  <c r="L29" i="24" s="1"/>
  <c r="L33" i="24" a="1"/>
  <c r="L33" i="24" s="1"/>
  <c r="L37" i="24" a="1"/>
  <c r="L37" i="24" s="1"/>
  <c r="L41" i="24" a="1"/>
  <c r="L41" i="24" s="1"/>
  <c r="L45" i="24" a="1"/>
  <c r="L45" i="24" s="1"/>
  <c r="L49" i="24" a="1"/>
  <c r="L49" i="24" s="1"/>
  <c r="L53" i="24" a="1"/>
  <c r="L53" i="24" s="1"/>
  <c r="L57" i="24" a="1"/>
  <c r="L57" i="24" s="1"/>
  <c r="N11" i="24"/>
  <c r="N12" i="24"/>
  <c r="N13" i="24"/>
  <c r="L13" i="24" s="1" a="1"/>
  <c r="L13" i="24" s="1"/>
  <c r="N14" i="24"/>
  <c r="N15" i="24"/>
  <c r="N16" i="24"/>
  <c r="N17" i="24"/>
  <c r="L17" i="24" s="1" a="1"/>
  <c r="L17" i="24" s="1"/>
  <c r="N18" i="24"/>
  <c r="N19" i="24"/>
  <c r="N20" i="24"/>
  <c r="N21" i="24"/>
  <c r="L21" i="24" s="1" a="1"/>
  <c r="L21" i="24" s="1"/>
  <c r="N22" i="24"/>
  <c r="N23" i="24"/>
  <c r="N24" i="24"/>
  <c r="N25" i="24"/>
  <c r="L25" i="24" s="1" a="1"/>
  <c r="L25" i="24" s="1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10" i="24"/>
  <c r="M11" i="24"/>
  <c r="L11" i="24" s="1" a="1"/>
  <c r="L11" i="24" s="1"/>
  <c r="M12" i="24"/>
  <c r="L12" i="24" s="1" a="1"/>
  <c r="L12" i="24" s="1"/>
  <c r="M13" i="24"/>
  <c r="M14" i="24"/>
  <c r="L14" i="24" s="1" a="1"/>
  <c r="L14" i="24" s="1"/>
  <c r="M15" i="24"/>
  <c r="L15" i="24" s="1" a="1"/>
  <c r="L15" i="24" s="1"/>
  <c r="M16" i="24"/>
  <c r="L16" i="24" s="1" a="1"/>
  <c r="L16" i="24" s="1"/>
  <c r="M17" i="24"/>
  <c r="M18" i="24"/>
  <c r="L18" i="24" s="1" a="1"/>
  <c r="L18" i="24" s="1"/>
  <c r="M19" i="24"/>
  <c r="L19" i="24" s="1" a="1"/>
  <c r="L19" i="24" s="1"/>
  <c r="M20" i="24"/>
  <c r="L20" i="24" s="1" a="1"/>
  <c r="L20" i="24" s="1"/>
  <c r="M21" i="24"/>
  <c r="M22" i="24"/>
  <c r="L22" i="24" s="1" a="1"/>
  <c r="L22" i="24" s="1"/>
  <c r="M23" i="24"/>
  <c r="L23" i="24" s="1" a="1"/>
  <c r="L23" i="24" s="1"/>
  <c r="M24" i="24"/>
  <c r="L24" i="24" s="1" a="1"/>
  <c r="L24" i="24" s="1"/>
  <c r="M25" i="24"/>
  <c r="M26" i="24"/>
  <c r="L26" i="24" s="1" a="1"/>
  <c r="L26" i="24" s="1"/>
  <c r="M27" i="24"/>
  <c r="L27" i="24" s="1" a="1"/>
  <c r="L27" i="24" s="1"/>
  <c r="M28" i="24"/>
  <c r="L28" i="24" s="1" a="1"/>
  <c r="L28" i="24" s="1"/>
  <c r="M29" i="24"/>
  <c r="M30" i="24"/>
  <c r="L30" i="24" s="1" a="1"/>
  <c r="L30" i="24" s="1"/>
  <c r="M31" i="24"/>
  <c r="L31" i="24" s="1" a="1"/>
  <c r="L31" i="24" s="1"/>
  <c r="M32" i="24"/>
  <c r="L32" i="24" s="1" a="1"/>
  <c r="L32" i="24" s="1"/>
  <c r="M33" i="24"/>
  <c r="M34" i="24"/>
  <c r="L34" i="24" s="1" a="1"/>
  <c r="L34" i="24" s="1"/>
  <c r="M35" i="24"/>
  <c r="L35" i="24" s="1" a="1"/>
  <c r="L35" i="24" s="1"/>
  <c r="M36" i="24"/>
  <c r="L36" i="24" s="1" a="1"/>
  <c r="L36" i="24" s="1"/>
  <c r="M37" i="24"/>
  <c r="M38" i="24"/>
  <c r="L38" i="24" s="1" a="1"/>
  <c r="L38" i="24" s="1"/>
  <c r="M39" i="24"/>
  <c r="L39" i="24" s="1" a="1"/>
  <c r="L39" i="24" s="1"/>
  <c r="M40" i="24"/>
  <c r="L40" i="24" s="1" a="1"/>
  <c r="L40" i="24" s="1"/>
  <c r="M41" i="24"/>
  <c r="M42" i="24"/>
  <c r="L42" i="24" s="1" a="1"/>
  <c r="L42" i="24" s="1"/>
  <c r="M43" i="24"/>
  <c r="L43" i="24" s="1" a="1"/>
  <c r="L43" i="24" s="1"/>
  <c r="M44" i="24"/>
  <c r="L44" i="24" s="1" a="1"/>
  <c r="L44" i="24" s="1"/>
  <c r="M45" i="24"/>
  <c r="M46" i="24"/>
  <c r="L46" i="24" s="1" a="1"/>
  <c r="L46" i="24" s="1"/>
  <c r="M47" i="24"/>
  <c r="L47" i="24" s="1" a="1"/>
  <c r="L47" i="24" s="1"/>
  <c r="M48" i="24"/>
  <c r="L48" i="24" s="1" a="1"/>
  <c r="L48" i="24" s="1"/>
  <c r="M49" i="24"/>
  <c r="M50" i="24"/>
  <c r="L50" i="24" s="1" a="1"/>
  <c r="L50" i="24" s="1"/>
  <c r="M51" i="24"/>
  <c r="L51" i="24" s="1" a="1"/>
  <c r="L51" i="24" s="1"/>
  <c r="M52" i="24"/>
  <c r="L52" i="24" s="1" a="1"/>
  <c r="L52" i="24" s="1"/>
  <c r="M53" i="24"/>
  <c r="M54" i="24"/>
  <c r="L54" i="24" s="1" a="1"/>
  <c r="L54" i="24" s="1"/>
  <c r="M55" i="24"/>
  <c r="L55" i="24" s="1" a="1"/>
  <c r="L55" i="24" s="1"/>
  <c r="M56" i="24"/>
  <c r="L56" i="24" s="1" a="1"/>
  <c r="L56" i="24" s="1"/>
  <c r="M57" i="24"/>
  <c r="M58" i="24"/>
  <c r="L58" i="24" s="1" a="1"/>
  <c r="L58" i="24" s="1"/>
  <c r="M59" i="24"/>
  <c r="L59" i="24" s="1" a="1"/>
  <c r="L59" i="24" s="1"/>
  <c r="M60" i="24"/>
  <c r="L60" i="24" s="1" a="1"/>
  <c r="L60" i="24" s="1"/>
  <c r="M10" i="24"/>
  <c r="L10" i="24" s="1" a="1"/>
  <c r="L10" i="24" s="1"/>
  <c r="N59" i="27"/>
  <c r="M59" i="27" s="1"/>
  <c r="N58" i="27"/>
  <c r="M58" i="27" s="1"/>
  <c r="N57" i="27"/>
  <c r="M57" i="27" s="1"/>
  <c r="N56" i="27"/>
  <c r="M56" i="27" s="1"/>
  <c r="N55" i="27"/>
  <c r="M55" i="27" s="1"/>
  <c r="N54" i="27"/>
  <c r="M54" i="27" s="1"/>
  <c r="N53" i="27"/>
  <c r="M53" i="27" s="1"/>
  <c r="N52" i="27"/>
  <c r="M52" i="27" s="1"/>
  <c r="N51" i="27"/>
  <c r="M51" i="27" s="1"/>
  <c r="N50" i="27"/>
  <c r="M50" i="27" s="1"/>
  <c r="N49" i="27"/>
  <c r="M49" i="27" s="1"/>
  <c r="N48" i="27"/>
  <c r="M48" i="27" s="1"/>
  <c r="N47" i="27"/>
  <c r="M47" i="27" s="1"/>
  <c r="N46" i="27"/>
  <c r="M46" i="27" s="1"/>
  <c r="N45" i="27"/>
  <c r="M45" i="27" s="1"/>
  <c r="N44" i="27"/>
  <c r="M44" i="27" s="1"/>
  <c r="N43" i="27"/>
  <c r="M43" i="27" s="1"/>
  <c r="N42" i="27"/>
  <c r="M42" i="27" s="1"/>
  <c r="N41" i="27"/>
  <c r="M41" i="27" s="1"/>
  <c r="N40" i="27"/>
  <c r="M40" i="27" s="1"/>
  <c r="N39" i="27"/>
  <c r="M39" i="27" s="1"/>
  <c r="N38" i="27"/>
  <c r="M38" i="27" s="1"/>
  <c r="N37" i="27"/>
  <c r="M37" i="27" s="1"/>
  <c r="N36" i="27"/>
  <c r="M36" i="27" s="1"/>
  <c r="N35" i="27"/>
  <c r="M35" i="27" s="1"/>
  <c r="N34" i="27"/>
  <c r="M34" i="27" s="1"/>
  <c r="N33" i="27"/>
  <c r="M33" i="27" s="1"/>
  <c r="N32" i="27"/>
  <c r="M32" i="27" s="1"/>
  <c r="N31" i="27"/>
  <c r="M31" i="27" s="1"/>
  <c r="N30" i="27"/>
  <c r="M30" i="27"/>
  <c r="N29" i="27"/>
  <c r="M29" i="27"/>
  <c r="N28" i="27"/>
  <c r="M28" i="27"/>
  <c r="N27" i="27"/>
  <c r="M27" i="27"/>
  <c r="N26" i="27"/>
  <c r="M26" i="27"/>
  <c r="N25" i="27"/>
  <c r="M25" i="27"/>
  <c r="N24" i="27"/>
  <c r="M24" i="27"/>
  <c r="N23" i="27"/>
  <c r="M23" i="27"/>
  <c r="N22" i="27"/>
  <c r="M22" i="27"/>
  <c r="N21" i="27"/>
  <c r="M21" i="27"/>
  <c r="N20" i="27"/>
  <c r="M20" i="27" s="1"/>
  <c r="N19" i="27"/>
  <c r="M19" i="27" s="1"/>
  <c r="N18" i="27"/>
  <c r="M18" i="27" s="1"/>
  <c r="N17" i="27"/>
  <c r="M17" i="27" s="1"/>
  <c r="N16" i="27"/>
  <c r="M16" i="27" s="1"/>
  <c r="N15" i="27"/>
  <c r="M15" i="27" s="1"/>
  <c r="N14" i="27"/>
  <c r="M14" i="27" s="1"/>
  <c r="N13" i="27"/>
  <c r="M13" i="27"/>
  <c r="N12" i="27"/>
  <c r="M12" i="27" s="1"/>
  <c r="N11" i="27"/>
  <c r="M11" i="27" s="1"/>
  <c r="N10" i="27"/>
  <c r="M10" i="27" s="1"/>
  <c r="D10" i="27"/>
  <c r="D11" i="27" s="1"/>
  <c r="D12" i="27" s="1"/>
  <c r="D13" i="27" s="1"/>
  <c r="D14" i="27" s="1"/>
  <c r="D15" i="27" s="1"/>
  <c r="D16" i="27" s="1"/>
  <c r="D17" i="27" s="1"/>
  <c r="D18" i="27" s="1"/>
  <c r="D19" i="27" s="1"/>
  <c r="D20" i="27" s="1"/>
  <c r="D21" i="27" s="1"/>
  <c r="D22" i="27" s="1"/>
  <c r="D23" i="27" s="1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D46" i="27" s="1"/>
  <c r="D47" i="27" s="1"/>
  <c r="D48" i="27" s="1"/>
  <c r="D49" i="27" s="1"/>
  <c r="D50" i="27" s="1"/>
  <c r="D51" i="27" s="1"/>
  <c r="D52" i="27" s="1"/>
  <c r="D53" i="27" s="1"/>
  <c r="D54" i="27" s="1"/>
  <c r="D55" i="27" s="1"/>
  <c r="D56" i="27" s="1"/>
  <c r="D57" i="27" s="1"/>
  <c r="D58" i="27" s="1"/>
  <c r="D59" i="27" s="1"/>
  <c r="B10" i="27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N9" i="27"/>
  <c r="M9" i="27" s="1"/>
  <c r="L9" i="27" s="1"/>
  <c r="D9" i="27"/>
  <c r="B7" i="27"/>
  <c r="S2" i="27"/>
  <c r="M10" i="21"/>
  <c r="M21" i="21"/>
  <c r="M25" i="21"/>
  <c r="M26" i="21"/>
  <c r="M37" i="21"/>
  <c r="M41" i="21"/>
  <c r="M42" i="21"/>
  <c r="M44" i="21"/>
  <c r="M45" i="21"/>
  <c r="M46" i="21"/>
  <c r="M48" i="21"/>
  <c r="M49" i="21"/>
  <c r="M50" i="21"/>
  <c r="M52" i="21"/>
  <c r="M53" i="21"/>
  <c r="M54" i="21"/>
  <c r="M56" i="21"/>
  <c r="M57" i="21"/>
  <c r="M58" i="21"/>
  <c r="M9" i="21"/>
  <c r="L9" i="21" s="1"/>
  <c r="N10" i="21"/>
  <c r="N11" i="21"/>
  <c r="M11" i="21" s="1"/>
  <c r="N12" i="21"/>
  <c r="M12" i="21" s="1"/>
  <c r="N13" i="21"/>
  <c r="M13" i="21" s="1"/>
  <c r="N14" i="21"/>
  <c r="M14" i="21" s="1"/>
  <c r="N15" i="21"/>
  <c r="M15" i="21" s="1"/>
  <c r="N16" i="21"/>
  <c r="M16" i="21" s="1"/>
  <c r="N17" i="21"/>
  <c r="M17" i="21" s="1"/>
  <c r="N18" i="21"/>
  <c r="M18" i="21" s="1"/>
  <c r="N19" i="21"/>
  <c r="M19" i="21" s="1"/>
  <c r="N20" i="21"/>
  <c r="M20" i="21" s="1"/>
  <c r="N21" i="21"/>
  <c r="N22" i="21"/>
  <c r="M22" i="21" s="1"/>
  <c r="N23" i="21"/>
  <c r="M23" i="21" s="1"/>
  <c r="N24" i="21"/>
  <c r="M24" i="21" s="1"/>
  <c r="N25" i="21"/>
  <c r="N26" i="21"/>
  <c r="N27" i="21"/>
  <c r="M27" i="21" s="1"/>
  <c r="N28" i="21"/>
  <c r="M28" i="21" s="1"/>
  <c r="N29" i="21"/>
  <c r="M29" i="21" s="1"/>
  <c r="N30" i="21"/>
  <c r="M30" i="21" s="1"/>
  <c r="N31" i="21"/>
  <c r="M31" i="21" s="1"/>
  <c r="N32" i="21"/>
  <c r="M32" i="21" s="1"/>
  <c r="N33" i="21"/>
  <c r="M33" i="21" s="1"/>
  <c r="N34" i="21"/>
  <c r="M34" i="21" s="1"/>
  <c r="N35" i="21"/>
  <c r="M35" i="21" s="1"/>
  <c r="N36" i="21"/>
  <c r="M36" i="21" s="1"/>
  <c r="N37" i="21"/>
  <c r="N38" i="21"/>
  <c r="M38" i="21" s="1"/>
  <c r="N39" i="21"/>
  <c r="M39" i="21" s="1"/>
  <c r="N40" i="21"/>
  <c r="M40" i="21" s="1"/>
  <c r="N41" i="21"/>
  <c r="N42" i="21"/>
  <c r="N43" i="21"/>
  <c r="M43" i="21" s="1"/>
  <c r="N44" i="21"/>
  <c r="N45" i="21"/>
  <c r="N46" i="21"/>
  <c r="N47" i="21"/>
  <c r="M47" i="21" s="1"/>
  <c r="N48" i="21"/>
  <c r="N49" i="21"/>
  <c r="N50" i="21"/>
  <c r="N51" i="21"/>
  <c r="M51" i="21" s="1"/>
  <c r="N52" i="21"/>
  <c r="N53" i="21"/>
  <c r="N54" i="21"/>
  <c r="N55" i="21"/>
  <c r="M55" i="21" s="1"/>
  <c r="N56" i="21"/>
  <c r="N57" i="21"/>
  <c r="N58" i="21"/>
  <c r="N59" i="21"/>
  <c r="M59" i="21" s="1"/>
  <c r="N9" i="21"/>
  <c r="I63" i="60" l="1"/>
  <c r="J63" i="60" s="1"/>
  <c r="F63" i="60"/>
  <c r="E64" i="60"/>
  <c r="L65" i="60"/>
  <c r="E65" i="60" s="1"/>
  <c r="X62" i="60"/>
  <c r="Y62" i="60"/>
  <c r="J71" i="57"/>
  <c r="K71" i="57" s="1"/>
  <c r="F71" i="57"/>
  <c r="G71" i="57" s="1"/>
  <c r="L73" i="57"/>
  <c r="E73" i="57" s="1"/>
  <c r="E72" i="57"/>
  <c r="AA70" i="57"/>
  <c r="Z70" i="57"/>
  <c r="AA69" i="55"/>
  <c r="Z69" i="55"/>
  <c r="F70" i="55"/>
  <c r="J70" i="55"/>
  <c r="K70" i="55" s="1"/>
  <c r="E72" i="55"/>
  <c r="M11" i="30" a="1"/>
  <c r="M11" i="30" s="1"/>
  <c r="L24" i="34"/>
  <c r="E24" i="34" s="1"/>
  <c r="M32" i="35" a="1"/>
  <c r="M32" i="35" s="1"/>
  <c r="B15" i="28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M30" i="35" a="1"/>
  <c r="M30" i="35" s="1"/>
  <c r="M60" i="35" a="1"/>
  <c r="M60" i="35" s="1"/>
  <c r="F55" i="45"/>
  <c r="G55" i="45" s="1"/>
  <c r="I55" i="45"/>
  <c r="J55" i="45" s="1"/>
  <c r="Y54" i="45"/>
  <c r="X54" i="45"/>
  <c r="L57" i="45"/>
  <c r="E56" i="45"/>
  <c r="F50" i="40"/>
  <c r="G50" i="40" s="1"/>
  <c r="I50" i="40"/>
  <c r="J50" i="40" s="1"/>
  <c r="R49" i="40"/>
  <c r="Q49" i="40"/>
  <c r="L52" i="40"/>
  <c r="E51" i="40"/>
  <c r="L53" i="39"/>
  <c r="E53" i="39" s="1"/>
  <c r="I51" i="39"/>
  <c r="J51" i="39" s="1"/>
  <c r="F51" i="39"/>
  <c r="G51" i="39" s="1"/>
  <c r="R50" i="39"/>
  <c r="Q50" i="39"/>
  <c r="Q49" i="38"/>
  <c r="R49" i="38"/>
  <c r="E51" i="38"/>
  <c r="L52" i="38"/>
  <c r="F50" i="38"/>
  <c r="G50" i="38" s="1"/>
  <c r="I50" i="38"/>
  <c r="J50" i="38" s="1"/>
  <c r="X54" i="37"/>
  <c r="Y54" i="37"/>
  <c r="L57" i="37"/>
  <c r="E56" i="37"/>
  <c r="I55" i="37"/>
  <c r="J55" i="37" s="1"/>
  <c r="F55" i="37"/>
  <c r="G55" i="37" s="1"/>
  <c r="L26" i="35"/>
  <c r="E26" i="35" s="1"/>
  <c r="L25" i="33"/>
  <c r="F60" i="32"/>
  <c r="F59" i="32"/>
  <c r="F23" i="32"/>
  <c r="K23" i="32"/>
  <c r="J23" i="32"/>
  <c r="F24" i="32"/>
  <c r="H24" i="32"/>
  <c r="F28" i="32"/>
  <c r="H28" i="32"/>
  <c r="F32" i="32"/>
  <c r="H32" i="32"/>
  <c r="F36" i="32"/>
  <c r="H36" i="32"/>
  <c r="F40" i="32"/>
  <c r="H40" i="32"/>
  <c r="F44" i="32"/>
  <c r="H44" i="32"/>
  <c r="F48" i="32"/>
  <c r="H48" i="32"/>
  <c r="F27" i="32"/>
  <c r="H27" i="32"/>
  <c r="F31" i="32"/>
  <c r="H31" i="32"/>
  <c r="F35" i="32"/>
  <c r="H35" i="32"/>
  <c r="F39" i="32"/>
  <c r="H39" i="32"/>
  <c r="F43" i="32"/>
  <c r="H43" i="32"/>
  <c r="F47" i="32"/>
  <c r="H47" i="32"/>
  <c r="F58" i="32"/>
  <c r="F26" i="32"/>
  <c r="H26" i="32"/>
  <c r="F30" i="32"/>
  <c r="H30" i="32"/>
  <c r="F34" i="32"/>
  <c r="H34" i="32"/>
  <c r="F38" i="32"/>
  <c r="H38" i="32"/>
  <c r="F42" i="32"/>
  <c r="H42" i="32"/>
  <c r="F46" i="32"/>
  <c r="H46" i="32"/>
  <c r="F25" i="32"/>
  <c r="H25" i="32"/>
  <c r="F29" i="32"/>
  <c r="H29" i="32"/>
  <c r="F33" i="32"/>
  <c r="H33" i="32"/>
  <c r="F37" i="32"/>
  <c r="H37" i="32"/>
  <c r="F41" i="32"/>
  <c r="H41" i="32"/>
  <c r="F45" i="32"/>
  <c r="H45" i="32"/>
  <c r="F49" i="32"/>
  <c r="H49" i="32"/>
  <c r="F51" i="32"/>
  <c r="H51" i="32"/>
  <c r="F53" i="32"/>
  <c r="H53" i="32"/>
  <c r="F55" i="32"/>
  <c r="H55" i="32"/>
  <c r="F57" i="32"/>
  <c r="H57" i="32"/>
  <c r="F50" i="32"/>
  <c r="F52" i="32"/>
  <c r="F54" i="32"/>
  <c r="F56" i="32"/>
  <c r="H50" i="32"/>
  <c r="H52" i="32"/>
  <c r="H54" i="32"/>
  <c r="H56" i="32"/>
  <c r="H58" i="32"/>
  <c r="H59" i="32"/>
  <c r="F59" i="31"/>
  <c r="H22" i="31"/>
  <c r="F22" i="31"/>
  <c r="H23" i="31"/>
  <c r="F23" i="31"/>
  <c r="H24" i="31"/>
  <c r="F24" i="31"/>
  <c r="H25" i="31"/>
  <c r="F25" i="31"/>
  <c r="H26" i="31"/>
  <c r="F26" i="31"/>
  <c r="H27" i="31"/>
  <c r="F27" i="31"/>
  <c r="H28" i="31"/>
  <c r="F28" i="31"/>
  <c r="H29" i="31"/>
  <c r="F29" i="31"/>
  <c r="H30" i="31"/>
  <c r="F30" i="31"/>
  <c r="H31" i="31"/>
  <c r="F31" i="31"/>
  <c r="H32" i="31"/>
  <c r="F32" i="31"/>
  <c r="H33" i="31"/>
  <c r="F33" i="31"/>
  <c r="H34" i="31"/>
  <c r="F34" i="31"/>
  <c r="H35" i="31"/>
  <c r="F35" i="31"/>
  <c r="H36" i="31"/>
  <c r="F36" i="31"/>
  <c r="H37" i="31"/>
  <c r="F37" i="31"/>
  <c r="H38" i="31"/>
  <c r="F38" i="31"/>
  <c r="H39" i="31"/>
  <c r="F39" i="31"/>
  <c r="H40" i="31"/>
  <c r="F40" i="31"/>
  <c r="H41" i="31"/>
  <c r="F41" i="31"/>
  <c r="H42" i="31"/>
  <c r="F42" i="31"/>
  <c r="H43" i="31"/>
  <c r="F43" i="31"/>
  <c r="H44" i="31"/>
  <c r="F44" i="31"/>
  <c r="H45" i="31"/>
  <c r="F45" i="31"/>
  <c r="H46" i="31"/>
  <c r="F46" i="31"/>
  <c r="H47" i="31"/>
  <c r="F47" i="31"/>
  <c r="H48" i="31"/>
  <c r="F48" i="31"/>
  <c r="H49" i="31"/>
  <c r="F49" i="31"/>
  <c r="H50" i="31"/>
  <c r="F50" i="31"/>
  <c r="H51" i="31"/>
  <c r="F51" i="31"/>
  <c r="H52" i="31"/>
  <c r="F52" i="31"/>
  <c r="H53" i="31"/>
  <c r="F53" i="31"/>
  <c r="H54" i="31"/>
  <c r="F54" i="31"/>
  <c r="H55" i="31"/>
  <c r="F55" i="31"/>
  <c r="H56" i="31"/>
  <c r="F56" i="31"/>
  <c r="H57" i="31"/>
  <c r="F57" i="31"/>
  <c r="F58" i="31"/>
  <c r="L11" i="30"/>
  <c r="L12" i="30" s="1"/>
  <c r="L11" i="29"/>
  <c r="E10" i="29"/>
  <c r="L11" i="28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10" i="27"/>
  <c r="E9" i="27"/>
  <c r="L10" i="21"/>
  <c r="F65" i="60" l="1"/>
  <c r="I65" i="60"/>
  <c r="I64" i="60"/>
  <c r="J64" i="60" s="1"/>
  <c r="F64" i="60"/>
  <c r="Y63" i="60"/>
  <c r="X63" i="60"/>
  <c r="J72" i="57"/>
  <c r="K72" i="57" s="1"/>
  <c r="F72" i="57"/>
  <c r="G72" i="57" s="1"/>
  <c r="J73" i="57"/>
  <c r="F73" i="57"/>
  <c r="G73" i="57" s="1"/>
  <c r="G74" i="57"/>
  <c r="AA71" i="57"/>
  <c r="Z71" i="57"/>
  <c r="AA70" i="55"/>
  <c r="Z70" i="55"/>
  <c r="F71" i="55"/>
  <c r="J71" i="55"/>
  <c r="K71" i="55" s="1"/>
  <c r="E73" i="55"/>
  <c r="F24" i="34"/>
  <c r="G24" i="34" s="1"/>
  <c r="I24" i="34"/>
  <c r="J24" i="34" s="1"/>
  <c r="F56" i="45"/>
  <c r="G56" i="45" s="1"/>
  <c r="I56" i="45"/>
  <c r="J56" i="45" s="1"/>
  <c r="Y55" i="45"/>
  <c r="X55" i="45"/>
  <c r="L58" i="45"/>
  <c r="E57" i="45"/>
  <c r="F51" i="40"/>
  <c r="G51" i="40" s="1"/>
  <c r="I51" i="40"/>
  <c r="J51" i="40" s="1"/>
  <c r="R50" i="40"/>
  <c r="Q50" i="40"/>
  <c r="L53" i="40"/>
  <c r="E52" i="40"/>
  <c r="R51" i="39"/>
  <c r="Q51" i="39"/>
  <c r="F52" i="39"/>
  <c r="G52" i="39" s="1"/>
  <c r="I52" i="39"/>
  <c r="J52" i="39" s="1"/>
  <c r="L54" i="39"/>
  <c r="E54" i="39" s="1"/>
  <c r="F51" i="38"/>
  <c r="G51" i="38" s="1"/>
  <c r="I51" i="38"/>
  <c r="J51" i="38" s="1"/>
  <c r="Q50" i="38"/>
  <c r="R50" i="38"/>
  <c r="E52" i="38"/>
  <c r="L53" i="38"/>
  <c r="F56" i="37"/>
  <c r="G56" i="37" s="1"/>
  <c r="I56" i="37"/>
  <c r="J56" i="37" s="1"/>
  <c r="E57" i="37"/>
  <c r="L58" i="37"/>
  <c r="Y55" i="37"/>
  <c r="X55" i="37"/>
  <c r="I52" i="32"/>
  <c r="J52" i="32" s="1"/>
  <c r="I47" i="32"/>
  <c r="K47" i="32" s="1"/>
  <c r="I39" i="32"/>
  <c r="K39" i="32" s="1"/>
  <c r="I58" i="32"/>
  <c r="K58" i="32" s="1"/>
  <c r="I50" i="32"/>
  <c r="J50" i="32" s="1"/>
  <c r="I31" i="32"/>
  <c r="K31" i="32" s="1"/>
  <c r="I54" i="32"/>
  <c r="J54" i="32" s="1"/>
  <c r="I45" i="32"/>
  <c r="K45" i="32" s="1"/>
  <c r="I37" i="32"/>
  <c r="K37" i="32" s="1"/>
  <c r="I29" i="32"/>
  <c r="J29" i="32" s="1"/>
  <c r="I56" i="32"/>
  <c r="K56" i="32" s="1"/>
  <c r="I43" i="32"/>
  <c r="K43" i="32" s="1"/>
  <c r="I35" i="32"/>
  <c r="J35" i="32" s="1"/>
  <c r="I27" i="32"/>
  <c r="J27" i="32" s="1"/>
  <c r="I40" i="32"/>
  <c r="I57" i="32"/>
  <c r="I53" i="32"/>
  <c r="I49" i="32"/>
  <c r="I41" i="32"/>
  <c r="I33" i="32"/>
  <c r="I25" i="32"/>
  <c r="I46" i="32"/>
  <c r="I38" i="32"/>
  <c r="I30" i="32"/>
  <c r="F4" i="32"/>
  <c r="F29" i="51" s="1"/>
  <c r="I48" i="32"/>
  <c r="I32" i="32"/>
  <c r="I24" i="32"/>
  <c r="I44" i="32"/>
  <c r="I36" i="32"/>
  <c r="I28" i="32"/>
  <c r="I59" i="32"/>
  <c r="I55" i="32"/>
  <c r="I51" i="32"/>
  <c r="I42" i="32"/>
  <c r="I34" i="32"/>
  <c r="I26" i="32"/>
  <c r="F3" i="31"/>
  <c r="B29" i="51" s="1"/>
  <c r="I57" i="31"/>
  <c r="J57" i="31" s="1"/>
  <c r="I55" i="31"/>
  <c r="J55" i="31" s="1"/>
  <c r="I53" i="31"/>
  <c r="J53" i="31" s="1"/>
  <c r="I51" i="31"/>
  <c r="K51" i="31" s="1"/>
  <c r="I49" i="31"/>
  <c r="J49" i="31" s="1"/>
  <c r="I47" i="31"/>
  <c r="J47" i="31" s="1"/>
  <c r="I45" i="31"/>
  <c r="K45" i="31" s="1"/>
  <c r="I43" i="31"/>
  <c r="J43" i="31" s="1"/>
  <c r="I41" i="31"/>
  <c r="J41" i="31" s="1"/>
  <c r="I39" i="31"/>
  <c r="J39" i="31" s="1"/>
  <c r="I37" i="31"/>
  <c r="K37" i="31" s="1"/>
  <c r="I35" i="31"/>
  <c r="J35" i="31" s="1"/>
  <c r="I33" i="31"/>
  <c r="K33" i="31" s="1"/>
  <c r="I31" i="31"/>
  <c r="K31" i="31" s="1"/>
  <c r="I29" i="31"/>
  <c r="K29" i="31" s="1"/>
  <c r="I27" i="31"/>
  <c r="K27" i="31" s="1"/>
  <c r="I25" i="31"/>
  <c r="J25" i="31" s="1"/>
  <c r="I23" i="31"/>
  <c r="K23" i="31" s="1"/>
  <c r="I58" i="31"/>
  <c r="I56" i="31"/>
  <c r="I54" i="31"/>
  <c r="I52" i="31"/>
  <c r="I50" i="31"/>
  <c r="I48" i="31"/>
  <c r="I46" i="31"/>
  <c r="I44" i="31"/>
  <c r="I42" i="31"/>
  <c r="I40" i="31"/>
  <c r="I38" i="31"/>
  <c r="I36" i="31"/>
  <c r="I34" i="31"/>
  <c r="I32" i="31"/>
  <c r="I30" i="31"/>
  <c r="I28" i="31"/>
  <c r="I26" i="31"/>
  <c r="I24" i="31"/>
  <c r="I22" i="31"/>
  <c r="E11" i="30"/>
  <c r="I11" i="30" s="1"/>
  <c r="J11" i="30" s="1"/>
  <c r="L13" i="30"/>
  <c r="E12" i="30"/>
  <c r="F10" i="29"/>
  <c r="G10" i="29" s="1"/>
  <c r="I10" i="29"/>
  <c r="J10" i="29" s="1"/>
  <c r="L12" i="29"/>
  <c r="E11" i="29"/>
  <c r="E11" i="28"/>
  <c r="I10" i="28"/>
  <c r="J10" i="28" s="1"/>
  <c r="F10" i="28"/>
  <c r="G10" i="28" s="1"/>
  <c r="F9" i="27"/>
  <c r="G9" i="27" s="1"/>
  <c r="I9" i="27"/>
  <c r="J9" i="27" s="1"/>
  <c r="L11" i="27"/>
  <c r="E10" i="27"/>
  <c r="G18" i="57" l="1"/>
  <c r="L43" i="51"/>
  <c r="K3" i="57"/>
  <c r="L46" i="51" s="1"/>
  <c r="Y64" i="60"/>
  <c r="X64" i="60"/>
  <c r="G10" i="60"/>
  <c r="J65" i="60"/>
  <c r="K73" i="57"/>
  <c r="AA73" i="57" s="1"/>
  <c r="AA72" i="57"/>
  <c r="Z72" i="57"/>
  <c r="AA71" i="55"/>
  <c r="Z71" i="55"/>
  <c r="F72" i="55"/>
  <c r="J72" i="55"/>
  <c r="K72" i="55" s="1"/>
  <c r="F73" i="55"/>
  <c r="J73" i="55"/>
  <c r="F57" i="45"/>
  <c r="G57" i="45" s="1"/>
  <c r="I57" i="45"/>
  <c r="J57" i="45" s="1"/>
  <c r="Y56" i="45"/>
  <c r="X56" i="45"/>
  <c r="L59" i="45"/>
  <c r="E58" i="45"/>
  <c r="F52" i="40"/>
  <c r="G52" i="40" s="1"/>
  <c r="I52" i="40"/>
  <c r="J52" i="40" s="1"/>
  <c r="R51" i="40"/>
  <c r="Q51" i="40"/>
  <c r="L54" i="40"/>
  <c r="E53" i="40"/>
  <c r="R52" i="39"/>
  <c r="Q52" i="39"/>
  <c r="I53" i="39"/>
  <c r="J53" i="39" s="1"/>
  <c r="F53" i="39"/>
  <c r="G53" i="39" s="1"/>
  <c r="L55" i="39"/>
  <c r="E55" i="39" s="1"/>
  <c r="E53" i="38"/>
  <c r="L54" i="38"/>
  <c r="Q51" i="38"/>
  <c r="R51" i="38"/>
  <c r="F52" i="38"/>
  <c r="G52" i="38" s="1"/>
  <c r="I52" i="38"/>
  <c r="J52" i="38" s="1"/>
  <c r="L59" i="37"/>
  <c r="E58" i="37"/>
  <c r="I57" i="37"/>
  <c r="J57" i="37" s="1"/>
  <c r="F57" i="37"/>
  <c r="G57" i="37" s="1"/>
  <c r="X56" i="37"/>
  <c r="Y56" i="37"/>
  <c r="K52" i="32"/>
  <c r="J58" i="32"/>
  <c r="J45" i="32"/>
  <c r="J39" i="32"/>
  <c r="K54" i="32"/>
  <c r="J43" i="32"/>
  <c r="J47" i="32"/>
  <c r="K27" i="32"/>
  <c r="K29" i="32"/>
  <c r="J37" i="32"/>
  <c r="K50" i="32"/>
  <c r="K35" i="32"/>
  <c r="J56" i="32"/>
  <c r="J31" i="32"/>
  <c r="K42" i="32"/>
  <c r="J42" i="32"/>
  <c r="K44" i="32"/>
  <c r="J44" i="32"/>
  <c r="K32" i="32"/>
  <c r="J32" i="32"/>
  <c r="K51" i="32"/>
  <c r="J51" i="32"/>
  <c r="K48" i="32"/>
  <c r="J48" i="32"/>
  <c r="K53" i="32"/>
  <c r="J53" i="32"/>
  <c r="K40" i="32"/>
  <c r="J40" i="32"/>
  <c r="K26" i="32"/>
  <c r="J26" i="32"/>
  <c r="K55" i="32"/>
  <c r="J55" i="32"/>
  <c r="K28" i="32"/>
  <c r="J28" i="32"/>
  <c r="K30" i="32"/>
  <c r="J30" i="32"/>
  <c r="K33" i="32"/>
  <c r="J33" i="32"/>
  <c r="K57" i="32"/>
  <c r="J57" i="32"/>
  <c r="K46" i="32"/>
  <c r="J46" i="32"/>
  <c r="K49" i="32"/>
  <c r="J49" i="32"/>
  <c r="K59" i="32"/>
  <c r="J59" i="32"/>
  <c r="K25" i="32"/>
  <c r="J25" i="32"/>
  <c r="K34" i="32"/>
  <c r="J34" i="32"/>
  <c r="K36" i="32"/>
  <c r="J36" i="32"/>
  <c r="K24" i="32"/>
  <c r="J24" i="32"/>
  <c r="K38" i="32"/>
  <c r="J38" i="32"/>
  <c r="K41" i="32"/>
  <c r="J41" i="32"/>
  <c r="K35" i="31"/>
  <c r="J33" i="31"/>
  <c r="K57" i="31"/>
  <c r="K41" i="31"/>
  <c r="K39" i="31"/>
  <c r="K25" i="31"/>
  <c r="K49" i="31"/>
  <c r="K53" i="31"/>
  <c r="K55" i="31"/>
  <c r="J29" i="31"/>
  <c r="J37" i="31"/>
  <c r="J45" i="31"/>
  <c r="J23" i="31"/>
  <c r="J31" i="31"/>
  <c r="K47" i="31"/>
  <c r="K43" i="31"/>
  <c r="J51" i="31"/>
  <c r="J27" i="31"/>
  <c r="K34" i="31"/>
  <c r="J34" i="31"/>
  <c r="K28" i="31"/>
  <c r="J28" i="31"/>
  <c r="K36" i="31"/>
  <c r="J36" i="31"/>
  <c r="K44" i="31"/>
  <c r="J44" i="31"/>
  <c r="K52" i="31"/>
  <c r="J52" i="31"/>
  <c r="K42" i="31"/>
  <c r="J42" i="31"/>
  <c r="K22" i="31"/>
  <c r="J22" i="31"/>
  <c r="K30" i="31"/>
  <c r="J30" i="31"/>
  <c r="K38" i="31"/>
  <c r="J38" i="31"/>
  <c r="K46" i="31"/>
  <c r="J46" i="31"/>
  <c r="K54" i="31"/>
  <c r="J54" i="31"/>
  <c r="K26" i="31"/>
  <c r="J26" i="31"/>
  <c r="K50" i="31"/>
  <c r="J50" i="31"/>
  <c r="K24" i="31"/>
  <c r="J24" i="31"/>
  <c r="K32" i="31"/>
  <c r="J32" i="31"/>
  <c r="K40" i="31"/>
  <c r="J40" i="31"/>
  <c r="K48" i="31"/>
  <c r="J48" i="31"/>
  <c r="K56" i="31"/>
  <c r="J56" i="31"/>
  <c r="K58" i="31"/>
  <c r="J58" i="31"/>
  <c r="F11" i="30"/>
  <c r="G11" i="30" s="1"/>
  <c r="I12" i="30"/>
  <c r="J12" i="30" s="1"/>
  <c r="F12" i="30"/>
  <c r="G12" i="30" s="1"/>
  <c r="L14" i="30"/>
  <c r="E13" i="30"/>
  <c r="T11" i="30"/>
  <c r="S11" i="30"/>
  <c r="L13" i="29"/>
  <c r="E12" i="29"/>
  <c r="F11" i="29"/>
  <c r="G11" i="29" s="1"/>
  <c r="I11" i="29"/>
  <c r="J11" i="29" s="1"/>
  <c r="R10" i="29"/>
  <c r="Q10" i="29"/>
  <c r="Q10" i="28"/>
  <c r="R10" i="28"/>
  <c r="E12" i="28"/>
  <c r="I11" i="28"/>
  <c r="J11" i="28" s="1"/>
  <c r="F11" i="28"/>
  <c r="G11" i="28" s="1"/>
  <c r="F10" i="27"/>
  <c r="G10" i="27" s="1"/>
  <c r="I10" i="27"/>
  <c r="J10" i="27" s="1"/>
  <c r="L12" i="27"/>
  <c r="E11" i="27"/>
  <c r="R9" i="27"/>
  <c r="Q9" i="27"/>
  <c r="J3" i="60" l="1"/>
  <c r="J14" i="51" s="1"/>
  <c r="J11" i="51"/>
  <c r="Z73" i="57"/>
  <c r="K2" i="57"/>
  <c r="L45" i="51" s="1"/>
  <c r="X65" i="60"/>
  <c r="J2" i="60" s="1"/>
  <c r="J13" i="51" s="1"/>
  <c r="Y65" i="60"/>
  <c r="AA72" i="55"/>
  <c r="Z72" i="55"/>
  <c r="K73" i="55"/>
  <c r="F58" i="45"/>
  <c r="G58" i="45" s="1"/>
  <c r="I58" i="45"/>
  <c r="J58" i="45" s="1"/>
  <c r="Y57" i="45"/>
  <c r="X57" i="45"/>
  <c r="L60" i="45"/>
  <c r="E59" i="45"/>
  <c r="F53" i="40"/>
  <c r="G53" i="40" s="1"/>
  <c r="I53" i="40"/>
  <c r="J53" i="40" s="1"/>
  <c r="R52" i="40"/>
  <c r="Q52" i="40"/>
  <c r="L55" i="40"/>
  <c r="E54" i="40"/>
  <c r="R53" i="39"/>
  <c r="Q53" i="39"/>
  <c r="F54" i="39"/>
  <c r="G54" i="39" s="1"/>
  <c r="I54" i="39"/>
  <c r="J54" i="39" s="1"/>
  <c r="L56" i="39"/>
  <c r="E56" i="39" s="1"/>
  <c r="E54" i="38"/>
  <c r="L55" i="38"/>
  <c r="Q52" i="38"/>
  <c r="R52" i="38"/>
  <c r="F53" i="38"/>
  <c r="G53" i="38" s="1"/>
  <c r="I53" i="38"/>
  <c r="J53" i="38" s="1"/>
  <c r="Y57" i="37"/>
  <c r="X57" i="37"/>
  <c r="F58" i="37"/>
  <c r="G58" i="37" s="1"/>
  <c r="I58" i="37"/>
  <c r="J58" i="37" s="1"/>
  <c r="E59" i="37"/>
  <c r="L60" i="37"/>
  <c r="J1" i="32"/>
  <c r="F30" i="51" s="1"/>
  <c r="J1" i="31"/>
  <c r="B30" i="51" s="1"/>
  <c r="L15" i="30"/>
  <c r="E14" i="30"/>
  <c r="T12" i="30"/>
  <c r="S12" i="30"/>
  <c r="I13" i="30"/>
  <c r="J13" i="30" s="1"/>
  <c r="F13" i="30"/>
  <c r="G13" i="30" s="1"/>
  <c r="R11" i="29"/>
  <c r="Q11" i="29"/>
  <c r="F12" i="29"/>
  <c r="G12" i="29" s="1"/>
  <c r="I12" i="29"/>
  <c r="J12" i="29" s="1"/>
  <c r="L14" i="29"/>
  <c r="E13" i="29"/>
  <c r="I12" i="28"/>
  <c r="J12" i="28" s="1"/>
  <c r="F12" i="28"/>
  <c r="G12" i="28" s="1"/>
  <c r="Q11" i="28"/>
  <c r="R11" i="28"/>
  <c r="E13" i="28"/>
  <c r="F11" i="27"/>
  <c r="G11" i="27" s="1"/>
  <c r="I11" i="27"/>
  <c r="J11" i="27" s="1"/>
  <c r="L13" i="27"/>
  <c r="E12" i="27"/>
  <c r="R10" i="27"/>
  <c r="Q10" i="27"/>
  <c r="AA73" i="55" l="1"/>
  <c r="Z73" i="55"/>
  <c r="F59" i="45"/>
  <c r="G59" i="45" s="1"/>
  <c r="I59" i="45"/>
  <c r="J59" i="45" s="1"/>
  <c r="Y58" i="45"/>
  <c r="X58" i="45"/>
  <c r="L61" i="45"/>
  <c r="E60" i="45"/>
  <c r="F54" i="40"/>
  <c r="G54" i="40" s="1"/>
  <c r="I54" i="40"/>
  <c r="J54" i="40" s="1"/>
  <c r="R53" i="40"/>
  <c r="Q53" i="40"/>
  <c r="L56" i="40"/>
  <c r="E55" i="40"/>
  <c r="Y58" i="37"/>
  <c r="X58" i="37"/>
  <c r="R54" i="39"/>
  <c r="Q54" i="39"/>
  <c r="I55" i="39"/>
  <c r="J55" i="39" s="1"/>
  <c r="F55" i="39"/>
  <c r="G55" i="39" s="1"/>
  <c r="L57" i="39"/>
  <c r="E57" i="39" s="1"/>
  <c r="Q53" i="38"/>
  <c r="R53" i="38"/>
  <c r="E55" i="38"/>
  <c r="L56" i="38"/>
  <c r="F54" i="38"/>
  <c r="G54" i="38" s="1"/>
  <c r="I54" i="38"/>
  <c r="J54" i="38" s="1"/>
  <c r="I59" i="37"/>
  <c r="J59" i="37" s="1"/>
  <c r="F59" i="37"/>
  <c r="G59" i="37" s="1"/>
  <c r="L61" i="37"/>
  <c r="E60" i="37"/>
  <c r="T13" i="30"/>
  <c r="S13" i="30"/>
  <c r="I14" i="30"/>
  <c r="J14" i="30" s="1"/>
  <c r="F14" i="30"/>
  <c r="G14" i="30" s="1"/>
  <c r="L16" i="30"/>
  <c r="E15" i="30"/>
  <c r="L15" i="29"/>
  <c r="E14" i="29"/>
  <c r="F13" i="29"/>
  <c r="G13" i="29" s="1"/>
  <c r="I13" i="29"/>
  <c r="J13" i="29" s="1"/>
  <c r="R12" i="29"/>
  <c r="Q12" i="29"/>
  <c r="E14" i="28"/>
  <c r="I13" i="28"/>
  <c r="J13" i="28" s="1"/>
  <c r="F13" i="28"/>
  <c r="G13" i="28" s="1"/>
  <c r="Q12" i="28"/>
  <c r="R12" i="28"/>
  <c r="L14" i="27"/>
  <c r="E13" i="27"/>
  <c r="R11" i="27"/>
  <c r="Q11" i="27"/>
  <c r="F12" i="27"/>
  <c r="G12" i="27" s="1"/>
  <c r="I12" i="27"/>
  <c r="J12" i="27" s="1"/>
  <c r="F60" i="45" l="1"/>
  <c r="G60" i="45" s="1"/>
  <c r="I60" i="45"/>
  <c r="J60" i="45" s="1"/>
  <c r="Y59" i="45"/>
  <c r="X59" i="45"/>
  <c r="L62" i="45"/>
  <c r="E61" i="45"/>
  <c r="R54" i="40"/>
  <c r="Q54" i="40"/>
  <c r="F55" i="40"/>
  <c r="G55" i="40" s="1"/>
  <c r="I55" i="40"/>
  <c r="J55" i="40" s="1"/>
  <c r="L57" i="40"/>
  <c r="E56" i="40"/>
  <c r="X59" i="37"/>
  <c r="Y59" i="37"/>
  <c r="R55" i="39"/>
  <c r="Q55" i="39"/>
  <c r="L58" i="39"/>
  <c r="E58" i="39" s="1"/>
  <c r="F56" i="39"/>
  <c r="G56" i="39" s="1"/>
  <c r="I56" i="39"/>
  <c r="J56" i="39" s="1"/>
  <c r="Q54" i="38"/>
  <c r="R54" i="38"/>
  <c r="E56" i="38"/>
  <c r="L57" i="38"/>
  <c r="F55" i="38"/>
  <c r="G55" i="38" s="1"/>
  <c r="I55" i="38"/>
  <c r="J55" i="38" s="1"/>
  <c r="E61" i="37"/>
  <c r="L62" i="37"/>
  <c r="F60" i="37"/>
  <c r="G60" i="37" s="1"/>
  <c r="I60" i="37"/>
  <c r="J60" i="37" s="1"/>
  <c r="I15" i="30"/>
  <c r="J15" i="30" s="1"/>
  <c r="F15" i="30"/>
  <c r="G15" i="30" s="1"/>
  <c r="T14" i="30"/>
  <c r="S14" i="30"/>
  <c r="L17" i="30"/>
  <c r="E16" i="30"/>
  <c r="F14" i="29"/>
  <c r="G14" i="29" s="1"/>
  <c r="I14" i="29"/>
  <c r="J14" i="29" s="1"/>
  <c r="L16" i="29"/>
  <c r="E15" i="29"/>
  <c r="R13" i="29"/>
  <c r="Q13" i="29"/>
  <c r="Q13" i="28"/>
  <c r="R13" i="28"/>
  <c r="E15" i="28"/>
  <c r="F14" i="28"/>
  <c r="G14" i="28" s="1"/>
  <c r="I14" i="28"/>
  <c r="J14" i="28" s="1"/>
  <c r="R12" i="27"/>
  <c r="Q12" i="27"/>
  <c r="F13" i="27"/>
  <c r="G13" i="27" s="1"/>
  <c r="I13" i="27"/>
  <c r="J13" i="27" s="1"/>
  <c r="L15" i="27"/>
  <c r="E14" i="27"/>
  <c r="F61" i="45" l="1"/>
  <c r="G61" i="45" s="1"/>
  <c r="I61" i="45"/>
  <c r="J61" i="45" s="1"/>
  <c r="Y60" i="45"/>
  <c r="X60" i="45"/>
  <c r="L63" i="45"/>
  <c r="E62" i="45"/>
  <c r="R55" i="40"/>
  <c r="Q55" i="40"/>
  <c r="F56" i="40"/>
  <c r="G56" i="40" s="1"/>
  <c r="I56" i="40"/>
  <c r="J56" i="40" s="1"/>
  <c r="L58" i="40"/>
  <c r="E57" i="40"/>
  <c r="Y60" i="37"/>
  <c r="X60" i="37"/>
  <c r="L59" i="39"/>
  <c r="E59" i="39" s="1"/>
  <c r="I57" i="39"/>
  <c r="J57" i="39" s="1"/>
  <c r="F57" i="39"/>
  <c r="G57" i="39" s="1"/>
  <c r="R56" i="39"/>
  <c r="Q56" i="39"/>
  <c r="E57" i="38"/>
  <c r="L58" i="38"/>
  <c r="F56" i="38"/>
  <c r="G56" i="38" s="1"/>
  <c r="I56" i="38"/>
  <c r="J56" i="38" s="1"/>
  <c r="Q55" i="38"/>
  <c r="R55" i="38"/>
  <c r="L63" i="37"/>
  <c r="E62" i="37"/>
  <c r="I61" i="37"/>
  <c r="J61" i="37" s="1"/>
  <c r="F61" i="37"/>
  <c r="G61" i="37" s="1"/>
  <c r="L18" i="30"/>
  <c r="E17" i="30"/>
  <c r="I16" i="30"/>
  <c r="J16" i="30" s="1"/>
  <c r="F16" i="30"/>
  <c r="G16" i="30" s="1"/>
  <c r="T15" i="30"/>
  <c r="S15" i="30"/>
  <c r="R14" i="29"/>
  <c r="Q14" i="29"/>
  <c r="F15" i="29"/>
  <c r="G15" i="29" s="1"/>
  <c r="I15" i="29"/>
  <c r="J15" i="29" s="1"/>
  <c r="L17" i="29"/>
  <c r="E16" i="29"/>
  <c r="F15" i="28"/>
  <c r="G15" i="28" s="1"/>
  <c r="I15" i="28"/>
  <c r="J15" i="28" s="1"/>
  <c r="E16" i="28"/>
  <c r="Q14" i="28"/>
  <c r="R14" i="28"/>
  <c r="F14" i="27"/>
  <c r="G14" i="27" s="1"/>
  <c r="I14" i="27"/>
  <c r="J14" i="27" s="1"/>
  <c r="L16" i="27"/>
  <c r="E15" i="27"/>
  <c r="R13" i="27"/>
  <c r="Q13" i="27"/>
  <c r="L64" i="45" l="1"/>
  <c r="E63" i="45"/>
  <c r="F62" i="45"/>
  <c r="G62" i="45" s="1"/>
  <c r="I62" i="45"/>
  <c r="J62" i="45" s="1"/>
  <c r="Y61" i="45"/>
  <c r="X61" i="45"/>
  <c r="R56" i="40"/>
  <c r="Q56" i="40"/>
  <c r="F57" i="40"/>
  <c r="G57" i="40" s="1"/>
  <c r="I57" i="40"/>
  <c r="J57" i="40" s="1"/>
  <c r="L59" i="40"/>
  <c r="E58" i="40"/>
  <c r="X61" i="37"/>
  <c r="Y61" i="37"/>
  <c r="R57" i="39"/>
  <c r="Q57" i="39"/>
  <c r="F58" i="39"/>
  <c r="G58" i="39" s="1"/>
  <c r="I58" i="39"/>
  <c r="J58" i="39" s="1"/>
  <c r="L60" i="39"/>
  <c r="E60" i="39" s="1"/>
  <c r="Q56" i="38"/>
  <c r="R56" i="38"/>
  <c r="E58" i="38"/>
  <c r="L59" i="38"/>
  <c r="F57" i="38"/>
  <c r="G57" i="38" s="1"/>
  <c r="I57" i="38"/>
  <c r="J57" i="38" s="1"/>
  <c r="F62" i="37"/>
  <c r="G62" i="37" s="1"/>
  <c r="I62" i="37"/>
  <c r="J62" i="37" s="1"/>
  <c r="E63" i="37"/>
  <c r="L64" i="37"/>
  <c r="T16" i="30"/>
  <c r="S16" i="30"/>
  <c r="I17" i="30"/>
  <c r="J17" i="30" s="1"/>
  <c r="F17" i="30"/>
  <c r="G17" i="30" s="1"/>
  <c r="L19" i="30"/>
  <c r="E18" i="30"/>
  <c r="F16" i="29"/>
  <c r="G16" i="29" s="1"/>
  <c r="I16" i="29"/>
  <c r="J16" i="29" s="1"/>
  <c r="L18" i="29"/>
  <c r="E17" i="29"/>
  <c r="R15" i="29"/>
  <c r="Q15" i="29"/>
  <c r="F16" i="28"/>
  <c r="G16" i="28" s="1"/>
  <c r="I16" i="28"/>
  <c r="J16" i="28" s="1"/>
  <c r="E17" i="28"/>
  <c r="R15" i="28"/>
  <c r="Q15" i="28"/>
  <c r="F15" i="27"/>
  <c r="G15" i="27" s="1"/>
  <c r="I15" i="27"/>
  <c r="J15" i="27" s="1"/>
  <c r="L17" i="27"/>
  <c r="E16" i="27"/>
  <c r="R14" i="27"/>
  <c r="Q14" i="27"/>
  <c r="Y62" i="45" l="1"/>
  <c r="X62" i="45"/>
  <c r="F63" i="45"/>
  <c r="G63" i="45" s="1"/>
  <c r="I63" i="45"/>
  <c r="J63" i="45" s="1"/>
  <c r="L65" i="45"/>
  <c r="E65" i="45" s="1"/>
  <c r="E64" i="45"/>
  <c r="R57" i="40"/>
  <c r="Q57" i="40"/>
  <c r="F58" i="40"/>
  <c r="G58" i="40" s="1"/>
  <c r="I58" i="40"/>
  <c r="J58" i="40" s="1"/>
  <c r="L60" i="40"/>
  <c r="E60" i="40" s="1"/>
  <c r="E59" i="40"/>
  <c r="Y62" i="37"/>
  <c r="X62" i="37"/>
  <c r="R58" i="39"/>
  <c r="Q58" i="39"/>
  <c r="I59" i="39"/>
  <c r="J59" i="39" s="1"/>
  <c r="F59" i="39"/>
  <c r="G59" i="39" s="1"/>
  <c r="L61" i="39"/>
  <c r="E61" i="39" s="1"/>
  <c r="E59" i="38"/>
  <c r="L60" i="38"/>
  <c r="E60" i="38" s="1"/>
  <c r="F58" i="38"/>
  <c r="G58" i="38" s="1"/>
  <c r="I58" i="38"/>
  <c r="J58" i="38" s="1"/>
  <c r="Q57" i="38"/>
  <c r="R57" i="38"/>
  <c r="E64" i="37"/>
  <c r="L65" i="37"/>
  <c r="E65" i="37" s="1"/>
  <c r="I63" i="37"/>
  <c r="J63" i="37" s="1"/>
  <c r="F63" i="37"/>
  <c r="G63" i="37" s="1"/>
  <c r="T17" i="30"/>
  <c r="S17" i="30"/>
  <c r="I18" i="30"/>
  <c r="J18" i="30" s="1"/>
  <c r="F18" i="30"/>
  <c r="G18" i="30" s="1"/>
  <c r="L20" i="30"/>
  <c r="E19" i="30"/>
  <c r="F17" i="29"/>
  <c r="G17" i="29" s="1"/>
  <c r="I17" i="29"/>
  <c r="J17" i="29" s="1"/>
  <c r="L19" i="29"/>
  <c r="E18" i="29"/>
  <c r="R16" i="29"/>
  <c r="Q16" i="29"/>
  <c r="F17" i="28"/>
  <c r="G17" i="28" s="1"/>
  <c r="I17" i="28"/>
  <c r="J17" i="28" s="1"/>
  <c r="E18" i="28"/>
  <c r="R16" i="28"/>
  <c r="Q16" i="28"/>
  <c r="R15" i="27"/>
  <c r="Q15" i="27"/>
  <c r="L18" i="27"/>
  <c r="E17" i="27"/>
  <c r="F16" i="27"/>
  <c r="G16" i="27" s="1"/>
  <c r="I16" i="27"/>
  <c r="J16" i="27" s="1"/>
  <c r="Y63" i="45" l="1"/>
  <c r="X63" i="45"/>
  <c r="F64" i="45"/>
  <c r="G64" i="45" s="1"/>
  <c r="I64" i="45"/>
  <c r="J64" i="45" s="1"/>
  <c r="F65" i="45"/>
  <c r="G65" i="45" s="1"/>
  <c r="I65" i="45"/>
  <c r="G66" i="45"/>
  <c r="R58" i="40"/>
  <c r="Q58" i="40"/>
  <c r="F59" i="40"/>
  <c r="G59" i="40" s="1"/>
  <c r="I59" i="40"/>
  <c r="J59" i="40" s="1"/>
  <c r="F60" i="40"/>
  <c r="G60" i="40" s="1"/>
  <c r="I60" i="40"/>
  <c r="G61" i="40"/>
  <c r="X63" i="37"/>
  <c r="Y63" i="37"/>
  <c r="F60" i="39"/>
  <c r="G60" i="39" s="1"/>
  <c r="I60" i="39"/>
  <c r="J60" i="39" s="1"/>
  <c r="R59" i="39"/>
  <c r="Q59" i="39"/>
  <c r="I61" i="39"/>
  <c r="F61" i="39"/>
  <c r="G61" i="39" s="1"/>
  <c r="G62" i="39"/>
  <c r="Q58" i="38"/>
  <c r="R58" i="38"/>
  <c r="I60" i="38"/>
  <c r="F60" i="38"/>
  <c r="G60" i="38" s="1"/>
  <c r="G61" i="38"/>
  <c r="I59" i="38"/>
  <c r="J59" i="38" s="1"/>
  <c r="F59" i="38"/>
  <c r="G59" i="38" s="1"/>
  <c r="F64" i="37"/>
  <c r="G64" i="37" s="1"/>
  <c r="I64" i="37"/>
  <c r="J64" i="37" s="1"/>
  <c r="I65" i="37"/>
  <c r="F65" i="37"/>
  <c r="G65" i="37" s="1"/>
  <c r="G66" i="37"/>
  <c r="L21" i="30"/>
  <c r="E20" i="30"/>
  <c r="T18" i="30"/>
  <c r="S18" i="30"/>
  <c r="I19" i="30"/>
  <c r="J19" i="30" s="1"/>
  <c r="F19" i="30"/>
  <c r="G19" i="30" s="1"/>
  <c r="F18" i="29"/>
  <c r="G18" i="29" s="1"/>
  <c r="I18" i="29"/>
  <c r="J18" i="29" s="1"/>
  <c r="L20" i="29"/>
  <c r="E19" i="29"/>
  <c r="R17" i="29"/>
  <c r="Q17" i="29"/>
  <c r="I18" i="28"/>
  <c r="J18" i="28" s="1"/>
  <c r="F18" i="28"/>
  <c r="G18" i="28" s="1"/>
  <c r="E19" i="28"/>
  <c r="R17" i="28"/>
  <c r="Q17" i="28"/>
  <c r="F17" i="27"/>
  <c r="G17" i="27" s="1"/>
  <c r="I17" i="27"/>
  <c r="J17" i="27" s="1"/>
  <c r="L19" i="27"/>
  <c r="E18" i="27"/>
  <c r="R16" i="27"/>
  <c r="Q16" i="27"/>
  <c r="G10" i="45" l="1"/>
  <c r="Y64" i="45"/>
  <c r="X64" i="45"/>
  <c r="J65" i="45"/>
  <c r="G5" i="40"/>
  <c r="Q2" i="40" s="1"/>
  <c r="R59" i="40"/>
  <c r="Q59" i="40"/>
  <c r="J60" i="40"/>
  <c r="G10" i="37"/>
  <c r="Y64" i="37"/>
  <c r="X64" i="37"/>
  <c r="G6" i="39"/>
  <c r="Q2" i="39" s="1"/>
  <c r="Q60" i="39"/>
  <c r="R60" i="39"/>
  <c r="J61" i="39"/>
  <c r="G5" i="38"/>
  <c r="Q2" i="38" s="1"/>
  <c r="J60" i="38"/>
  <c r="Q59" i="38"/>
  <c r="R59" i="38"/>
  <c r="J65" i="37"/>
  <c r="I20" i="30"/>
  <c r="J20" i="30" s="1"/>
  <c r="F20" i="30"/>
  <c r="G20" i="30" s="1"/>
  <c r="T19" i="30"/>
  <c r="S19" i="30"/>
  <c r="L22" i="30"/>
  <c r="E21" i="30"/>
  <c r="F19" i="29"/>
  <c r="G19" i="29" s="1"/>
  <c r="I19" i="29"/>
  <c r="J19" i="29" s="1"/>
  <c r="L21" i="29"/>
  <c r="E20" i="29"/>
  <c r="R18" i="29"/>
  <c r="Q18" i="29"/>
  <c r="I19" i="28"/>
  <c r="J19" i="28" s="1"/>
  <c r="F19" i="28"/>
  <c r="G19" i="28" s="1"/>
  <c r="E20" i="28"/>
  <c r="R18" i="28"/>
  <c r="Q18" i="28"/>
  <c r="F18" i="27"/>
  <c r="G18" i="27" s="1"/>
  <c r="I18" i="27"/>
  <c r="J18" i="27" s="1"/>
  <c r="L20" i="27"/>
  <c r="E19" i="27"/>
  <c r="R17" i="27"/>
  <c r="Q17" i="27"/>
  <c r="Y65" i="45" l="1"/>
  <c r="X65" i="45"/>
  <c r="J1" i="45" s="1"/>
  <c r="R60" i="40"/>
  <c r="S1" i="40" s="1"/>
  <c r="S3" i="40" s="1"/>
  <c r="Q60" i="40"/>
  <c r="Q1" i="40" s="1"/>
  <c r="X65" i="37"/>
  <c r="J1" i="37" s="1"/>
  <c r="Y65" i="37"/>
  <c r="R61" i="39"/>
  <c r="S1" i="39" s="1"/>
  <c r="S3" i="39" s="1"/>
  <c r="Q61" i="39"/>
  <c r="Q1" i="39" s="1"/>
  <c r="R60" i="38"/>
  <c r="S1" i="38" s="1"/>
  <c r="S3" i="38" s="1"/>
  <c r="Q60" i="38"/>
  <c r="Q1" i="38" s="1"/>
  <c r="L23" i="30"/>
  <c r="E22" i="30"/>
  <c r="I21" i="30"/>
  <c r="J21" i="30" s="1"/>
  <c r="F21" i="30"/>
  <c r="G21" i="30" s="1"/>
  <c r="T20" i="30"/>
  <c r="S20" i="30"/>
  <c r="F20" i="29"/>
  <c r="G20" i="29" s="1"/>
  <c r="I20" i="29"/>
  <c r="J20" i="29" s="1"/>
  <c r="L22" i="29"/>
  <c r="E21" i="29"/>
  <c r="R19" i="29"/>
  <c r="Q19" i="29"/>
  <c r="I20" i="28"/>
  <c r="J20" i="28" s="1"/>
  <c r="F20" i="28"/>
  <c r="G20" i="28" s="1"/>
  <c r="E21" i="28"/>
  <c r="R19" i="28"/>
  <c r="Q19" i="28"/>
  <c r="F19" i="27"/>
  <c r="G19" i="27" s="1"/>
  <c r="I19" i="27"/>
  <c r="J19" i="27" s="1"/>
  <c r="L21" i="27"/>
  <c r="E20" i="27"/>
  <c r="R18" i="27"/>
  <c r="Q18" i="27"/>
  <c r="T21" i="30" l="1"/>
  <c r="S21" i="30"/>
  <c r="I22" i="30"/>
  <c r="J22" i="30" s="1"/>
  <c r="F22" i="30"/>
  <c r="G22" i="30" s="1"/>
  <c r="L24" i="30"/>
  <c r="E23" i="30"/>
  <c r="F21" i="29"/>
  <c r="G21" i="29" s="1"/>
  <c r="I21" i="29"/>
  <c r="J21" i="29" s="1"/>
  <c r="L23" i="29"/>
  <c r="E22" i="29"/>
  <c r="R20" i="29"/>
  <c r="Q20" i="29"/>
  <c r="I21" i="28"/>
  <c r="J21" i="28" s="1"/>
  <c r="F21" i="28"/>
  <c r="G21" i="28" s="1"/>
  <c r="E22" i="28"/>
  <c r="R20" i="28"/>
  <c r="Q20" i="28"/>
  <c r="F20" i="27"/>
  <c r="G20" i="27" s="1"/>
  <c r="I20" i="27"/>
  <c r="J20" i="27" s="1"/>
  <c r="L22" i="27"/>
  <c r="E21" i="27"/>
  <c r="R19" i="27"/>
  <c r="Q19" i="27"/>
  <c r="E24" i="33" l="1"/>
  <c r="F24" i="33" s="1"/>
  <c r="T22" i="30"/>
  <c r="S22" i="30"/>
  <c r="I23" i="30"/>
  <c r="J23" i="30" s="1"/>
  <c r="F23" i="30"/>
  <c r="G23" i="30" s="1"/>
  <c r="L25" i="30"/>
  <c r="E24" i="30"/>
  <c r="F22" i="29"/>
  <c r="G22" i="29" s="1"/>
  <c r="I22" i="29"/>
  <c r="J22" i="29" s="1"/>
  <c r="L24" i="29"/>
  <c r="E23" i="29"/>
  <c r="R21" i="29"/>
  <c r="Q21" i="29"/>
  <c r="I22" i="28"/>
  <c r="J22" i="28" s="1"/>
  <c r="F22" i="28"/>
  <c r="G22" i="28" s="1"/>
  <c r="E23" i="28"/>
  <c r="R21" i="28"/>
  <c r="Q21" i="28"/>
  <c r="F21" i="27"/>
  <c r="G21" i="27" s="1"/>
  <c r="I21" i="27"/>
  <c r="J21" i="27" s="1"/>
  <c r="L23" i="27"/>
  <c r="E22" i="27"/>
  <c r="R20" i="27"/>
  <c r="Q20" i="27"/>
  <c r="L25" i="34" l="1"/>
  <c r="T23" i="30"/>
  <c r="S23" i="30"/>
  <c r="I24" i="30"/>
  <c r="J24" i="30" s="1"/>
  <c r="F24" i="30"/>
  <c r="G24" i="30" s="1"/>
  <c r="L26" i="30"/>
  <c r="E25" i="30"/>
  <c r="F23" i="29"/>
  <c r="G23" i="29" s="1"/>
  <c r="I23" i="29"/>
  <c r="J23" i="29" s="1"/>
  <c r="L25" i="29"/>
  <c r="E24" i="29"/>
  <c r="R22" i="29"/>
  <c r="Q22" i="29"/>
  <c r="I23" i="28"/>
  <c r="J23" i="28" s="1"/>
  <c r="F23" i="28"/>
  <c r="G23" i="28" s="1"/>
  <c r="E24" i="28"/>
  <c r="R22" i="28"/>
  <c r="Q22" i="28"/>
  <c r="F22" i="27"/>
  <c r="G22" i="27" s="1"/>
  <c r="I22" i="27"/>
  <c r="J22" i="27" s="1"/>
  <c r="L24" i="27"/>
  <c r="E23" i="27"/>
  <c r="R21" i="27"/>
  <c r="Q21" i="27"/>
  <c r="L27" i="35" l="1"/>
  <c r="I25" i="35"/>
  <c r="J25" i="35" s="1"/>
  <c r="F25" i="35"/>
  <c r="G25" i="35" s="1"/>
  <c r="L26" i="34"/>
  <c r="E25" i="34"/>
  <c r="G24" i="33"/>
  <c r="I24" i="33"/>
  <c r="J24" i="33" s="1"/>
  <c r="L26" i="33"/>
  <c r="E25" i="33"/>
  <c r="T24" i="30"/>
  <c r="S24" i="30"/>
  <c r="I25" i="30"/>
  <c r="J25" i="30" s="1"/>
  <c r="F25" i="30"/>
  <c r="G25" i="30" s="1"/>
  <c r="L27" i="30"/>
  <c r="E26" i="30"/>
  <c r="F24" i="29"/>
  <c r="G24" i="29" s="1"/>
  <c r="I24" i="29"/>
  <c r="J24" i="29" s="1"/>
  <c r="L26" i="29"/>
  <c r="E25" i="29"/>
  <c r="R23" i="29"/>
  <c r="Q23" i="29"/>
  <c r="I24" i="28"/>
  <c r="J24" i="28" s="1"/>
  <c r="F24" i="28"/>
  <c r="G24" i="28" s="1"/>
  <c r="E25" i="28"/>
  <c r="R23" i="28"/>
  <c r="Q23" i="28"/>
  <c r="F23" i="27"/>
  <c r="G23" i="27" s="1"/>
  <c r="I23" i="27"/>
  <c r="J23" i="27" s="1"/>
  <c r="L25" i="27"/>
  <c r="E24" i="27"/>
  <c r="R22" i="27"/>
  <c r="Q22" i="27"/>
  <c r="F26" i="35" l="1"/>
  <c r="G26" i="35" s="1"/>
  <c r="I26" i="35"/>
  <c r="J26" i="35" s="1"/>
  <c r="E27" i="35"/>
  <c r="L28" i="35"/>
  <c r="T25" i="35"/>
  <c r="S25" i="35"/>
  <c r="F25" i="34"/>
  <c r="G25" i="34" s="1"/>
  <c r="I25" i="34"/>
  <c r="J25" i="34" s="1"/>
  <c r="L27" i="34"/>
  <c r="E26" i="34"/>
  <c r="R24" i="34"/>
  <c r="Q24" i="34"/>
  <c r="F25" i="33"/>
  <c r="G25" i="33" s="1"/>
  <c r="I25" i="33"/>
  <c r="J25" i="33" s="1"/>
  <c r="L27" i="33"/>
  <c r="E26" i="33"/>
  <c r="R24" i="33"/>
  <c r="Q24" i="33"/>
  <c r="T25" i="30"/>
  <c r="S25" i="30"/>
  <c r="I26" i="30"/>
  <c r="J26" i="30" s="1"/>
  <c r="F26" i="30"/>
  <c r="G26" i="30" s="1"/>
  <c r="L28" i="30"/>
  <c r="E27" i="30"/>
  <c r="F25" i="29"/>
  <c r="G25" i="29" s="1"/>
  <c r="I25" i="29"/>
  <c r="J25" i="29" s="1"/>
  <c r="L27" i="29"/>
  <c r="E26" i="29"/>
  <c r="R24" i="29"/>
  <c r="Q24" i="29"/>
  <c r="I25" i="28"/>
  <c r="J25" i="28" s="1"/>
  <c r="F25" i="28"/>
  <c r="G25" i="28" s="1"/>
  <c r="E26" i="28"/>
  <c r="R24" i="28"/>
  <c r="Q24" i="28"/>
  <c r="F24" i="27"/>
  <c r="G24" i="27" s="1"/>
  <c r="I24" i="27"/>
  <c r="J24" i="27" s="1"/>
  <c r="L26" i="27"/>
  <c r="E25" i="27"/>
  <c r="R23" i="27"/>
  <c r="Q23" i="27"/>
  <c r="I27" i="35" l="1"/>
  <c r="J27" i="35" s="1"/>
  <c r="F27" i="35"/>
  <c r="G27" i="35" s="1"/>
  <c r="S26" i="35"/>
  <c r="T26" i="35"/>
  <c r="L29" i="35"/>
  <c r="E28" i="35"/>
  <c r="F26" i="34"/>
  <c r="G26" i="34" s="1"/>
  <c r="I26" i="34"/>
  <c r="J26" i="34" s="1"/>
  <c r="L28" i="34"/>
  <c r="E27" i="34"/>
  <c r="R25" i="34"/>
  <c r="Q25" i="34"/>
  <c r="F26" i="33"/>
  <c r="G26" i="33" s="1"/>
  <c r="I26" i="33"/>
  <c r="J26" i="33" s="1"/>
  <c r="L28" i="33"/>
  <c r="E27" i="33"/>
  <c r="R25" i="33"/>
  <c r="Q25" i="33"/>
  <c r="T26" i="30"/>
  <c r="S26" i="30"/>
  <c r="I27" i="30"/>
  <c r="J27" i="30" s="1"/>
  <c r="F27" i="30"/>
  <c r="G27" i="30" s="1"/>
  <c r="L29" i="30"/>
  <c r="E28" i="30"/>
  <c r="F26" i="29"/>
  <c r="G26" i="29" s="1"/>
  <c r="I26" i="29"/>
  <c r="J26" i="29" s="1"/>
  <c r="L28" i="29"/>
  <c r="E27" i="29"/>
  <c r="R25" i="29"/>
  <c r="Q25" i="29"/>
  <c r="I26" i="28"/>
  <c r="J26" i="28" s="1"/>
  <c r="F26" i="28"/>
  <c r="G26" i="28" s="1"/>
  <c r="E27" i="28"/>
  <c r="R25" i="28"/>
  <c r="Q25" i="28"/>
  <c r="F25" i="27"/>
  <c r="G25" i="27" s="1"/>
  <c r="I25" i="27"/>
  <c r="J25" i="27" s="1"/>
  <c r="L27" i="27"/>
  <c r="E26" i="27"/>
  <c r="R24" i="27"/>
  <c r="Q24" i="27"/>
  <c r="F28" i="35" l="1"/>
  <c r="G28" i="35" s="1"/>
  <c r="I28" i="35"/>
  <c r="J28" i="35" s="1"/>
  <c r="E29" i="35"/>
  <c r="L30" i="35"/>
  <c r="T27" i="35"/>
  <c r="S27" i="35"/>
  <c r="F27" i="34"/>
  <c r="G27" i="34" s="1"/>
  <c r="I27" i="34"/>
  <c r="J27" i="34" s="1"/>
  <c r="L29" i="34"/>
  <c r="E28" i="34"/>
  <c r="R26" i="34"/>
  <c r="Q26" i="34"/>
  <c r="F27" i="33"/>
  <c r="G27" i="33" s="1"/>
  <c r="I27" i="33"/>
  <c r="J27" i="33" s="1"/>
  <c r="L29" i="33"/>
  <c r="E28" i="33"/>
  <c r="R26" i="33"/>
  <c r="Q26" i="33"/>
  <c r="T27" i="30"/>
  <c r="S27" i="30"/>
  <c r="I28" i="30"/>
  <c r="J28" i="30" s="1"/>
  <c r="F28" i="30"/>
  <c r="G28" i="30" s="1"/>
  <c r="L30" i="30"/>
  <c r="E29" i="30"/>
  <c r="F27" i="29"/>
  <c r="G27" i="29" s="1"/>
  <c r="I27" i="29"/>
  <c r="J27" i="29" s="1"/>
  <c r="L29" i="29"/>
  <c r="E28" i="29"/>
  <c r="R26" i="29"/>
  <c r="Q26" i="29"/>
  <c r="I27" i="28"/>
  <c r="J27" i="28" s="1"/>
  <c r="F27" i="28"/>
  <c r="G27" i="28" s="1"/>
  <c r="E28" i="28"/>
  <c r="R26" i="28"/>
  <c r="Q26" i="28"/>
  <c r="F26" i="27"/>
  <c r="G26" i="27" s="1"/>
  <c r="I26" i="27"/>
  <c r="J26" i="27" s="1"/>
  <c r="L28" i="27"/>
  <c r="E27" i="27"/>
  <c r="R25" i="27"/>
  <c r="Q25" i="27"/>
  <c r="L31" i="35" l="1"/>
  <c r="E30" i="35"/>
  <c r="I29" i="35"/>
  <c r="J29" i="35" s="1"/>
  <c r="F29" i="35"/>
  <c r="G29" i="35" s="1"/>
  <c r="S28" i="35"/>
  <c r="T28" i="35"/>
  <c r="F28" i="34"/>
  <c r="G28" i="34" s="1"/>
  <c r="I28" i="34"/>
  <c r="J28" i="34" s="1"/>
  <c r="L30" i="34"/>
  <c r="E29" i="34"/>
  <c r="R27" i="34"/>
  <c r="Q27" i="34"/>
  <c r="F28" i="33"/>
  <c r="G28" i="33" s="1"/>
  <c r="I28" i="33"/>
  <c r="J28" i="33" s="1"/>
  <c r="L30" i="33"/>
  <c r="E29" i="33"/>
  <c r="R27" i="33"/>
  <c r="Q27" i="33"/>
  <c r="T28" i="30"/>
  <c r="S28" i="30"/>
  <c r="I29" i="30"/>
  <c r="J29" i="30" s="1"/>
  <c r="F29" i="30"/>
  <c r="G29" i="30" s="1"/>
  <c r="L31" i="30"/>
  <c r="E30" i="30"/>
  <c r="F28" i="29"/>
  <c r="G28" i="29" s="1"/>
  <c r="I28" i="29"/>
  <c r="J28" i="29" s="1"/>
  <c r="L30" i="29"/>
  <c r="E29" i="29"/>
  <c r="R27" i="29"/>
  <c r="Q27" i="29"/>
  <c r="I28" i="28"/>
  <c r="J28" i="28" s="1"/>
  <c r="F28" i="28"/>
  <c r="G28" i="28" s="1"/>
  <c r="E29" i="28"/>
  <c r="R27" i="28"/>
  <c r="Q27" i="28"/>
  <c r="F27" i="27"/>
  <c r="G27" i="27" s="1"/>
  <c r="I27" i="27"/>
  <c r="J27" i="27" s="1"/>
  <c r="L29" i="27"/>
  <c r="E28" i="27"/>
  <c r="R26" i="27"/>
  <c r="Q26" i="27"/>
  <c r="T29" i="35" l="1"/>
  <c r="S29" i="35"/>
  <c r="F30" i="35"/>
  <c r="G30" i="35" s="1"/>
  <c r="I30" i="35"/>
  <c r="J30" i="35" s="1"/>
  <c r="E31" i="35"/>
  <c r="L32" i="35"/>
  <c r="F29" i="34"/>
  <c r="G29" i="34" s="1"/>
  <c r="I29" i="34"/>
  <c r="J29" i="34" s="1"/>
  <c r="L31" i="34"/>
  <c r="E30" i="34"/>
  <c r="R28" i="34"/>
  <c r="Q28" i="34"/>
  <c r="F29" i="33"/>
  <c r="G29" i="33" s="1"/>
  <c r="I29" i="33"/>
  <c r="J29" i="33" s="1"/>
  <c r="L31" i="33"/>
  <c r="E30" i="33"/>
  <c r="R28" i="33"/>
  <c r="Q28" i="33"/>
  <c r="T29" i="30"/>
  <c r="S29" i="30"/>
  <c r="I30" i="30"/>
  <c r="J30" i="30" s="1"/>
  <c r="F30" i="30"/>
  <c r="G30" i="30" s="1"/>
  <c r="L32" i="30"/>
  <c r="E31" i="30"/>
  <c r="F29" i="29"/>
  <c r="G29" i="29" s="1"/>
  <c r="I29" i="29"/>
  <c r="J29" i="29" s="1"/>
  <c r="L31" i="29"/>
  <c r="E30" i="29"/>
  <c r="R28" i="29"/>
  <c r="Q28" i="29"/>
  <c r="I29" i="28"/>
  <c r="J29" i="28" s="1"/>
  <c r="F29" i="28"/>
  <c r="G29" i="28" s="1"/>
  <c r="E30" i="28"/>
  <c r="R28" i="28"/>
  <c r="Q28" i="28"/>
  <c r="F28" i="27"/>
  <c r="G28" i="27" s="1"/>
  <c r="I28" i="27"/>
  <c r="J28" i="27" s="1"/>
  <c r="L30" i="27"/>
  <c r="E29" i="27"/>
  <c r="R27" i="27"/>
  <c r="Q27" i="27"/>
  <c r="S30" i="35" l="1"/>
  <c r="T30" i="35"/>
  <c r="L33" i="35"/>
  <c r="E32" i="35"/>
  <c r="I31" i="35"/>
  <c r="J31" i="35" s="1"/>
  <c r="F31" i="35"/>
  <c r="G31" i="35" s="1"/>
  <c r="F30" i="34"/>
  <c r="G30" i="34" s="1"/>
  <c r="I30" i="34"/>
  <c r="J30" i="34" s="1"/>
  <c r="L32" i="34"/>
  <c r="E31" i="34"/>
  <c r="R29" i="34"/>
  <c r="Q29" i="34"/>
  <c r="F30" i="33"/>
  <c r="G30" i="33" s="1"/>
  <c r="I30" i="33"/>
  <c r="J30" i="33" s="1"/>
  <c r="L32" i="33"/>
  <c r="E31" i="33"/>
  <c r="R29" i="33"/>
  <c r="Q29" i="33"/>
  <c r="T30" i="30"/>
  <c r="S30" i="30"/>
  <c r="I31" i="30"/>
  <c r="J31" i="30" s="1"/>
  <c r="F31" i="30"/>
  <c r="G31" i="30" s="1"/>
  <c r="L33" i="30"/>
  <c r="E32" i="30"/>
  <c r="F30" i="29"/>
  <c r="G30" i="29" s="1"/>
  <c r="I30" i="29"/>
  <c r="J30" i="29" s="1"/>
  <c r="L32" i="29"/>
  <c r="E31" i="29"/>
  <c r="R29" i="29"/>
  <c r="Q29" i="29"/>
  <c r="I30" i="28"/>
  <c r="J30" i="28" s="1"/>
  <c r="F30" i="28"/>
  <c r="G30" i="28" s="1"/>
  <c r="E31" i="28"/>
  <c r="R29" i="28"/>
  <c r="Q29" i="28"/>
  <c r="F29" i="27"/>
  <c r="G29" i="27" s="1"/>
  <c r="I29" i="27"/>
  <c r="J29" i="27" s="1"/>
  <c r="L31" i="27"/>
  <c r="E30" i="27"/>
  <c r="R28" i="27"/>
  <c r="Q28" i="27"/>
  <c r="F32" i="35" l="1"/>
  <c r="G32" i="35" s="1"/>
  <c r="I32" i="35"/>
  <c r="J32" i="35" s="1"/>
  <c r="L34" i="35"/>
  <c r="E33" i="35"/>
  <c r="T31" i="35"/>
  <c r="S31" i="35"/>
  <c r="F31" i="34"/>
  <c r="G31" i="34" s="1"/>
  <c r="I31" i="34"/>
  <c r="J31" i="34" s="1"/>
  <c r="L33" i="34"/>
  <c r="E32" i="34"/>
  <c r="R30" i="34"/>
  <c r="Q30" i="34"/>
  <c r="F31" i="33"/>
  <c r="G31" i="33" s="1"/>
  <c r="I31" i="33"/>
  <c r="J31" i="33" s="1"/>
  <c r="L33" i="33"/>
  <c r="E32" i="33"/>
  <c r="R30" i="33"/>
  <c r="Q30" i="33"/>
  <c r="T31" i="30"/>
  <c r="S31" i="30"/>
  <c r="I32" i="30"/>
  <c r="J32" i="30" s="1"/>
  <c r="F32" i="30"/>
  <c r="G32" i="30" s="1"/>
  <c r="L34" i="30"/>
  <c r="E33" i="30"/>
  <c r="F31" i="29"/>
  <c r="G31" i="29" s="1"/>
  <c r="I31" i="29"/>
  <c r="J31" i="29" s="1"/>
  <c r="L33" i="29"/>
  <c r="E32" i="29"/>
  <c r="R30" i="29"/>
  <c r="Q30" i="29"/>
  <c r="I31" i="28"/>
  <c r="J31" i="28" s="1"/>
  <c r="F31" i="28"/>
  <c r="G31" i="28" s="1"/>
  <c r="E32" i="28"/>
  <c r="R30" i="28"/>
  <c r="Q30" i="28"/>
  <c r="F30" i="27"/>
  <c r="G30" i="27" s="1"/>
  <c r="I30" i="27"/>
  <c r="J30" i="27" s="1"/>
  <c r="L32" i="27"/>
  <c r="E31" i="27"/>
  <c r="R29" i="27"/>
  <c r="Q29" i="27"/>
  <c r="I33" i="35" l="1"/>
  <c r="J33" i="35" s="1"/>
  <c r="F33" i="35"/>
  <c r="G33" i="35" s="1"/>
  <c r="L35" i="35"/>
  <c r="E34" i="35"/>
  <c r="S32" i="35"/>
  <c r="T32" i="35"/>
  <c r="F32" i="34"/>
  <c r="G32" i="34" s="1"/>
  <c r="I32" i="34"/>
  <c r="J32" i="34" s="1"/>
  <c r="E33" i="34"/>
  <c r="L34" i="34"/>
  <c r="R31" i="34"/>
  <c r="Q31" i="34"/>
  <c r="F32" i="33"/>
  <c r="G32" i="33" s="1"/>
  <c r="I32" i="33"/>
  <c r="J32" i="33" s="1"/>
  <c r="L34" i="33"/>
  <c r="E33" i="33"/>
  <c r="R31" i="33"/>
  <c r="Q31" i="33"/>
  <c r="T32" i="30"/>
  <c r="S32" i="30"/>
  <c r="I33" i="30"/>
  <c r="J33" i="30" s="1"/>
  <c r="F33" i="30"/>
  <c r="G33" i="30" s="1"/>
  <c r="L35" i="30"/>
  <c r="E34" i="30"/>
  <c r="F32" i="29"/>
  <c r="G32" i="29" s="1"/>
  <c r="I32" i="29"/>
  <c r="J32" i="29" s="1"/>
  <c r="L34" i="29"/>
  <c r="E33" i="29"/>
  <c r="R31" i="29"/>
  <c r="Q31" i="29"/>
  <c r="I32" i="28"/>
  <c r="J32" i="28" s="1"/>
  <c r="F32" i="28"/>
  <c r="G32" i="28" s="1"/>
  <c r="E33" i="28"/>
  <c r="R31" i="28"/>
  <c r="Q31" i="28"/>
  <c r="F31" i="27"/>
  <c r="G31" i="27" s="1"/>
  <c r="I31" i="27"/>
  <c r="J31" i="27" s="1"/>
  <c r="L33" i="27"/>
  <c r="E32" i="27"/>
  <c r="R30" i="27"/>
  <c r="Q30" i="27"/>
  <c r="L36" i="35" l="1"/>
  <c r="E35" i="35"/>
  <c r="F34" i="35"/>
  <c r="G34" i="35" s="1"/>
  <c r="I34" i="35"/>
  <c r="J34" i="35" s="1"/>
  <c r="T33" i="35"/>
  <c r="S33" i="35"/>
  <c r="E34" i="34"/>
  <c r="L35" i="34"/>
  <c r="F33" i="34"/>
  <c r="G33" i="34" s="1"/>
  <c r="I33" i="34"/>
  <c r="J33" i="34" s="1"/>
  <c r="Q32" i="34"/>
  <c r="R32" i="34"/>
  <c r="F33" i="33"/>
  <c r="G33" i="33" s="1"/>
  <c r="I33" i="33"/>
  <c r="J33" i="33" s="1"/>
  <c r="L35" i="33"/>
  <c r="E34" i="33"/>
  <c r="R32" i="33"/>
  <c r="Q32" i="33"/>
  <c r="F34" i="30"/>
  <c r="G34" i="30" s="1"/>
  <c r="I34" i="30"/>
  <c r="J34" i="30" s="1"/>
  <c r="T33" i="30"/>
  <c r="S33" i="30"/>
  <c r="L36" i="30"/>
  <c r="E35" i="30"/>
  <c r="F33" i="29"/>
  <c r="G33" i="29" s="1"/>
  <c r="I33" i="29"/>
  <c r="J33" i="29" s="1"/>
  <c r="L35" i="29"/>
  <c r="E34" i="29"/>
  <c r="R32" i="29"/>
  <c r="Q32" i="29"/>
  <c r="F33" i="28"/>
  <c r="G33" i="28" s="1"/>
  <c r="I33" i="28"/>
  <c r="J33" i="28" s="1"/>
  <c r="E34" i="28"/>
  <c r="R32" i="28"/>
  <c r="Q32" i="28"/>
  <c r="F32" i="27"/>
  <c r="G32" i="27" s="1"/>
  <c r="I32" i="27"/>
  <c r="J32" i="27" s="1"/>
  <c r="L34" i="27"/>
  <c r="E33" i="27"/>
  <c r="R31" i="27"/>
  <c r="Q31" i="27"/>
  <c r="I35" i="35" l="1"/>
  <c r="J35" i="35" s="1"/>
  <c r="F35" i="35"/>
  <c r="G35" i="35" s="1"/>
  <c r="T34" i="35"/>
  <c r="S34" i="35"/>
  <c r="L37" i="35"/>
  <c r="E36" i="35"/>
  <c r="Q33" i="34"/>
  <c r="R33" i="34"/>
  <c r="E35" i="34"/>
  <c r="L36" i="34"/>
  <c r="I34" i="34"/>
  <c r="J34" i="34" s="1"/>
  <c r="F34" i="34"/>
  <c r="G34" i="34" s="1"/>
  <c r="F34" i="33"/>
  <c r="G34" i="33" s="1"/>
  <c r="I34" i="33"/>
  <c r="J34" i="33" s="1"/>
  <c r="L36" i="33"/>
  <c r="E35" i="33"/>
  <c r="R33" i="33"/>
  <c r="Q33" i="33"/>
  <c r="F35" i="30"/>
  <c r="G35" i="30" s="1"/>
  <c r="I35" i="30"/>
  <c r="J35" i="30" s="1"/>
  <c r="T34" i="30"/>
  <c r="S34" i="30"/>
  <c r="L37" i="30"/>
  <c r="E36" i="30"/>
  <c r="F34" i="29"/>
  <c r="G34" i="29" s="1"/>
  <c r="I34" i="29"/>
  <c r="J34" i="29" s="1"/>
  <c r="L36" i="29"/>
  <c r="E35" i="29"/>
  <c r="R33" i="29"/>
  <c r="Q33" i="29"/>
  <c r="F34" i="28"/>
  <c r="G34" i="28" s="1"/>
  <c r="I34" i="28"/>
  <c r="J34" i="28" s="1"/>
  <c r="E35" i="28"/>
  <c r="R33" i="28"/>
  <c r="Q33" i="28"/>
  <c r="F33" i="27"/>
  <c r="G33" i="27" s="1"/>
  <c r="I33" i="27"/>
  <c r="J33" i="27" s="1"/>
  <c r="L35" i="27"/>
  <c r="E34" i="27"/>
  <c r="R32" i="27"/>
  <c r="Q32" i="27"/>
  <c r="F36" i="35" l="1"/>
  <c r="G36" i="35" s="1"/>
  <c r="I36" i="35"/>
  <c r="J36" i="35" s="1"/>
  <c r="L38" i="35"/>
  <c r="E37" i="35"/>
  <c r="T35" i="35"/>
  <c r="S35" i="35"/>
  <c r="E36" i="34"/>
  <c r="L37" i="34"/>
  <c r="F35" i="34"/>
  <c r="G35" i="34" s="1"/>
  <c r="I35" i="34"/>
  <c r="J35" i="34" s="1"/>
  <c r="Q34" i="34"/>
  <c r="R34" i="34"/>
  <c r="F35" i="33"/>
  <c r="G35" i="33" s="1"/>
  <c r="I35" i="33"/>
  <c r="J35" i="33" s="1"/>
  <c r="L37" i="33"/>
  <c r="E36" i="33"/>
  <c r="R34" i="33"/>
  <c r="Q34" i="33"/>
  <c r="F36" i="30"/>
  <c r="G36" i="30" s="1"/>
  <c r="I36" i="30"/>
  <c r="J36" i="30" s="1"/>
  <c r="T35" i="30"/>
  <c r="S35" i="30"/>
  <c r="L38" i="30"/>
  <c r="E37" i="30"/>
  <c r="F35" i="29"/>
  <c r="G35" i="29" s="1"/>
  <c r="I35" i="29"/>
  <c r="J35" i="29" s="1"/>
  <c r="L37" i="29"/>
  <c r="E36" i="29"/>
  <c r="R34" i="29"/>
  <c r="Q34" i="29"/>
  <c r="F35" i="28"/>
  <c r="G35" i="28" s="1"/>
  <c r="I35" i="28"/>
  <c r="J35" i="28" s="1"/>
  <c r="E36" i="28"/>
  <c r="R34" i="28"/>
  <c r="Q34" i="28"/>
  <c r="F34" i="27"/>
  <c r="G34" i="27" s="1"/>
  <c r="I34" i="27"/>
  <c r="J34" i="27" s="1"/>
  <c r="L36" i="27"/>
  <c r="E35" i="27"/>
  <c r="R33" i="27"/>
  <c r="Q33" i="27"/>
  <c r="I37" i="35" l="1"/>
  <c r="J37" i="35" s="1"/>
  <c r="F37" i="35"/>
  <c r="G37" i="35" s="1"/>
  <c r="L39" i="35"/>
  <c r="E38" i="35"/>
  <c r="T36" i="35"/>
  <c r="S36" i="35"/>
  <c r="I36" i="34"/>
  <c r="J36" i="34" s="1"/>
  <c r="F36" i="34"/>
  <c r="G36" i="34" s="1"/>
  <c r="Q35" i="34"/>
  <c r="R35" i="34"/>
  <c r="E37" i="34"/>
  <c r="L38" i="34"/>
  <c r="F36" i="33"/>
  <c r="G36" i="33" s="1"/>
  <c r="I36" i="33"/>
  <c r="J36" i="33" s="1"/>
  <c r="L38" i="33"/>
  <c r="E37" i="33"/>
  <c r="R35" i="33"/>
  <c r="Q35" i="33"/>
  <c r="F37" i="30"/>
  <c r="G37" i="30" s="1"/>
  <c r="I37" i="30"/>
  <c r="J37" i="30" s="1"/>
  <c r="T36" i="30"/>
  <c r="S36" i="30"/>
  <c r="L39" i="30"/>
  <c r="E38" i="30"/>
  <c r="F36" i="29"/>
  <c r="G36" i="29" s="1"/>
  <c r="I36" i="29"/>
  <c r="J36" i="29" s="1"/>
  <c r="L38" i="29"/>
  <c r="E37" i="29"/>
  <c r="R35" i="29"/>
  <c r="Q35" i="29"/>
  <c r="F36" i="28"/>
  <c r="G36" i="28" s="1"/>
  <c r="I36" i="28"/>
  <c r="J36" i="28" s="1"/>
  <c r="E37" i="28"/>
  <c r="R35" i="28"/>
  <c r="Q35" i="28"/>
  <c r="F35" i="27"/>
  <c r="G35" i="27" s="1"/>
  <c r="I35" i="27"/>
  <c r="J35" i="27" s="1"/>
  <c r="L37" i="27"/>
  <c r="E36" i="27"/>
  <c r="R34" i="27"/>
  <c r="Q34" i="27"/>
  <c r="F38" i="35" l="1"/>
  <c r="G38" i="35" s="1"/>
  <c r="I38" i="35"/>
  <c r="J38" i="35" s="1"/>
  <c r="L40" i="35"/>
  <c r="E39" i="35"/>
  <c r="T37" i="35"/>
  <c r="S37" i="35"/>
  <c r="E38" i="34"/>
  <c r="L39" i="34"/>
  <c r="F37" i="34"/>
  <c r="G37" i="34" s="1"/>
  <c r="I37" i="34"/>
  <c r="J37" i="34" s="1"/>
  <c r="Q36" i="34"/>
  <c r="R36" i="34"/>
  <c r="L39" i="33"/>
  <c r="E38" i="33"/>
  <c r="F37" i="33"/>
  <c r="G37" i="33" s="1"/>
  <c r="I37" i="33"/>
  <c r="J37" i="33" s="1"/>
  <c r="R36" i="33"/>
  <c r="Q36" i="33"/>
  <c r="F38" i="30"/>
  <c r="G38" i="30" s="1"/>
  <c r="I38" i="30"/>
  <c r="J38" i="30" s="1"/>
  <c r="T37" i="30"/>
  <c r="S37" i="30"/>
  <c r="L40" i="30"/>
  <c r="E39" i="30"/>
  <c r="F37" i="29"/>
  <c r="G37" i="29" s="1"/>
  <c r="I37" i="29"/>
  <c r="J37" i="29" s="1"/>
  <c r="L39" i="29"/>
  <c r="E38" i="29"/>
  <c r="R36" i="29"/>
  <c r="Q36" i="29"/>
  <c r="F37" i="28"/>
  <c r="G37" i="28" s="1"/>
  <c r="I37" i="28"/>
  <c r="J37" i="28" s="1"/>
  <c r="E38" i="28"/>
  <c r="R36" i="28"/>
  <c r="Q36" i="28"/>
  <c r="F36" i="27"/>
  <c r="G36" i="27" s="1"/>
  <c r="I36" i="27"/>
  <c r="J36" i="27" s="1"/>
  <c r="L38" i="27"/>
  <c r="E37" i="27"/>
  <c r="R35" i="27"/>
  <c r="Q35" i="27"/>
  <c r="L41" i="35" l="1"/>
  <c r="E40" i="35"/>
  <c r="T38" i="35"/>
  <c r="S38" i="35"/>
  <c r="I39" i="35"/>
  <c r="J39" i="35" s="1"/>
  <c r="F39" i="35"/>
  <c r="G39" i="35" s="1"/>
  <c r="Q37" i="34"/>
  <c r="R37" i="34"/>
  <c r="E39" i="34"/>
  <c r="L40" i="34"/>
  <c r="I38" i="34"/>
  <c r="J38" i="34" s="1"/>
  <c r="F38" i="34"/>
  <c r="G38" i="34" s="1"/>
  <c r="R37" i="33"/>
  <c r="Q37" i="33"/>
  <c r="F38" i="33"/>
  <c r="G38" i="33" s="1"/>
  <c r="I38" i="33"/>
  <c r="J38" i="33" s="1"/>
  <c r="L40" i="33"/>
  <c r="E39" i="33"/>
  <c r="T38" i="30"/>
  <c r="S38" i="30"/>
  <c r="F39" i="30"/>
  <c r="G39" i="30" s="1"/>
  <c r="I39" i="30"/>
  <c r="J39" i="30" s="1"/>
  <c r="L41" i="30"/>
  <c r="E40" i="30"/>
  <c r="F38" i="29"/>
  <c r="G38" i="29" s="1"/>
  <c r="I38" i="29"/>
  <c r="J38" i="29" s="1"/>
  <c r="L40" i="29"/>
  <c r="E39" i="29"/>
  <c r="R37" i="29"/>
  <c r="Q37" i="29"/>
  <c r="F38" i="28"/>
  <c r="G38" i="28" s="1"/>
  <c r="I38" i="28"/>
  <c r="J38" i="28" s="1"/>
  <c r="E39" i="28"/>
  <c r="R37" i="28"/>
  <c r="Q37" i="28"/>
  <c r="F37" i="27"/>
  <c r="G37" i="27" s="1"/>
  <c r="I37" i="27"/>
  <c r="J37" i="27" s="1"/>
  <c r="L39" i="27"/>
  <c r="E38" i="27"/>
  <c r="R36" i="27"/>
  <c r="Q36" i="27"/>
  <c r="F40" i="35" l="1"/>
  <c r="G40" i="35" s="1"/>
  <c r="I40" i="35"/>
  <c r="J40" i="35" s="1"/>
  <c r="T39" i="35"/>
  <c r="S39" i="35"/>
  <c r="L42" i="35"/>
  <c r="E41" i="35"/>
  <c r="E40" i="34"/>
  <c r="L41" i="34"/>
  <c r="F39" i="34"/>
  <c r="G39" i="34" s="1"/>
  <c r="I39" i="34"/>
  <c r="J39" i="34" s="1"/>
  <c r="Q38" i="34"/>
  <c r="R38" i="34"/>
  <c r="R38" i="33"/>
  <c r="Q38" i="33"/>
  <c r="F39" i="33"/>
  <c r="G39" i="33" s="1"/>
  <c r="I39" i="33"/>
  <c r="J39" i="33" s="1"/>
  <c r="L41" i="33"/>
  <c r="E40" i="33"/>
  <c r="T39" i="30"/>
  <c r="S39" i="30"/>
  <c r="F40" i="30"/>
  <c r="G40" i="30" s="1"/>
  <c r="I40" i="30"/>
  <c r="J40" i="30" s="1"/>
  <c r="L42" i="30"/>
  <c r="E41" i="30"/>
  <c r="F39" i="29"/>
  <c r="G39" i="29" s="1"/>
  <c r="I39" i="29"/>
  <c r="J39" i="29" s="1"/>
  <c r="L41" i="29"/>
  <c r="E40" i="29"/>
  <c r="R38" i="29"/>
  <c r="Q38" i="29"/>
  <c r="F39" i="28"/>
  <c r="G39" i="28" s="1"/>
  <c r="I39" i="28"/>
  <c r="J39" i="28" s="1"/>
  <c r="E40" i="28"/>
  <c r="R38" i="28"/>
  <c r="Q38" i="28"/>
  <c r="F38" i="27"/>
  <c r="G38" i="27" s="1"/>
  <c r="I38" i="27"/>
  <c r="J38" i="27" s="1"/>
  <c r="L40" i="27"/>
  <c r="E39" i="27"/>
  <c r="R37" i="27"/>
  <c r="Q37" i="27"/>
  <c r="I41" i="35" l="1"/>
  <c r="J41" i="35" s="1"/>
  <c r="F41" i="35"/>
  <c r="G41" i="35" s="1"/>
  <c r="T40" i="35"/>
  <c r="S40" i="35"/>
  <c r="L43" i="35"/>
  <c r="E42" i="35"/>
  <c r="Q39" i="34"/>
  <c r="R39" i="34"/>
  <c r="E41" i="34"/>
  <c r="L42" i="34"/>
  <c r="I40" i="34"/>
  <c r="J40" i="34" s="1"/>
  <c r="F40" i="34"/>
  <c r="G40" i="34" s="1"/>
  <c r="R39" i="33"/>
  <c r="Q39" i="33"/>
  <c r="F40" i="33"/>
  <c r="G40" i="33" s="1"/>
  <c r="I40" i="33"/>
  <c r="J40" i="33" s="1"/>
  <c r="L42" i="33"/>
  <c r="E41" i="33"/>
  <c r="T40" i="30"/>
  <c r="S40" i="30"/>
  <c r="F41" i="30"/>
  <c r="G41" i="30" s="1"/>
  <c r="I41" i="30"/>
  <c r="J41" i="30" s="1"/>
  <c r="L43" i="30"/>
  <c r="E42" i="30"/>
  <c r="F40" i="29"/>
  <c r="G40" i="29" s="1"/>
  <c r="I40" i="29"/>
  <c r="J40" i="29" s="1"/>
  <c r="L42" i="29"/>
  <c r="E41" i="29"/>
  <c r="R39" i="29"/>
  <c r="Q39" i="29"/>
  <c r="F40" i="28"/>
  <c r="G40" i="28" s="1"/>
  <c r="I40" i="28"/>
  <c r="J40" i="28" s="1"/>
  <c r="E41" i="28"/>
  <c r="R39" i="28"/>
  <c r="Q39" i="28"/>
  <c r="F39" i="27"/>
  <c r="G39" i="27" s="1"/>
  <c r="I39" i="27"/>
  <c r="J39" i="27" s="1"/>
  <c r="L41" i="27"/>
  <c r="E40" i="27"/>
  <c r="R38" i="27"/>
  <c r="Q38" i="27"/>
  <c r="F42" i="35" l="1"/>
  <c r="G42" i="35" s="1"/>
  <c r="I42" i="35"/>
  <c r="J42" i="35" s="1"/>
  <c r="L44" i="35"/>
  <c r="E43" i="35"/>
  <c r="T41" i="35"/>
  <c r="S41" i="35"/>
  <c r="E42" i="34"/>
  <c r="L43" i="34"/>
  <c r="F41" i="34"/>
  <c r="G41" i="34" s="1"/>
  <c r="I41" i="34"/>
  <c r="J41" i="34" s="1"/>
  <c r="Q40" i="34"/>
  <c r="R40" i="34"/>
  <c r="R40" i="33"/>
  <c r="Q40" i="33"/>
  <c r="F41" i="33"/>
  <c r="G41" i="33" s="1"/>
  <c r="I41" i="33"/>
  <c r="J41" i="33" s="1"/>
  <c r="L43" i="33"/>
  <c r="E42" i="33"/>
  <c r="T41" i="30"/>
  <c r="S41" i="30"/>
  <c r="F42" i="30"/>
  <c r="G42" i="30" s="1"/>
  <c r="I42" i="30"/>
  <c r="J42" i="30" s="1"/>
  <c r="L44" i="30"/>
  <c r="E43" i="30"/>
  <c r="F41" i="29"/>
  <c r="G41" i="29" s="1"/>
  <c r="I41" i="29"/>
  <c r="J41" i="29" s="1"/>
  <c r="L43" i="29"/>
  <c r="E42" i="29"/>
  <c r="R40" i="29"/>
  <c r="Q40" i="29"/>
  <c r="F41" i="28"/>
  <c r="G41" i="28" s="1"/>
  <c r="I41" i="28"/>
  <c r="J41" i="28" s="1"/>
  <c r="E42" i="28"/>
  <c r="R40" i="28"/>
  <c r="Q40" i="28"/>
  <c r="F40" i="27"/>
  <c r="G40" i="27" s="1"/>
  <c r="I40" i="27"/>
  <c r="J40" i="27" s="1"/>
  <c r="L42" i="27"/>
  <c r="E41" i="27"/>
  <c r="R39" i="27"/>
  <c r="Q39" i="27"/>
  <c r="I43" i="35" l="1"/>
  <c r="J43" i="35" s="1"/>
  <c r="F43" i="35"/>
  <c r="G43" i="35" s="1"/>
  <c r="L45" i="35"/>
  <c r="E44" i="35"/>
  <c r="T42" i="35"/>
  <c r="S42" i="35"/>
  <c r="Q41" i="34"/>
  <c r="R41" i="34"/>
  <c r="E43" i="34"/>
  <c r="L44" i="34"/>
  <c r="I42" i="34"/>
  <c r="J42" i="34" s="1"/>
  <c r="F42" i="34"/>
  <c r="G42" i="34" s="1"/>
  <c r="R41" i="33"/>
  <c r="Q41" i="33"/>
  <c r="F42" i="33"/>
  <c r="G42" i="33" s="1"/>
  <c r="I42" i="33"/>
  <c r="J42" i="33" s="1"/>
  <c r="L44" i="33"/>
  <c r="E43" i="33"/>
  <c r="T42" i="30"/>
  <c r="S42" i="30"/>
  <c r="F43" i="30"/>
  <c r="G43" i="30" s="1"/>
  <c r="I43" i="30"/>
  <c r="J43" i="30" s="1"/>
  <c r="L45" i="30"/>
  <c r="E44" i="30"/>
  <c r="F42" i="29"/>
  <c r="G42" i="29" s="1"/>
  <c r="I42" i="29"/>
  <c r="J42" i="29" s="1"/>
  <c r="L44" i="29"/>
  <c r="E43" i="29"/>
  <c r="R41" i="29"/>
  <c r="Q41" i="29"/>
  <c r="F42" i="28"/>
  <c r="G42" i="28" s="1"/>
  <c r="I42" i="28"/>
  <c r="J42" i="28" s="1"/>
  <c r="E43" i="28"/>
  <c r="R41" i="28"/>
  <c r="Q41" i="28"/>
  <c r="F41" i="27"/>
  <c r="G41" i="27" s="1"/>
  <c r="I41" i="27"/>
  <c r="J41" i="27" s="1"/>
  <c r="L43" i="27"/>
  <c r="E42" i="27"/>
  <c r="R40" i="27"/>
  <c r="Q40" i="27"/>
  <c r="L46" i="35" l="1"/>
  <c r="E45" i="35"/>
  <c r="F44" i="35"/>
  <c r="G44" i="35" s="1"/>
  <c r="I44" i="35"/>
  <c r="J44" i="35" s="1"/>
  <c r="T43" i="35"/>
  <c r="S43" i="35"/>
  <c r="E44" i="34"/>
  <c r="L45" i="34"/>
  <c r="F43" i="34"/>
  <c r="G43" i="34" s="1"/>
  <c r="I43" i="34"/>
  <c r="J43" i="34" s="1"/>
  <c r="Q42" i="34"/>
  <c r="R42" i="34"/>
  <c r="R42" i="33"/>
  <c r="Q42" i="33"/>
  <c r="F43" i="33"/>
  <c r="G43" i="33" s="1"/>
  <c r="I43" i="33"/>
  <c r="J43" i="33" s="1"/>
  <c r="L45" i="33"/>
  <c r="E44" i="33"/>
  <c r="T43" i="30"/>
  <c r="S43" i="30"/>
  <c r="F44" i="30"/>
  <c r="G44" i="30" s="1"/>
  <c r="I44" i="30"/>
  <c r="J44" i="30" s="1"/>
  <c r="L46" i="30"/>
  <c r="E45" i="30"/>
  <c r="F43" i="29"/>
  <c r="G43" i="29" s="1"/>
  <c r="I43" i="29"/>
  <c r="J43" i="29" s="1"/>
  <c r="L45" i="29"/>
  <c r="E44" i="29"/>
  <c r="R42" i="29"/>
  <c r="Q42" i="29"/>
  <c r="F43" i="28"/>
  <c r="G43" i="28" s="1"/>
  <c r="I43" i="28"/>
  <c r="J43" i="28" s="1"/>
  <c r="E44" i="28"/>
  <c r="R42" i="28"/>
  <c r="Q42" i="28"/>
  <c r="F42" i="27"/>
  <c r="G42" i="27" s="1"/>
  <c r="I42" i="27"/>
  <c r="J42" i="27" s="1"/>
  <c r="L44" i="27"/>
  <c r="E43" i="27"/>
  <c r="R41" i="27"/>
  <c r="Q41" i="27"/>
  <c r="T44" i="35" l="1"/>
  <c r="S44" i="35"/>
  <c r="I45" i="35"/>
  <c r="J45" i="35" s="1"/>
  <c r="F45" i="35"/>
  <c r="G45" i="35" s="1"/>
  <c r="L47" i="35"/>
  <c r="E46" i="35"/>
  <c r="Q43" i="34"/>
  <c r="R43" i="34"/>
  <c r="L46" i="34"/>
  <c r="E45" i="34"/>
  <c r="I44" i="34"/>
  <c r="J44" i="34" s="1"/>
  <c r="F44" i="34"/>
  <c r="G44" i="34" s="1"/>
  <c r="R43" i="33"/>
  <c r="Q43" i="33"/>
  <c r="F44" i="33"/>
  <c r="G44" i="33" s="1"/>
  <c r="I44" i="33"/>
  <c r="J44" i="33" s="1"/>
  <c r="L46" i="33"/>
  <c r="E45" i="33"/>
  <c r="T44" i="30"/>
  <c r="S44" i="30"/>
  <c r="F45" i="30"/>
  <c r="G45" i="30" s="1"/>
  <c r="I45" i="30"/>
  <c r="J45" i="30" s="1"/>
  <c r="L47" i="30"/>
  <c r="E46" i="30"/>
  <c r="F44" i="29"/>
  <c r="G44" i="29" s="1"/>
  <c r="I44" i="29"/>
  <c r="J44" i="29" s="1"/>
  <c r="L46" i="29"/>
  <c r="E45" i="29"/>
  <c r="R43" i="29"/>
  <c r="Q43" i="29"/>
  <c r="F44" i="28"/>
  <c r="G44" i="28" s="1"/>
  <c r="I44" i="28"/>
  <c r="J44" i="28" s="1"/>
  <c r="E45" i="28"/>
  <c r="R43" i="28"/>
  <c r="Q43" i="28"/>
  <c r="F43" i="27"/>
  <c r="G43" i="27" s="1"/>
  <c r="I43" i="27"/>
  <c r="J43" i="27" s="1"/>
  <c r="L45" i="27"/>
  <c r="E44" i="27"/>
  <c r="R42" i="27"/>
  <c r="Q42" i="27"/>
  <c r="T45" i="35" l="1"/>
  <c r="S45" i="35"/>
  <c r="F46" i="35"/>
  <c r="G46" i="35" s="1"/>
  <c r="I46" i="35"/>
  <c r="J46" i="35" s="1"/>
  <c r="L48" i="35"/>
  <c r="E47" i="35"/>
  <c r="F45" i="34"/>
  <c r="G45" i="34" s="1"/>
  <c r="I45" i="34"/>
  <c r="J45" i="34" s="1"/>
  <c r="L47" i="34"/>
  <c r="E46" i="34"/>
  <c r="Q44" i="34"/>
  <c r="R44" i="34"/>
  <c r="R44" i="33"/>
  <c r="Q44" i="33"/>
  <c r="F45" i="33"/>
  <c r="G45" i="33" s="1"/>
  <c r="I45" i="33"/>
  <c r="J45" i="33" s="1"/>
  <c r="L47" i="33"/>
  <c r="E46" i="33"/>
  <c r="F46" i="30"/>
  <c r="G46" i="30" s="1"/>
  <c r="I46" i="30"/>
  <c r="J46" i="30" s="1"/>
  <c r="T45" i="30"/>
  <c r="S45" i="30"/>
  <c r="L48" i="30"/>
  <c r="E47" i="30"/>
  <c r="F45" i="29"/>
  <c r="G45" i="29" s="1"/>
  <c r="I45" i="29"/>
  <c r="J45" i="29" s="1"/>
  <c r="L47" i="29"/>
  <c r="E46" i="29"/>
  <c r="R44" i="29"/>
  <c r="Q44" i="29"/>
  <c r="F45" i="28"/>
  <c r="G45" i="28" s="1"/>
  <c r="I45" i="28"/>
  <c r="J45" i="28" s="1"/>
  <c r="E46" i="28"/>
  <c r="R44" i="28"/>
  <c r="Q44" i="28"/>
  <c r="F44" i="27"/>
  <c r="G44" i="27" s="1"/>
  <c r="I44" i="27"/>
  <c r="J44" i="27" s="1"/>
  <c r="L46" i="27"/>
  <c r="E45" i="27"/>
  <c r="R43" i="27"/>
  <c r="Q43" i="27"/>
  <c r="I47" i="35" l="1"/>
  <c r="J47" i="35" s="1"/>
  <c r="F47" i="35"/>
  <c r="G47" i="35" s="1"/>
  <c r="T46" i="35"/>
  <c r="S46" i="35"/>
  <c r="L49" i="35"/>
  <c r="E48" i="35"/>
  <c r="F46" i="34"/>
  <c r="G46" i="34" s="1"/>
  <c r="I46" i="34"/>
  <c r="J46" i="34" s="1"/>
  <c r="L48" i="34"/>
  <c r="E47" i="34"/>
  <c r="R45" i="34"/>
  <c r="Q45" i="34"/>
  <c r="R45" i="33"/>
  <c r="Q45" i="33"/>
  <c r="F46" i="33"/>
  <c r="G46" i="33" s="1"/>
  <c r="I46" i="33"/>
  <c r="J46" i="33" s="1"/>
  <c r="L48" i="33"/>
  <c r="E47" i="33"/>
  <c r="F47" i="30"/>
  <c r="G47" i="30" s="1"/>
  <c r="I47" i="30"/>
  <c r="J47" i="30" s="1"/>
  <c r="T46" i="30"/>
  <c r="S46" i="30"/>
  <c r="L49" i="30"/>
  <c r="E48" i="30"/>
  <c r="F46" i="29"/>
  <c r="G46" i="29" s="1"/>
  <c r="I46" i="29"/>
  <c r="J46" i="29" s="1"/>
  <c r="L48" i="29"/>
  <c r="E47" i="29"/>
  <c r="R45" i="29"/>
  <c r="Q45" i="29"/>
  <c r="R45" i="28"/>
  <c r="Q45" i="28"/>
  <c r="F46" i="28"/>
  <c r="G46" i="28" s="1"/>
  <c r="I46" i="28"/>
  <c r="J46" i="28" s="1"/>
  <c r="E47" i="28"/>
  <c r="F45" i="27"/>
  <c r="G45" i="27" s="1"/>
  <c r="I45" i="27"/>
  <c r="J45" i="27" s="1"/>
  <c r="L47" i="27"/>
  <c r="E46" i="27"/>
  <c r="R44" i="27"/>
  <c r="Q44" i="27"/>
  <c r="F48" i="35" l="1"/>
  <c r="G48" i="35" s="1"/>
  <c r="I48" i="35"/>
  <c r="J48" i="35" s="1"/>
  <c r="L50" i="35"/>
  <c r="E49" i="35"/>
  <c r="T47" i="35"/>
  <c r="S47" i="35"/>
  <c r="F47" i="34"/>
  <c r="G47" i="34" s="1"/>
  <c r="I47" i="34"/>
  <c r="J47" i="34" s="1"/>
  <c r="L49" i="34"/>
  <c r="E48" i="34"/>
  <c r="R46" i="34"/>
  <c r="Q46" i="34"/>
  <c r="R46" i="33"/>
  <c r="Q46" i="33"/>
  <c r="F47" i="33"/>
  <c r="G47" i="33" s="1"/>
  <c r="I47" i="33"/>
  <c r="J47" i="33" s="1"/>
  <c r="L49" i="33"/>
  <c r="E48" i="33"/>
  <c r="F48" i="30"/>
  <c r="G48" i="30" s="1"/>
  <c r="I48" i="30"/>
  <c r="J48" i="30" s="1"/>
  <c r="T47" i="30"/>
  <c r="S47" i="30"/>
  <c r="L50" i="30"/>
  <c r="E49" i="30"/>
  <c r="F47" i="29"/>
  <c r="G47" i="29" s="1"/>
  <c r="I47" i="29"/>
  <c r="J47" i="29" s="1"/>
  <c r="L49" i="29"/>
  <c r="E48" i="29"/>
  <c r="R46" i="29"/>
  <c r="Q46" i="29"/>
  <c r="R46" i="28"/>
  <c r="Q46" i="28"/>
  <c r="F47" i="28"/>
  <c r="G47" i="28" s="1"/>
  <c r="I47" i="28"/>
  <c r="J47" i="28" s="1"/>
  <c r="E48" i="28"/>
  <c r="F46" i="27"/>
  <c r="G46" i="27" s="1"/>
  <c r="I46" i="27"/>
  <c r="J46" i="27" s="1"/>
  <c r="L48" i="27"/>
  <c r="E47" i="27"/>
  <c r="R45" i="27"/>
  <c r="Q45" i="27"/>
  <c r="I49" i="35" l="1"/>
  <c r="J49" i="35" s="1"/>
  <c r="F49" i="35"/>
  <c r="G49" i="35" s="1"/>
  <c r="L51" i="35"/>
  <c r="E50" i="35"/>
  <c r="T48" i="35"/>
  <c r="S48" i="35"/>
  <c r="F48" i="34"/>
  <c r="G48" i="34" s="1"/>
  <c r="I48" i="34"/>
  <c r="J48" i="34" s="1"/>
  <c r="L50" i="34"/>
  <c r="E49" i="34"/>
  <c r="R47" i="34"/>
  <c r="Q47" i="34"/>
  <c r="R47" i="33"/>
  <c r="Q47" i="33"/>
  <c r="F48" i="33"/>
  <c r="G48" i="33" s="1"/>
  <c r="I48" i="33"/>
  <c r="J48" i="33" s="1"/>
  <c r="L50" i="33"/>
  <c r="E49" i="33"/>
  <c r="F49" i="30"/>
  <c r="G49" i="30" s="1"/>
  <c r="I49" i="30"/>
  <c r="J49" i="30" s="1"/>
  <c r="T48" i="30"/>
  <c r="S48" i="30"/>
  <c r="L51" i="30"/>
  <c r="E50" i="30"/>
  <c r="F48" i="29"/>
  <c r="G48" i="29" s="1"/>
  <c r="I48" i="29"/>
  <c r="J48" i="29" s="1"/>
  <c r="L50" i="29"/>
  <c r="E49" i="29"/>
  <c r="R47" i="29"/>
  <c r="Q47" i="29"/>
  <c r="R47" i="28"/>
  <c r="Q47" i="28"/>
  <c r="F48" i="28"/>
  <c r="G48" i="28" s="1"/>
  <c r="I48" i="28"/>
  <c r="J48" i="28" s="1"/>
  <c r="E49" i="28"/>
  <c r="F47" i="27"/>
  <c r="G47" i="27" s="1"/>
  <c r="I47" i="27"/>
  <c r="J47" i="27" s="1"/>
  <c r="L49" i="27"/>
  <c r="E48" i="27"/>
  <c r="R46" i="27"/>
  <c r="Q46" i="27"/>
  <c r="L52" i="35" l="1"/>
  <c r="E51" i="35"/>
  <c r="F50" i="35"/>
  <c r="G50" i="35" s="1"/>
  <c r="I50" i="35"/>
  <c r="J50" i="35" s="1"/>
  <c r="T49" i="35"/>
  <c r="S49" i="35"/>
  <c r="F49" i="34"/>
  <c r="G49" i="34" s="1"/>
  <c r="I49" i="34"/>
  <c r="J49" i="34" s="1"/>
  <c r="L51" i="34"/>
  <c r="E50" i="34"/>
  <c r="R48" i="34"/>
  <c r="Q48" i="34"/>
  <c r="R48" i="33"/>
  <c r="Q48" i="33"/>
  <c r="F49" i="33"/>
  <c r="G49" i="33" s="1"/>
  <c r="I49" i="33"/>
  <c r="J49" i="33" s="1"/>
  <c r="L51" i="33"/>
  <c r="E50" i="33"/>
  <c r="F50" i="30"/>
  <c r="G50" i="30" s="1"/>
  <c r="I50" i="30"/>
  <c r="J50" i="30" s="1"/>
  <c r="T49" i="30"/>
  <c r="S49" i="30"/>
  <c r="L52" i="30"/>
  <c r="E51" i="30"/>
  <c r="F49" i="29"/>
  <c r="G49" i="29" s="1"/>
  <c r="I49" i="29"/>
  <c r="J49" i="29" s="1"/>
  <c r="L51" i="29"/>
  <c r="E50" i="29"/>
  <c r="R48" i="29"/>
  <c r="Q48" i="29"/>
  <c r="R48" i="28"/>
  <c r="Q48" i="28"/>
  <c r="F49" i="28"/>
  <c r="G49" i="28" s="1"/>
  <c r="I49" i="28"/>
  <c r="J49" i="28" s="1"/>
  <c r="E50" i="28"/>
  <c r="F48" i="27"/>
  <c r="G48" i="27" s="1"/>
  <c r="I48" i="27"/>
  <c r="J48" i="27" s="1"/>
  <c r="L50" i="27"/>
  <c r="E49" i="27"/>
  <c r="R47" i="27"/>
  <c r="Q47" i="27"/>
  <c r="I51" i="35" l="1"/>
  <c r="J51" i="35" s="1"/>
  <c r="F51" i="35"/>
  <c r="G51" i="35" s="1"/>
  <c r="T50" i="35"/>
  <c r="S50" i="35"/>
  <c r="L53" i="35"/>
  <c r="E52" i="35"/>
  <c r="F50" i="34"/>
  <c r="G50" i="34" s="1"/>
  <c r="I50" i="34"/>
  <c r="J50" i="34" s="1"/>
  <c r="L52" i="34"/>
  <c r="E51" i="34"/>
  <c r="R49" i="34"/>
  <c r="Q49" i="34"/>
  <c r="R49" i="33"/>
  <c r="Q49" i="33"/>
  <c r="F50" i="33"/>
  <c r="G50" i="33" s="1"/>
  <c r="I50" i="33"/>
  <c r="J50" i="33" s="1"/>
  <c r="L52" i="33"/>
  <c r="E51" i="33"/>
  <c r="F51" i="30"/>
  <c r="G51" i="30" s="1"/>
  <c r="I51" i="30"/>
  <c r="J51" i="30" s="1"/>
  <c r="T50" i="30"/>
  <c r="S50" i="30"/>
  <c r="L53" i="30"/>
  <c r="E52" i="30"/>
  <c r="F50" i="29"/>
  <c r="G50" i="29" s="1"/>
  <c r="I50" i="29"/>
  <c r="J50" i="29" s="1"/>
  <c r="L52" i="29"/>
  <c r="E51" i="29"/>
  <c r="R49" i="29"/>
  <c r="Q49" i="29"/>
  <c r="R49" i="28"/>
  <c r="Q49" i="28"/>
  <c r="F50" i="28"/>
  <c r="G50" i="28" s="1"/>
  <c r="I50" i="28"/>
  <c r="J50" i="28" s="1"/>
  <c r="E51" i="28"/>
  <c r="F49" i="27"/>
  <c r="G49" i="27" s="1"/>
  <c r="I49" i="27"/>
  <c r="J49" i="27" s="1"/>
  <c r="L51" i="27"/>
  <c r="E50" i="27"/>
  <c r="R48" i="27"/>
  <c r="Q48" i="27"/>
  <c r="F52" i="35" l="1"/>
  <c r="G52" i="35" s="1"/>
  <c r="I52" i="35"/>
  <c r="J52" i="35" s="1"/>
  <c r="L54" i="35"/>
  <c r="E53" i="35"/>
  <c r="T51" i="35"/>
  <c r="S51" i="35"/>
  <c r="F51" i="34"/>
  <c r="G51" i="34" s="1"/>
  <c r="I51" i="34"/>
  <c r="J51" i="34" s="1"/>
  <c r="L53" i="34"/>
  <c r="E52" i="34"/>
  <c r="R50" i="34"/>
  <c r="Q50" i="34"/>
  <c r="R50" i="33"/>
  <c r="Q50" i="33"/>
  <c r="F51" i="33"/>
  <c r="G51" i="33" s="1"/>
  <c r="I51" i="33"/>
  <c r="J51" i="33" s="1"/>
  <c r="L53" i="33"/>
  <c r="E52" i="33"/>
  <c r="L54" i="30"/>
  <c r="E53" i="30"/>
  <c r="F52" i="30"/>
  <c r="G52" i="30" s="1"/>
  <c r="I52" i="30"/>
  <c r="J52" i="30" s="1"/>
  <c r="T51" i="30"/>
  <c r="S51" i="30"/>
  <c r="F51" i="29"/>
  <c r="G51" i="29" s="1"/>
  <c r="I51" i="29"/>
  <c r="J51" i="29" s="1"/>
  <c r="L53" i="29"/>
  <c r="E52" i="29"/>
  <c r="R50" i="29"/>
  <c r="Q50" i="29"/>
  <c r="R50" i="28"/>
  <c r="Q50" i="28"/>
  <c r="F51" i="28"/>
  <c r="G51" i="28" s="1"/>
  <c r="I51" i="28"/>
  <c r="J51" i="28" s="1"/>
  <c r="E52" i="28"/>
  <c r="F50" i="27"/>
  <c r="G50" i="27" s="1"/>
  <c r="I50" i="27"/>
  <c r="J50" i="27" s="1"/>
  <c r="L52" i="27"/>
  <c r="E51" i="27"/>
  <c r="R49" i="27"/>
  <c r="Q49" i="27"/>
  <c r="I53" i="35" l="1"/>
  <c r="J53" i="35" s="1"/>
  <c r="F53" i="35"/>
  <c r="G53" i="35" s="1"/>
  <c r="L55" i="35"/>
  <c r="E54" i="35"/>
  <c r="T52" i="35"/>
  <c r="S52" i="35"/>
  <c r="F52" i="34"/>
  <c r="G52" i="34" s="1"/>
  <c r="I52" i="34"/>
  <c r="J52" i="34" s="1"/>
  <c r="L54" i="34"/>
  <c r="E53" i="34"/>
  <c r="R51" i="34"/>
  <c r="Q51" i="34"/>
  <c r="R51" i="33"/>
  <c r="Q51" i="33"/>
  <c r="F52" i="33"/>
  <c r="G52" i="33" s="1"/>
  <c r="I52" i="33"/>
  <c r="J52" i="33" s="1"/>
  <c r="L54" i="33"/>
  <c r="E53" i="33"/>
  <c r="T52" i="30"/>
  <c r="S52" i="30"/>
  <c r="F53" i="30"/>
  <c r="G53" i="30" s="1"/>
  <c r="I53" i="30"/>
  <c r="J53" i="30" s="1"/>
  <c r="L55" i="30"/>
  <c r="E54" i="30"/>
  <c r="F52" i="29"/>
  <c r="G52" i="29" s="1"/>
  <c r="I52" i="29"/>
  <c r="J52" i="29" s="1"/>
  <c r="L54" i="29"/>
  <c r="E53" i="29"/>
  <c r="R51" i="29"/>
  <c r="Q51" i="29"/>
  <c r="R51" i="28"/>
  <c r="Q51" i="28"/>
  <c r="F52" i="28"/>
  <c r="G52" i="28" s="1"/>
  <c r="I52" i="28"/>
  <c r="J52" i="28" s="1"/>
  <c r="E53" i="28"/>
  <c r="F51" i="27"/>
  <c r="G51" i="27" s="1"/>
  <c r="I51" i="27"/>
  <c r="J51" i="27" s="1"/>
  <c r="L53" i="27"/>
  <c r="E52" i="27"/>
  <c r="R50" i="27"/>
  <c r="Q50" i="27"/>
  <c r="F54" i="35" l="1"/>
  <c r="G54" i="35" s="1"/>
  <c r="I54" i="35"/>
  <c r="J54" i="35" s="1"/>
  <c r="T53" i="35"/>
  <c r="S53" i="35"/>
  <c r="L56" i="35"/>
  <c r="E55" i="35"/>
  <c r="F53" i="34"/>
  <c r="G53" i="34" s="1"/>
  <c r="I53" i="34"/>
  <c r="J53" i="34" s="1"/>
  <c r="L55" i="34"/>
  <c r="E54" i="34"/>
  <c r="R52" i="34"/>
  <c r="Q52" i="34"/>
  <c r="R52" i="33"/>
  <c r="Q52" i="33"/>
  <c r="F53" i="33"/>
  <c r="G53" i="33" s="1"/>
  <c r="I53" i="33"/>
  <c r="J53" i="33" s="1"/>
  <c r="L55" i="33"/>
  <c r="E54" i="33"/>
  <c r="T53" i="30"/>
  <c r="S53" i="30"/>
  <c r="F54" i="30"/>
  <c r="G54" i="30" s="1"/>
  <c r="I54" i="30"/>
  <c r="J54" i="30" s="1"/>
  <c r="L56" i="30"/>
  <c r="E55" i="30"/>
  <c r="F53" i="29"/>
  <c r="G53" i="29" s="1"/>
  <c r="I53" i="29"/>
  <c r="J53" i="29" s="1"/>
  <c r="L55" i="29"/>
  <c r="E54" i="29"/>
  <c r="R52" i="29"/>
  <c r="Q52" i="29"/>
  <c r="R52" i="28"/>
  <c r="Q52" i="28"/>
  <c r="F53" i="28"/>
  <c r="G53" i="28" s="1"/>
  <c r="I53" i="28"/>
  <c r="J53" i="28" s="1"/>
  <c r="E54" i="28"/>
  <c r="F52" i="27"/>
  <c r="G52" i="27" s="1"/>
  <c r="I52" i="27"/>
  <c r="J52" i="27" s="1"/>
  <c r="L54" i="27"/>
  <c r="E53" i="27"/>
  <c r="R51" i="27"/>
  <c r="Q51" i="27"/>
  <c r="T54" i="35" l="1"/>
  <c r="S54" i="35"/>
  <c r="I55" i="35"/>
  <c r="J55" i="35" s="1"/>
  <c r="F55" i="35"/>
  <c r="G55" i="35" s="1"/>
  <c r="L57" i="35"/>
  <c r="E56" i="35"/>
  <c r="F54" i="34"/>
  <c r="G54" i="34" s="1"/>
  <c r="I54" i="34"/>
  <c r="J54" i="34" s="1"/>
  <c r="L56" i="34"/>
  <c r="E55" i="34"/>
  <c r="R53" i="34"/>
  <c r="Q53" i="34"/>
  <c r="R53" i="33"/>
  <c r="Q53" i="33"/>
  <c r="F54" i="33"/>
  <c r="G54" i="33" s="1"/>
  <c r="I54" i="33"/>
  <c r="J54" i="33" s="1"/>
  <c r="L56" i="33"/>
  <c r="E55" i="33"/>
  <c r="T54" i="30"/>
  <c r="S54" i="30"/>
  <c r="F55" i="30"/>
  <c r="G55" i="30" s="1"/>
  <c r="I55" i="30"/>
  <c r="J55" i="30" s="1"/>
  <c r="L57" i="30"/>
  <c r="E56" i="30"/>
  <c r="F54" i="29"/>
  <c r="G54" i="29" s="1"/>
  <c r="I54" i="29"/>
  <c r="J54" i="29" s="1"/>
  <c r="L56" i="29"/>
  <c r="E55" i="29"/>
  <c r="R53" i="29"/>
  <c r="Q53" i="29"/>
  <c r="R53" i="28"/>
  <c r="Q53" i="28"/>
  <c r="F54" i="28"/>
  <c r="G54" i="28" s="1"/>
  <c r="I54" i="28"/>
  <c r="J54" i="28" s="1"/>
  <c r="E55" i="28"/>
  <c r="F53" i="27"/>
  <c r="G53" i="27" s="1"/>
  <c r="I53" i="27"/>
  <c r="J53" i="27" s="1"/>
  <c r="L55" i="27"/>
  <c r="E54" i="27"/>
  <c r="R52" i="27"/>
  <c r="Q52" i="27"/>
  <c r="T55" i="35" l="1"/>
  <c r="S55" i="35"/>
  <c r="F56" i="35"/>
  <c r="G56" i="35" s="1"/>
  <c r="I56" i="35"/>
  <c r="J56" i="35" s="1"/>
  <c r="L58" i="35"/>
  <c r="E57" i="35"/>
  <c r="F55" i="34"/>
  <c r="G55" i="34" s="1"/>
  <c r="I55" i="34"/>
  <c r="J55" i="34" s="1"/>
  <c r="L57" i="34"/>
  <c r="E56" i="34"/>
  <c r="R54" i="34"/>
  <c r="Q54" i="34"/>
  <c r="R54" i="33"/>
  <c r="Q54" i="33"/>
  <c r="F55" i="33"/>
  <c r="G55" i="33" s="1"/>
  <c r="I55" i="33"/>
  <c r="J55" i="33" s="1"/>
  <c r="L57" i="33"/>
  <c r="E56" i="33"/>
  <c r="F56" i="30"/>
  <c r="G56" i="30" s="1"/>
  <c r="I56" i="30"/>
  <c r="J56" i="30" s="1"/>
  <c r="T55" i="30"/>
  <c r="S55" i="30"/>
  <c r="L58" i="30"/>
  <c r="E57" i="30"/>
  <c r="F55" i="29"/>
  <c r="G55" i="29" s="1"/>
  <c r="I55" i="29"/>
  <c r="J55" i="29" s="1"/>
  <c r="L57" i="29"/>
  <c r="E56" i="29"/>
  <c r="R54" i="29"/>
  <c r="Q54" i="29"/>
  <c r="R54" i="28"/>
  <c r="Q54" i="28"/>
  <c r="F55" i="28"/>
  <c r="G55" i="28" s="1"/>
  <c r="I55" i="28"/>
  <c r="J55" i="28" s="1"/>
  <c r="E56" i="28"/>
  <c r="F54" i="27"/>
  <c r="G54" i="27" s="1"/>
  <c r="I54" i="27"/>
  <c r="J54" i="27" s="1"/>
  <c r="L56" i="27"/>
  <c r="E55" i="27"/>
  <c r="R53" i="27"/>
  <c r="Q53" i="27"/>
  <c r="I57" i="35" l="1"/>
  <c r="J57" i="35" s="1"/>
  <c r="F57" i="35"/>
  <c r="G57" i="35" s="1"/>
  <c r="T56" i="35"/>
  <c r="S56" i="35"/>
  <c r="L59" i="35"/>
  <c r="E58" i="35"/>
  <c r="F56" i="34"/>
  <c r="G56" i="34" s="1"/>
  <c r="I56" i="34"/>
  <c r="J56" i="34" s="1"/>
  <c r="L58" i="34"/>
  <c r="E57" i="34"/>
  <c r="R55" i="34"/>
  <c r="Q55" i="34"/>
  <c r="R55" i="33"/>
  <c r="Q55" i="33"/>
  <c r="F56" i="33"/>
  <c r="G56" i="33" s="1"/>
  <c r="I56" i="33"/>
  <c r="J56" i="33" s="1"/>
  <c r="L58" i="33"/>
  <c r="E57" i="33"/>
  <c r="F57" i="30"/>
  <c r="G57" i="30" s="1"/>
  <c r="I57" i="30"/>
  <c r="J57" i="30" s="1"/>
  <c r="T56" i="30"/>
  <c r="S56" i="30"/>
  <c r="L59" i="30"/>
  <c r="E58" i="30"/>
  <c r="F56" i="29"/>
  <c r="G56" i="29" s="1"/>
  <c r="I56" i="29"/>
  <c r="J56" i="29" s="1"/>
  <c r="L58" i="29"/>
  <c r="E57" i="29"/>
  <c r="R55" i="29"/>
  <c r="Q55" i="29"/>
  <c r="F56" i="28"/>
  <c r="G56" i="28" s="1"/>
  <c r="I56" i="28"/>
  <c r="J56" i="28" s="1"/>
  <c r="R55" i="28"/>
  <c r="Q55" i="28"/>
  <c r="E57" i="28"/>
  <c r="F55" i="27"/>
  <c r="G55" i="27" s="1"/>
  <c r="I55" i="27"/>
  <c r="J55" i="27" s="1"/>
  <c r="L57" i="27"/>
  <c r="E56" i="27"/>
  <c r="R54" i="27"/>
  <c r="Q54" i="27"/>
  <c r="F58" i="35" l="1"/>
  <c r="G58" i="35" s="1"/>
  <c r="I58" i="35"/>
  <c r="J58" i="35" s="1"/>
  <c r="L60" i="35"/>
  <c r="E59" i="35"/>
  <c r="T57" i="35"/>
  <c r="S57" i="35"/>
  <c r="F57" i="34"/>
  <c r="G57" i="34" s="1"/>
  <c r="I57" i="34"/>
  <c r="J57" i="34" s="1"/>
  <c r="L59" i="34"/>
  <c r="E58" i="34"/>
  <c r="R56" i="34"/>
  <c r="Q56" i="34"/>
  <c r="R56" i="33"/>
  <c r="Q56" i="33"/>
  <c r="F57" i="33"/>
  <c r="G57" i="33" s="1"/>
  <c r="I57" i="33"/>
  <c r="J57" i="33" s="1"/>
  <c r="L59" i="33"/>
  <c r="E58" i="33"/>
  <c r="L60" i="30"/>
  <c r="E59" i="30"/>
  <c r="F58" i="30"/>
  <c r="G58" i="30" s="1"/>
  <c r="I58" i="30"/>
  <c r="J58" i="30" s="1"/>
  <c r="T57" i="30"/>
  <c r="S57" i="30"/>
  <c r="F57" i="29"/>
  <c r="G57" i="29" s="1"/>
  <c r="I57" i="29"/>
  <c r="J57" i="29" s="1"/>
  <c r="L59" i="29"/>
  <c r="E58" i="29"/>
  <c r="R56" i="29"/>
  <c r="Q56" i="29"/>
  <c r="F57" i="28"/>
  <c r="G57" i="28" s="1"/>
  <c r="I57" i="28"/>
  <c r="J57" i="28" s="1"/>
  <c r="R56" i="28"/>
  <c r="Q56" i="28"/>
  <c r="E58" i="28"/>
  <c r="F56" i="27"/>
  <c r="G56" i="27" s="1"/>
  <c r="I56" i="27"/>
  <c r="J56" i="27" s="1"/>
  <c r="L58" i="27"/>
  <c r="E57" i="27"/>
  <c r="R55" i="27"/>
  <c r="Q55" i="27"/>
  <c r="L61" i="35" l="1"/>
  <c r="E61" i="35" s="1"/>
  <c r="E60" i="35"/>
  <c r="T58" i="35"/>
  <c r="S58" i="35"/>
  <c r="I59" i="35"/>
  <c r="J59" i="35" s="1"/>
  <c r="F59" i="35"/>
  <c r="G59" i="35" s="1"/>
  <c r="F58" i="34"/>
  <c r="G58" i="34" s="1"/>
  <c r="I58" i="34"/>
  <c r="J58" i="34" s="1"/>
  <c r="L60" i="34"/>
  <c r="E60" i="34" s="1"/>
  <c r="E59" i="34"/>
  <c r="R57" i="34"/>
  <c r="Q57" i="34"/>
  <c r="R57" i="33"/>
  <c r="Q57" i="33"/>
  <c r="F58" i="33"/>
  <c r="G58" i="33" s="1"/>
  <c r="I58" i="33"/>
  <c r="J58" i="33" s="1"/>
  <c r="L60" i="33"/>
  <c r="E60" i="33" s="1"/>
  <c r="G61" i="33" s="1"/>
  <c r="E59" i="33"/>
  <c r="T58" i="30"/>
  <c r="S58" i="30"/>
  <c r="F59" i="30"/>
  <c r="G59" i="30" s="1"/>
  <c r="I59" i="30"/>
  <c r="J59" i="30" s="1"/>
  <c r="L61" i="30"/>
  <c r="E61" i="30" s="1"/>
  <c r="E60" i="30"/>
  <c r="F58" i="29"/>
  <c r="G58" i="29" s="1"/>
  <c r="I58" i="29"/>
  <c r="J58" i="29" s="1"/>
  <c r="L60" i="29"/>
  <c r="E60" i="29" s="1"/>
  <c r="E59" i="29"/>
  <c r="R57" i="29"/>
  <c r="Q57" i="29"/>
  <c r="E60" i="28"/>
  <c r="E59" i="28"/>
  <c r="F58" i="28"/>
  <c r="G58" i="28" s="1"/>
  <c r="I58" i="28"/>
  <c r="J58" i="28" s="1"/>
  <c r="R57" i="28"/>
  <c r="Q57" i="28"/>
  <c r="F57" i="27"/>
  <c r="G57" i="27" s="1"/>
  <c r="I57" i="27"/>
  <c r="J57" i="27" s="1"/>
  <c r="L59" i="27"/>
  <c r="E59" i="27" s="1"/>
  <c r="E58" i="27"/>
  <c r="R56" i="27"/>
  <c r="Q56" i="27"/>
  <c r="T59" i="35" l="1"/>
  <c r="S59" i="35"/>
  <c r="F60" i="35"/>
  <c r="G60" i="35" s="1"/>
  <c r="I60" i="35"/>
  <c r="J60" i="35" s="1"/>
  <c r="I61" i="35"/>
  <c r="F61" i="35"/>
  <c r="G61" i="35" s="1"/>
  <c r="G62" i="35"/>
  <c r="F59" i="34"/>
  <c r="G59" i="34" s="1"/>
  <c r="I59" i="34"/>
  <c r="J59" i="34" s="1"/>
  <c r="F60" i="34"/>
  <c r="G60" i="34" s="1"/>
  <c r="I60" i="34"/>
  <c r="G61" i="34"/>
  <c r="R58" i="34"/>
  <c r="Q58" i="34"/>
  <c r="R58" i="33"/>
  <c r="Q58" i="33"/>
  <c r="F59" i="33"/>
  <c r="G59" i="33" s="1"/>
  <c r="I59" i="33"/>
  <c r="J59" i="33" s="1"/>
  <c r="F60" i="33"/>
  <c r="G60" i="33" s="1"/>
  <c r="I60" i="33"/>
  <c r="T59" i="30"/>
  <c r="S59" i="30"/>
  <c r="F60" i="30"/>
  <c r="G60" i="30" s="1"/>
  <c r="I60" i="30"/>
  <c r="J60" i="30" s="1"/>
  <c r="F61" i="30"/>
  <c r="G61" i="30" s="1"/>
  <c r="I61" i="30"/>
  <c r="G62" i="30"/>
  <c r="F59" i="29"/>
  <c r="G59" i="29" s="1"/>
  <c r="I59" i="29"/>
  <c r="J59" i="29" s="1"/>
  <c r="F60" i="29"/>
  <c r="G60" i="29" s="1"/>
  <c r="I60" i="29"/>
  <c r="G61" i="29"/>
  <c r="R58" i="29"/>
  <c r="Q58" i="29"/>
  <c r="R58" i="28"/>
  <c r="Q58" i="28"/>
  <c r="F59" i="28"/>
  <c r="G59" i="28" s="1"/>
  <c r="I59" i="28"/>
  <c r="J59" i="28" s="1"/>
  <c r="F60" i="28"/>
  <c r="G60" i="28" s="1"/>
  <c r="I60" i="28"/>
  <c r="G61" i="28"/>
  <c r="F58" i="27"/>
  <c r="G58" i="27" s="1"/>
  <c r="I58" i="27"/>
  <c r="J58" i="27" s="1"/>
  <c r="F59" i="27"/>
  <c r="G59" i="27" s="1"/>
  <c r="I59" i="27"/>
  <c r="G60" i="27"/>
  <c r="R57" i="27"/>
  <c r="Q57" i="27"/>
  <c r="G6" i="35" l="1"/>
  <c r="S2" i="35" s="1"/>
  <c r="G5" i="34"/>
  <c r="Q2" i="34" s="1"/>
  <c r="J60" i="34"/>
  <c r="Q60" i="34" s="1"/>
  <c r="S60" i="35"/>
  <c r="T60" i="35"/>
  <c r="J61" i="35"/>
  <c r="R59" i="34"/>
  <c r="Q59" i="34"/>
  <c r="R59" i="33"/>
  <c r="Q59" i="33"/>
  <c r="G5" i="33"/>
  <c r="Q2" i="33" s="1"/>
  <c r="J60" i="33"/>
  <c r="G6" i="30"/>
  <c r="S2" i="30" s="1"/>
  <c r="T60" i="30"/>
  <c r="S60" i="30"/>
  <c r="J61" i="30"/>
  <c r="G5" i="29"/>
  <c r="Q2" i="29" s="1"/>
  <c r="J60" i="29"/>
  <c r="Q60" i="29" s="1"/>
  <c r="R59" i="29"/>
  <c r="Q59" i="29"/>
  <c r="G5" i="28"/>
  <c r="Q2" i="28" s="1"/>
  <c r="J60" i="28"/>
  <c r="R59" i="28"/>
  <c r="Q59" i="28"/>
  <c r="G4" i="27"/>
  <c r="Q2" i="27" s="1"/>
  <c r="J59" i="27"/>
  <c r="R58" i="27"/>
  <c r="Q58" i="27"/>
  <c r="R60" i="34" l="1"/>
  <c r="S1" i="34" s="1"/>
  <c r="S3" i="34" s="1"/>
  <c r="Q1" i="34"/>
  <c r="T61" i="35"/>
  <c r="U1" i="35" s="1"/>
  <c r="U3" i="35" s="1"/>
  <c r="S61" i="35"/>
  <c r="S1" i="35" s="1"/>
  <c r="R60" i="33"/>
  <c r="S1" i="33" s="1"/>
  <c r="S3" i="33" s="1"/>
  <c r="Q60" i="33"/>
  <c r="Q1" i="33" s="1"/>
  <c r="T61" i="30"/>
  <c r="U1" i="30" s="1"/>
  <c r="U3" i="30" s="1"/>
  <c r="S61" i="30"/>
  <c r="S1" i="30" s="1"/>
  <c r="Q1" i="29"/>
  <c r="R60" i="29"/>
  <c r="S1" i="29" s="1"/>
  <c r="S3" i="29" s="1"/>
  <c r="R60" i="28"/>
  <c r="S1" i="28" s="1"/>
  <c r="S3" i="28" s="1"/>
  <c r="Q60" i="28"/>
  <c r="Q1" i="28" s="1"/>
  <c r="R59" i="27"/>
  <c r="S1" i="27" s="1"/>
  <c r="S3" i="27" s="1"/>
  <c r="Q59" i="27"/>
  <c r="Q1" i="27" s="1"/>
  <c r="K10" i="24" l="1"/>
  <c r="B11" i="24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59" i="24" s="1"/>
  <c r="B60" i="24" s="1"/>
  <c r="D10" i="24"/>
  <c r="D11" i="24" s="1"/>
  <c r="B8" i="24"/>
  <c r="B10" i="2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D9" i="21"/>
  <c r="D10" i="21" s="1"/>
  <c r="B7" i="21"/>
  <c r="S2" i="21"/>
  <c r="E9" i="21" l="1"/>
  <c r="F9" i="21" s="1"/>
  <c r="G9" i="21" s="1"/>
  <c r="E10" i="24"/>
  <c r="K11" i="24"/>
  <c r="D12" i="24"/>
  <c r="D11" i="21"/>
  <c r="I9" i="21" l="1"/>
  <c r="K12" i="24"/>
  <c r="E11" i="24"/>
  <c r="F10" i="24"/>
  <c r="G10" i="24" s="1"/>
  <c r="I10" i="24"/>
  <c r="J10" i="24" s="1"/>
  <c r="D13" i="24"/>
  <c r="E10" i="21"/>
  <c r="L11" i="21"/>
  <c r="D12" i="21"/>
  <c r="S10" i="24" l="1"/>
  <c r="R10" i="24"/>
  <c r="J9" i="21"/>
  <c r="F10" i="21"/>
  <c r="G10" i="21" s="1"/>
  <c r="I11" i="24"/>
  <c r="J11" i="24" s="1"/>
  <c r="F11" i="24"/>
  <c r="G11" i="24" s="1"/>
  <c r="K13" i="24"/>
  <c r="E12" i="24"/>
  <c r="D14" i="24"/>
  <c r="E11" i="21"/>
  <c r="F11" i="21" s="1"/>
  <c r="G11" i="21" s="1"/>
  <c r="L12" i="21"/>
  <c r="I10" i="21"/>
  <c r="J10" i="21" s="1"/>
  <c r="D13" i="21"/>
  <c r="R10" i="21" l="1"/>
  <c r="Q10" i="21"/>
  <c r="R9" i="21"/>
  <c r="Q9" i="21"/>
  <c r="R11" i="24"/>
  <c r="S11" i="24"/>
  <c r="F12" i="24"/>
  <c r="G12" i="24" s="1"/>
  <c r="I12" i="24"/>
  <c r="J12" i="24" s="1"/>
  <c r="E13" i="24"/>
  <c r="K14" i="24"/>
  <c r="D15" i="24"/>
  <c r="E12" i="21"/>
  <c r="F12" i="21" s="1"/>
  <c r="G12" i="21" s="1"/>
  <c r="L13" i="21"/>
  <c r="I11" i="21"/>
  <c r="J11" i="21" s="1"/>
  <c r="D14" i="21"/>
  <c r="Q11" i="21" l="1"/>
  <c r="R11" i="21"/>
  <c r="R12" i="24"/>
  <c r="S12" i="24"/>
  <c r="E14" i="24"/>
  <c r="K15" i="24"/>
  <c r="I13" i="24"/>
  <c r="J13" i="24" s="1"/>
  <c r="F13" i="24"/>
  <c r="G13" i="24" s="1"/>
  <c r="D16" i="24"/>
  <c r="I12" i="21"/>
  <c r="J12" i="21" s="1"/>
  <c r="E13" i="21"/>
  <c r="F13" i="21" s="1"/>
  <c r="G13" i="21" s="1"/>
  <c r="L14" i="21"/>
  <c r="D15" i="21"/>
  <c r="R12" i="21" l="1"/>
  <c r="Q12" i="21"/>
  <c r="S13" i="24"/>
  <c r="R13" i="24"/>
  <c r="K16" i="24"/>
  <c r="E15" i="24"/>
  <c r="F14" i="24"/>
  <c r="G14" i="24" s="1"/>
  <c r="I14" i="24"/>
  <c r="J14" i="24" s="1"/>
  <c r="D17" i="24"/>
  <c r="L15" i="21"/>
  <c r="E14" i="21"/>
  <c r="F14" i="21" s="1"/>
  <c r="G14" i="21" s="1"/>
  <c r="I13" i="21"/>
  <c r="J13" i="21" s="1"/>
  <c r="D16" i="21"/>
  <c r="R13" i="21" l="1"/>
  <c r="Q13" i="21"/>
  <c r="S14" i="24"/>
  <c r="R14" i="24"/>
  <c r="I15" i="24"/>
  <c r="J15" i="24" s="1"/>
  <c r="F15" i="24"/>
  <c r="G15" i="24" s="1"/>
  <c r="K17" i="24"/>
  <c r="E16" i="24"/>
  <c r="D18" i="24"/>
  <c r="I14" i="21"/>
  <c r="J14" i="21" s="1"/>
  <c r="L16" i="21"/>
  <c r="E15" i="21"/>
  <c r="F15" i="21" s="1"/>
  <c r="G15" i="21" s="1"/>
  <c r="D17" i="21"/>
  <c r="R14" i="21" l="1"/>
  <c r="Q14" i="21"/>
  <c r="R15" i="24"/>
  <c r="S15" i="24"/>
  <c r="F16" i="24"/>
  <c r="G16" i="24" s="1"/>
  <c r="I16" i="24"/>
  <c r="J16" i="24" s="1"/>
  <c r="K18" i="24"/>
  <c r="E17" i="24"/>
  <c r="D19" i="24"/>
  <c r="I15" i="21"/>
  <c r="J15" i="21" s="1"/>
  <c r="L17" i="21"/>
  <c r="E16" i="21"/>
  <c r="F16" i="21" s="1"/>
  <c r="G16" i="21" s="1"/>
  <c r="D18" i="21"/>
  <c r="Q15" i="21" l="1"/>
  <c r="R15" i="21"/>
  <c r="R16" i="24"/>
  <c r="S16" i="24"/>
  <c r="F17" i="24"/>
  <c r="G17" i="24" s="1"/>
  <c r="I17" i="24"/>
  <c r="J17" i="24" s="1"/>
  <c r="E18" i="24"/>
  <c r="K19" i="24"/>
  <c r="D20" i="24"/>
  <c r="I16" i="21"/>
  <c r="J16" i="21" s="1"/>
  <c r="L18" i="21"/>
  <c r="E17" i="21"/>
  <c r="F17" i="21" s="1"/>
  <c r="G17" i="21" s="1"/>
  <c r="D19" i="21"/>
  <c r="Q16" i="21" l="1"/>
  <c r="R16" i="21"/>
  <c r="S17" i="24"/>
  <c r="R17" i="24"/>
  <c r="E19" i="24"/>
  <c r="K20" i="24"/>
  <c r="F18" i="24"/>
  <c r="G18" i="24" s="1"/>
  <c r="I18" i="24"/>
  <c r="J18" i="24" s="1"/>
  <c r="D21" i="24"/>
  <c r="I17" i="21"/>
  <c r="J17" i="21" s="1"/>
  <c r="L19" i="21"/>
  <c r="E18" i="21"/>
  <c r="F18" i="21" s="1"/>
  <c r="G18" i="21" s="1"/>
  <c r="D20" i="21"/>
  <c r="Q17" i="21" l="1"/>
  <c r="R17" i="21"/>
  <c r="S18" i="24"/>
  <c r="R18" i="24"/>
  <c r="K21" i="24"/>
  <c r="E20" i="24"/>
  <c r="I19" i="24"/>
  <c r="J19" i="24" s="1"/>
  <c r="F19" i="24"/>
  <c r="G19" i="24" s="1"/>
  <c r="D22" i="24"/>
  <c r="I18" i="21"/>
  <c r="J18" i="21" s="1"/>
  <c r="L20" i="21"/>
  <c r="E19" i="21"/>
  <c r="F19" i="21" s="1"/>
  <c r="G19" i="21" s="1"/>
  <c r="D21" i="21"/>
  <c r="R18" i="21" l="1"/>
  <c r="Q18" i="21"/>
  <c r="R19" i="24"/>
  <c r="S19" i="24"/>
  <c r="F20" i="24"/>
  <c r="G20" i="24" s="1"/>
  <c r="I20" i="24"/>
  <c r="J20" i="24" s="1"/>
  <c r="E21" i="24"/>
  <c r="K22" i="24"/>
  <c r="D23" i="24"/>
  <c r="L21" i="21"/>
  <c r="E20" i="21"/>
  <c r="F20" i="21" s="1"/>
  <c r="G20" i="21" s="1"/>
  <c r="I19" i="21"/>
  <c r="J19" i="21" s="1"/>
  <c r="D22" i="21"/>
  <c r="Q19" i="21" l="1"/>
  <c r="R19" i="21"/>
  <c r="R20" i="24"/>
  <c r="S20" i="24"/>
  <c r="E22" i="24"/>
  <c r="K23" i="24"/>
  <c r="I21" i="24"/>
  <c r="J21" i="24" s="1"/>
  <c r="F21" i="24"/>
  <c r="G21" i="24" s="1"/>
  <c r="D24" i="24"/>
  <c r="I20" i="21"/>
  <c r="J20" i="21" s="1"/>
  <c r="L22" i="21"/>
  <c r="E21" i="21"/>
  <c r="F21" i="21" s="1"/>
  <c r="G21" i="21" s="1"/>
  <c r="D23" i="21"/>
  <c r="R20" i="21" l="1"/>
  <c r="Q20" i="21"/>
  <c r="S21" i="24"/>
  <c r="R21" i="24"/>
  <c r="K24" i="24"/>
  <c r="E23" i="24"/>
  <c r="F22" i="24"/>
  <c r="G22" i="24" s="1"/>
  <c r="I22" i="24"/>
  <c r="J22" i="24" s="1"/>
  <c r="D25" i="24"/>
  <c r="I21" i="21"/>
  <c r="J21" i="21" s="1"/>
  <c r="L23" i="21"/>
  <c r="E22" i="21"/>
  <c r="F22" i="21" s="1"/>
  <c r="G22" i="21" s="1"/>
  <c r="D24" i="21"/>
  <c r="R21" i="21" l="1"/>
  <c r="Q21" i="21"/>
  <c r="S22" i="24"/>
  <c r="R22" i="24"/>
  <c r="F23" i="24"/>
  <c r="G23" i="24" s="1"/>
  <c r="I23" i="24"/>
  <c r="J23" i="24" s="1"/>
  <c r="E24" i="24"/>
  <c r="K25" i="24"/>
  <c r="D26" i="24"/>
  <c r="I22" i="21"/>
  <c r="J22" i="21" s="1"/>
  <c r="L24" i="21"/>
  <c r="E23" i="21"/>
  <c r="F23" i="21" s="1"/>
  <c r="G23" i="21" s="1"/>
  <c r="D25" i="21"/>
  <c r="R22" i="21" l="1"/>
  <c r="Q22" i="21"/>
  <c r="R23" i="24"/>
  <c r="S23" i="24"/>
  <c r="K26" i="24"/>
  <c r="E25" i="24"/>
  <c r="I24" i="24"/>
  <c r="J24" i="24" s="1"/>
  <c r="F24" i="24"/>
  <c r="G24" i="24" s="1"/>
  <c r="D27" i="24"/>
  <c r="I23" i="21"/>
  <c r="J23" i="21" s="1"/>
  <c r="L25" i="21"/>
  <c r="E24" i="21"/>
  <c r="F24" i="21" s="1"/>
  <c r="G24" i="21" s="1"/>
  <c r="D26" i="21"/>
  <c r="Q23" i="21" l="1"/>
  <c r="R23" i="21"/>
  <c r="R24" i="24"/>
  <c r="S24" i="24"/>
  <c r="I25" i="24"/>
  <c r="J25" i="24" s="1"/>
  <c r="F25" i="24"/>
  <c r="G25" i="24" s="1"/>
  <c r="K27" i="24"/>
  <c r="E26" i="24"/>
  <c r="D28" i="24"/>
  <c r="I24" i="21"/>
  <c r="J24" i="21" s="1"/>
  <c r="L26" i="21"/>
  <c r="E25" i="21"/>
  <c r="F25" i="21" s="1"/>
  <c r="G25" i="21" s="1"/>
  <c r="D27" i="21"/>
  <c r="R24" i="21" l="1"/>
  <c r="Q24" i="21"/>
  <c r="S25" i="24"/>
  <c r="R25" i="24"/>
  <c r="F26" i="24"/>
  <c r="G26" i="24" s="1"/>
  <c r="I26" i="24"/>
  <c r="J26" i="24" s="1"/>
  <c r="K28" i="24"/>
  <c r="E27" i="24"/>
  <c r="D29" i="24"/>
  <c r="I25" i="21"/>
  <c r="J25" i="21" s="1"/>
  <c r="L27" i="21"/>
  <c r="E26" i="21"/>
  <c r="F26" i="21" s="1"/>
  <c r="G26" i="21" s="1"/>
  <c r="D28" i="21"/>
  <c r="R25" i="21" l="1"/>
  <c r="Q25" i="21"/>
  <c r="S26" i="24"/>
  <c r="R26" i="24"/>
  <c r="F27" i="24"/>
  <c r="G27" i="24" s="1"/>
  <c r="I27" i="24"/>
  <c r="J27" i="24" s="1"/>
  <c r="E28" i="24"/>
  <c r="K29" i="24"/>
  <c r="D30" i="24"/>
  <c r="I26" i="21"/>
  <c r="J26" i="21" s="1"/>
  <c r="L28" i="21"/>
  <c r="E27" i="21"/>
  <c r="F27" i="21" s="1"/>
  <c r="G27" i="21" s="1"/>
  <c r="D29" i="21"/>
  <c r="R26" i="21" l="1"/>
  <c r="Q26" i="21"/>
  <c r="R27" i="24"/>
  <c r="S27" i="24"/>
  <c r="E29" i="24"/>
  <c r="K30" i="24"/>
  <c r="I28" i="24"/>
  <c r="J28" i="24" s="1"/>
  <c r="F28" i="24"/>
  <c r="G28" i="24" s="1"/>
  <c r="D31" i="24"/>
  <c r="I27" i="21"/>
  <c r="J27" i="21" s="1"/>
  <c r="L29" i="21"/>
  <c r="E28" i="21"/>
  <c r="F28" i="21" s="1"/>
  <c r="G28" i="21" s="1"/>
  <c r="D30" i="21"/>
  <c r="Q27" i="21" l="1"/>
  <c r="R27" i="21"/>
  <c r="R28" i="24"/>
  <c r="S28" i="24"/>
  <c r="K31" i="24"/>
  <c r="E30" i="24"/>
  <c r="F29" i="24"/>
  <c r="G29" i="24" s="1"/>
  <c r="I29" i="24"/>
  <c r="J29" i="24" s="1"/>
  <c r="D32" i="24"/>
  <c r="I28" i="21"/>
  <c r="J28" i="21" s="1"/>
  <c r="L30" i="21"/>
  <c r="E29" i="21"/>
  <c r="F29" i="21" s="1"/>
  <c r="G29" i="21" s="1"/>
  <c r="D31" i="21"/>
  <c r="Q28" i="21" l="1"/>
  <c r="R28" i="21"/>
  <c r="S29" i="24"/>
  <c r="R29" i="24"/>
  <c r="F30" i="24"/>
  <c r="G30" i="24" s="1"/>
  <c r="I30" i="24"/>
  <c r="J30" i="24" s="1"/>
  <c r="K32" i="24"/>
  <c r="E31" i="24"/>
  <c r="D33" i="24"/>
  <c r="I29" i="21"/>
  <c r="J29" i="21" s="1"/>
  <c r="L31" i="21"/>
  <c r="E30" i="21"/>
  <c r="F30" i="21" s="1"/>
  <c r="G30" i="21" s="1"/>
  <c r="D32" i="21"/>
  <c r="Q29" i="21" l="1"/>
  <c r="R29" i="21"/>
  <c r="S30" i="24"/>
  <c r="R30" i="24"/>
  <c r="F31" i="24"/>
  <c r="G31" i="24" s="1"/>
  <c r="I31" i="24"/>
  <c r="J31" i="24" s="1"/>
  <c r="E32" i="24"/>
  <c r="K33" i="24"/>
  <c r="D34" i="24"/>
  <c r="I30" i="21"/>
  <c r="J30" i="21" s="1"/>
  <c r="L32" i="21"/>
  <c r="E31" i="21"/>
  <c r="F31" i="21" s="1"/>
  <c r="G31" i="21" s="1"/>
  <c r="D33" i="21"/>
  <c r="R30" i="21" l="1"/>
  <c r="Q30" i="21"/>
  <c r="R31" i="24"/>
  <c r="S31" i="24"/>
  <c r="E33" i="24"/>
  <c r="K34" i="24"/>
  <c r="F32" i="24"/>
  <c r="G32" i="24" s="1"/>
  <c r="I32" i="24"/>
  <c r="J32" i="24" s="1"/>
  <c r="D35" i="24"/>
  <c r="I31" i="21"/>
  <c r="J31" i="21" s="1"/>
  <c r="L33" i="21"/>
  <c r="E32" i="21"/>
  <c r="F32" i="21" s="1"/>
  <c r="G32" i="21" s="1"/>
  <c r="D34" i="21"/>
  <c r="Q31" i="21" l="1"/>
  <c r="R31" i="21"/>
  <c r="R32" i="24"/>
  <c r="S32" i="24"/>
  <c r="E34" i="24"/>
  <c r="K35" i="24"/>
  <c r="I33" i="24"/>
  <c r="J33" i="24" s="1"/>
  <c r="F33" i="24"/>
  <c r="G33" i="24" s="1"/>
  <c r="D36" i="24"/>
  <c r="I32" i="21"/>
  <c r="J32" i="21" s="1"/>
  <c r="L34" i="21"/>
  <c r="E33" i="21"/>
  <c r="F33" i="21" s="1"/>
  <c r="G33" i="21" s="1"/>
  <c r="D35" i="21"/>
  <c r="Q32" i="21" l="1"/>
  <c r="R32" i="21"/>
  <c r="S33" i="24"/>
  <c r="R33" i="24"/>
  <c r="E35" i="24"/>
  <c r="K36" i="24"/>
  <c r="I34" i="24"/>
  <c r="J34" i="24" s="1"/>
  <c r="F34" i="24"/>
  <c r="G34" i="24" s="1"/>
  <c r="D37" i="24"/>
  <c r="I33" i="21"/>
  <c r="J33" i="21" s="1"/>
  <c r="L35" i="21"/>
  <c r="E34" i="21"/>
  <c r="F34" i="21" s="1"/>
  <c r="G34" i="21" s="1"/>
  <c r="D36" i="21"/>
  <c r="R33" i="21" l="1"/>
  <c r="Q33" i="21"/>
  <c r="S34" i="24"/>
  <c r="R34" i="24"/>
  <c r="E36" i="24"/>
  <c r="K37" i="24"/>
  <c r="F35" i="24"/>
  <c r="G35" i="24" s="1"/>
  <c r="I35" i="24"/>
  <c r="J35" i="24" s="1"/>
  <c r="D38" i="24"/>
  <c r="I34" i="21"/>
  <c r="J34" i="21" s="1"/>
  <c r="L36" i="21"/>
  <c r="E35" i="21"/>
  <c r="F35" i="21" s="1"/>
  <c r="G35" i="21" s="1"/>
  <c r="D37" i="21"/>
  <c r="R34" i="21" l="1"/>
  <c r="Q34" i="21"/>
  <c r="R35" i="24"/>
  <c r="S35" i="24"/>
  <c r="K38" i="24"/>
  <c r="E37" i="24"/>
  <c r="I36" i="24"/>
  <c r="J36" i="24" s="1"/>
  <c r="F36" i="24"/>
  <c r="G36" i="24" s="1"/>
  <c r="D39" i="24"/>
  <c r="I35" i="21"/>
  <c r="J35" i="21" s="1"/>
  <c r="L37" i="21"/>
  <c r="E36" i="21"/>
  <c r="F36" i="21" s="1"/>
  <c r="G36" i="21" s="1"/>
  <c r="D38" i="21"/>
  <c r="Q35" i="21" l="1"/>
  <c r="R35" i="21"/>
  <c r="R36" i="24"/>
  <c r="S36" i="24"/>
  <c r="I37" i="24"/>
  <c r="J37" i="24" s="1"/>
  <c r="F37" i="24"/>
  <c r="G37" i="24" s="1"/>
  <c r="K39" i="24"/>
  <c r="E38" i="24"/>
  <c r="D40" i="24"/>
  <c r="I36" i="21"/>
  <c r="J36" i="21" s="1"/>
  <c r="L38" i="21"/>
  <c r="E37" i="21"/>
  <c r="F37" i="21" s="1"/>
  <c r="G37" i="21" s="1"/>
  <c r="D39" i="21"/>
  <c r="Q36" i="21" l="1"/>
  <c r="R36" i="21"/>
  <c r="S37" i="24"/>
  <c r="R37" i="24"/>
  <c r="F38" i="24"/>
  <c r="G38" i="24" s="1"/>
  <c r="I38" i="24"/>
  <c r="J38" i="24" s="1"/>
  <c r="K40" i="24"/>
  <c r="E39" i="24"/>
  <c r="D41" i="24"/>
  <c r="I37" i="21"/>
  <c r="J37" i="21" s="1"/>
  <c r="L39" i="21"/>
  <c r="E38" i="21"/>
  <c r="F38" i="21" s="1"/>
  <c r="G38" i="21" s="1"/>
  <c r="D40" i="21"/>
  <c r="Q37" i="21" l="1"/>
  <c r="R37" i="21"/>
  <c r="S38" i="24"/>
  <c r="R38" i="24"/>
  <c r="F39" i="24"/>
  <c r="G39" i="24" s="1"/>
  <c r="I39" i="24"/>
  <c r="J39" i="24" s="1"/>
  <c r="K41" i="24"/>
  <c r="E40" i="24"/>
  <c r="D42" i="24"/>
  <c r="I38" i="21"/>
  <c r="J38" i="21" s="1"/>
  <c r="L40" i="21"/>
  <c r="E39" i="21"/>
  <c r="F39" i="21" s="1"/>
  <c r="G39" i="21" s="1"/>
  <c r="D41" i="21"/>
  <c r="R38" i="21" l="1"/>
  <c r="Q38" i="21"/>
  <c r="R39" i="24"/>
  <c r="S39" i="24"/>
  <c r="F40" i="24"/>
  <c r="G40" i="24" s="1"/>
  <c r="I40" i="24"/>
  <c r="J40" i="24" s="1"/>
  <c r="K42" i="24"/>
  <c r="E41" i="24"/>
  <c r="D43" i="24"/>
  <c r="I39" i="21"/>
  <c r="J39" i="21" s="1"/>
  <c r="L41" i="21"/>
  <c r="E40" i="21"/>
  <c r="F40" i="21" s="1"/>
  <c r="G40" i="21" s="1"/>
  <c r="D42" i="21"/>
  <c r="Q39" i="21" l="1"/>
  <c r="R39" i="21"/>
  <c r="R40" i="24"/>
  <c r="S40" i="24"/>
  <c r="F41" i="24"/>
  <c r="G41" i="24" s="1"/>
  <c r="I41" i="24"/>
  <c r="J41" i="24" s="1"/>
  <c r="K43" i="24"/>
  <c r="E42" i="24"/>
  <c r="D44" i="24"/>
  <c r="I40" i="21"/>
  <c r="J40" i="21" s="1"/>
  <c r="L42" i="21"/>
  <c r="E41" i="21"/>
  <c r="F41" i="21" s="1"/>
  <c r="G41" i="21" s="1"/>
  <c r="D43" i="21"/>
  <c r="Q40" i="21" l="1"/>
  <c r="R40" i="21"/>
  <c r="S41" i="24"/>
  <c r="R41" i="24"/>
  <c r="I42" i="24"/>
  <c r="J42" i="24" s="1"/>
  <c r="F42" i="24"/>
  <c r="G42" i="24" s="1"/>
  <c r="K44" i="24"/>
  <c r="E43" i="24"/>
  <c r="D45" i="24"/>
  <c r="I41" i="21"/>
  <c r="J41" i="21" s="1"/>
  <c r="L43" i="21"/>
  <c r="E42" i="21"/>
  <c r="F42" i="21" s="1"/>
  <c r="G42" i="21" s="1"/>
  <c r="D44" i="21"/>
  <c r="R41" i="21" l="1"/>
  <c r="Q41" i="21"/>
  <c r="S42" i="24"/>
  <c r="R42" i="24"/>
  <c r="F43" i="24"/>
  <c r="G43" i="24" s="1"/>
  <c r="I43" i="24"/>
  <c r="J43" i="24" s="1"/>
  <c r="K45" i="24"/>
  <c r="E44" i="24"/>
  <c r="D46" i="24"/>
  <c r="I42" i="21"/>
  <c r="J42" i="21" s="1"/>
  <c r="L44" i="21"/>
  <c r="E43" i="21"/>
  <c r="F43" i="21" s="1"/>
  <c r="G43" i="21" s="1"/>
  <c r="D45" i="21"/>
  <c r="R42" i="21" l="1"/>
  <c r="Q42" i="21"/>
  <c r="R43" i="24"/>
  <c r="S43" i="24"/>
  <c r="I44" i="24"/>
  <c r="J44" i="24" s="1"/>
  <c r="F44" i="24"/>
  <c r="G44" i="24" s="1"/>
  <c r="K46" i="24"/>
  <c r="E45" i="24"/>
  <c r="D47" i="24"/>
  <c r="I43" i="21"/>
  <c r="J43" i="21" s="1"/>
  <c r="L45" i="21"/>
  <c r="E44" i="21"/>
  <c r="F44" i="21" s="1"/>
  <c r="G44" i="21" s="1"/>
  <c r="D46" i="21"/>
  <c r="Q43" i="21" l="1"/>
  <c r="R43" i="21"/>
  <c r="R44" i="24"/>
  <c r="S44" i="24"/>
  <c r="I45" i="24"/>
  <c r="J45" i="24" s="1"/>
  <c r="F45" i="24"/>
  <c r="G45" i="24" s="1"/>
  <c r="E46" i="24"/>
  <c r="K47" i="24"/>
  <c r="D48" i="24"/>
  <c r="I44" i="21"/>
  <c r="J44" i="21" s="1"/>
  <c r="L46" i="21"/>
  <c r="E45" i="21"/>
  <c r="F45" i="21" s="1"/>
  <c r="G45" i="21" s="1"/>
  <c r="D47" i="21"/>
  <c r="R44" i="21" l="1"/>
  <c r="Q44" i="21"/>
  <c r="S45" i="24"/>
  <c r="R45" i="24"/>
  <c r="K48" i="24"/>
  <c r="E47" i="24"/>
  <c r="I46" i="24"/>
  <c r="J46" i="24" s="1"/>
  <c r="F46" i="24"/>
  <c r="G46" i="24" s="1"/>
  <c r="D49" i="24"/>
  <c r="I45" i="21"/>
  <c r="J45" i="21" s="1"/>
  <c r="L47" i="21"/>
  <c r="E46" i="21"/>
  <c r="F46" i="21" s="1"/>
  <c r="G46" i="21" s="1"/>
  <c r="D48" i="21"/>
  <c r="R45" i="21" l="1"/>
  <c r="Q45" i="21"/>
  <c r="S46" i="24"/>
  <c r="R46" i="24"/>
  <c r="E48" i="24"/>
  <c r="K49" i="24"/>
  <c r="F47" i="24"/>
  <c r="G47" i="24" s="1"/>
  <c r="I47" i="24"/>
  <c r="J47" i="24" s="1"/>
  <c r="D50" i="24"/>
  <c r="I46" i="21"/>
  <c r="J46" i="21" s="1"/>
  <c r="L48" i="21"/>
  <c r="E47" i="21"/>
  <c r="F47" i="21" s="1"/>
  <c r="G47" i="21" s="1"/>
  <c r="D49" i="21"/>
  <c r="R46" i="21" l="1"/>
  <c r="Q46" i="21"/>
  <c r="R47" i="24"/>
  <c r="S47" i="24"/>
  <c r="K50" i="24"/>
  <c r="E49" i="24"/>
  <c r="I48" i="24"/>
  <c r="J48" i="24" s="1"/>
  <c r="F48" i="24"/>
  <c r="G48" i="24" s="1"/>
  <c r="D51" i="24"/>
  <c r="I47" i="21"/>
  <c r="J47" i="21" s="1"/>
  <c r="L49" i="21"/>
  <c r="E48" i="21"/>
  <c r="F48" i="21" s="1"/>
  <c r="G48" i="21" s="1"/>
  <c r="D50" i="21"/>
  <c r="Q47" i="21" l="1"/>
  <c r="R47" i="21"/>
  <c r="R48" i="24"/>
  <c r="S48" i="24"/>
  <c r="K51" i="24"/>
  <c r="E50" i="24"/>
  <c r="I49" i="24"/>
  <c r="J49" i="24" s="1"/>
  <c r="F49" i="24"/>
  <c r="G49" i="24" s="1"/>
  <c r="D52" i="24"/>
  <c r="I48" i="21"/>
  <c r="J48" i="21" s="1"/>
  <c r="L50" i="21"/>
  <c r="E49" i="21"/>
  <c r="F49" i="21" s="1"/>
  <c r="G49" i="21" s="1"/>
  <c r="D51" i="21"/>
  <c r="R48" i="21" l="1"/>
  <c r="Q48" i="21"/>
  <c r="S49" i="24"/>
  <c r="R49" i="24"/>
  <c r="I50" i="24"/>
  <c r="J50" i="24" s="1"/>
  <c r="F50" i="24"/>
  <c r="G50" i="24" s="1"/>
  <c r="K52" i="24"/>
  <c r="E51" i="24"/>
  <c r="D53" i="24"/>
  <c r="I49" i="21"/>
  <c r="J49" i="21" s="1"/>
  <c r="L51" i="21"/>
  <c r="E50" i="21"/>
  <c r="F50" i="21" s="1"/>
  <c r="G50" i="21" s="1"/>
  <c r="D52" i="21"/>
  <c r="Q49" i="21" l="1"/>
  <c r="R49" i="21"/>
  <c r="S50" i="24"/>
  <c r="R50" i="24"/>
  <c r="F51" i="24"/>
  <c r="G51" i="24" s="1"/>
  <c r="I51" i="24"/>
  <c r="J51" i="24" s="1"/>
  <c r="E52" i="24"/>
  <c r="K53" i="24"/>
  <c r="D54" i="24"/>
  <c r="I50" i="21"/>
  <c r="J50" i="21" s="1"/>
  <c r="L52" i="21"/>
  <c r="E51" i="21"/>
  <c r="F51" i="21" s="1"/>
  <c r="G51" i="21" s="1"/>
  <c r="D53" i="21"/>
  <c r="R50" i="21" l="1"/>
  <c r="Q50" i="21"/>
  <c r="R51" i="24"/>
  <c r="S51" i="24"/>
  <c r="K54" i="24"/>
  <c r="E53" i="24"/>
  <c r="I52" i="24"/>
  <c r="J52" i="24" s="1"/>
  <c r="F52" i="24"/>
  <c r="G52" i="24" s="1"/>
  <c r="D55" i="24"/>
  <c r="I51" i="21"/>
  <c r="J51" i="21" s="1"/>
  <c r="L53" i="21"/>
  <c r="E52" i="21"/>
  <c r="F52" i="21" s="1"/>
  <c r="G52" i="21" s="1"/>
  <c r="D54" i="21"/>
  <c r="Q51" i="21" l="1"/>
  <c r="R51" i="21"/>
  <c r="R52" i="24"/>
  <c r="S52" i="24"/>
  <c r="F53" i="24"/>
  <c r="G53" i="24" s="1"/>
  <c r="I53" i="24"/>
  <c r="J53" i="24" s="1"/>
  <c r="E54" i="24"/>
  <c r="K55" i="24"/>
  <c r="D56" i="24"/>
  <c r="I52" i="21"/>
  <c r="J52" i="21" s="1"/>
  <c r="L54" i="21"/>
  <c r="E53" i="21"/>
  <c r="F53" i="21" s="1"/>
  <c r="G53" i="21" s="1"/>
  <c r="D55" i="21"/>
  <c r="R52" i="21" l="1"/>
  <c r="Q52" i="21"/>
  <c r="R53" i="24"/>
  <c r="S53" i="24"/>
  <c r="K56" i="24"/>
  <c r="E55" i="24"/>
  <c r="I54" i="24"/>
  <c r="J54" i="24" s="1"/>
  <c r="F54" i="24"/>
  <c r="G54" i="24" s="1"/>
  <c r="D57" i="24"/>
  <c r="I53" i="21"/>
  <c r="J53" i="21" s="1"/>
  <c r="L55" i="21"/>
  <c r="E54" i="21"/>
  <c r="F54" i="21" s="1"/>
  <c r="G54" i="21" s="1"/>
  <c r="D56" i="21"/>
  <c r="Q53" i="21" l="1"/>
  <c r="R53" i="21"/>
  <c r="S54" i="24"/>
  <c r="R54" i="24"/>
  <c r="I55" i="24"/>
  <c r="J55" i="24" s="1"/>
  <c r="F55" i="24"/>
  <c r="G55" i="24" s="1"/>
  <c r="E56" i="24"/>
  <c r="K57" i="24"/>
  <c r="D58" i="24"/>
  <c r="I54" i="21"/>
  <c r="J54" i="21" s="1"/>
  <c r="L56" i="21"/>
  <c r="E55" i="21"/>
  <c r="F55" i="21" s="1"/>
  <c r="G55" i="21" s="1"/>
  <c r="D57" i="21"/>
  <c r="R54" i="21" l="1"/>
  <c r="Q54" i="21"/>
  <c r="R55" i="24"/>
  <c r="S55" i="24"/>
  <c r="E57" i="24"/>
  <c r="K58" i="24"/>
  <c r="I56" i="24"/>
  <c r="J56" i="24" s="1"/>
  <c r="F56" i="24"/>
  <c r="G56" i="24" s="1"/>
  <c r="D59" i="24"/>
  <c r="I55" i="21"/>
  <c r="J55" i="21" s="1"/>
  <c r="L57" i="21"/>
  <c r="E56" i="21"/>
  <c r="F56" i="21" s="1"/>
  <c r="G56" i="21" s="1"/>
  <c r="D58" i="21"/>
  <c r="Q55" i="21" l="1"/>
  <c r="R55" i="21"/>
  <c r="R56" i="24"/>
  <c r="S56" i="24"/>
  <c r="E58" i="24"/>
  <c r="K59" i="24"/>
  <c r="F57" i="24"/>
  <c r="G57" i="24" s="1"/>
  <c r="I57" i="24"/>
  <c r="J57" i="24" s="1"/>
  <c r="D60" i="24"/>
  <c r="I56" i="21"/>
  <c r="J56" i="21" s="1"/>
  <c r="L58" i="21"/>
  <c r="E57" i="21"/>
  <c r="F57" i="21" s="1"/>
  <c r="G57" i="21" s="1"/>
  <c r="D59" i="21"/>
  <c r="R56" i="21" l="1"/>
  <c r="Q56" i="21"/>
  <c r="S57" i="24"/>
  <c r="R57" i="24"/>
  <c r="K60" i="24"/>
  <c r="E60" i="24" s="1"/>
  <c r="G61" i="24" s="1"/>
  <c r="E59" i="24"/>
  <c r="I58" i="24"/>
  <c r="J58" i="24" s="1"/>
  <c r="F58" i="24"/>
  <c r="G58" i="24" s="1"/>
  <c r="I57" i="21"/>
  <c r="J57" i="21" s="1"/>
  <c r="L59" i="21"/>
  <c r="E59" i="21" s="1"/>
  <c r="G60" i="21" s="1"/>
  <c r="E58" i="21"/>
  <c r="F58" i="21" s="1"/>
  <c r="G58" i="21" s="1"/>
  <c r="Q57" i="21" l="1"/>
  <c r="R57" i="21"/>
  <c r="S58" i="24"/>
  <c r="R58" i="24"/>
  <c r="F59" i="24"/>
  <c r="G59" i="24" s="1"/>
  <c r="I59" i="24"/>
  <c r="J59" i="24" s="1"/>
  <c r="F60" i="24"/>
  <c r="G60" i="24" s="1"/>
  <c r="I60" i="24"/>
  <c r="F59" i="21"/>
  <c r="G59" i="21" s="1"/>
  <c r="I58" i="21"/>
  <c r="J58" i="21" s="1"/>
  <c r="I59" i="21"/>
  <c r="R58" i="21" l="1"/>
  <c r="Q58" i="21"/>
  <c r="R59" i="24"/>
  <c r="S59" i="24"/>
  <c r="J60" i="24"/>
  <c r="J59" i="21"/>
  <c r="G5" i="24"/>
  <c r="G4" i="21"/>
  <c r="Q2" i="21" s="1"/>
  <c r="E59" i="5"/>
  <c r="Q59" i="21" l="1"/>
  <c r="R59" i="21"/>
  <c r="S1" i="21" s="1"/>
  <c r="S3" i="21" s="1"/>
  <c r="R60" i="24"/>
  <c r="R1" i="24" s="1"/>
  <c r="S60" i="24"/>
  <c r="T1" i="24" s="1"/>
  <c r="T3" i="24" s="1"/>
  <c r="Q1" i="21"/>
  <c r="E9" i="5" l="1"/>
  <c r="D8" i="2"/>
  <c r="D9" i="5"/>
  <c r="F9" i="5"/>
  <c r="E58" i="5"/>
  <c r="B10" i="5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7" i="5"/>
  <c r="E57" i="2"/>
  <c r="H57" i="2" s="1"/>
  <c r="E58" i="2"/>
  <c r="E56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8" i="2"/>
  <c r="H8" i="2" s="1"/>
  <c r="I8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6" i="2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4" i="1"/>
  <c r="K8" i="2" l="1"/>
  <c r="J8" i="2"/>
  <c r="F8" i="2"/>
  <c r="F59" i="5"/>
  <c r="H59" i="5"/>
  <c r="H58" i="5"/>
  <c r="F58" i="2"/>
  <c r="F57" i="2"/>
  <c r="H58" i="2"/>
  <c r="I58" i="2" s="1"/>
  <c r="F9" i="2"/>
  <c r="I59" i="5" l="1"/>
  <c r="K58" i="2"/>
  <c r="J58" i="2"/>
  <c r="J59" i="5" l="1"/>
  <c r="K59" i="5"/>
  <c r="E10" i="5" l="1"/>
  <c r="E11" i="5"/>
  <c r="E12" i="5"/>
  <c r="H12" i="5" s="1"/>
  <c r="E13" i="5"/>
  <c r="E14" i="5"/>
  <c r="H14" i="5" s="1"/>
  <c r="E15" i="5"/>
  <c r="E16" i="5"/>
  <c r="H16" i="5" s="1"/>
  <c r="E17" i="5"/>
  <c r="E18" i="5"/>
  <c r="H18" i="5" s="1"/>
  <c r="E19" i="5"/>
  <c r="H19" i="5" s="1"/>
  <c r="E20" i="5"/>
  <c r="H20" i="5" s="1"/>
  <c r="E21" i="5"/>
  <c r="E22" i="5"/>
  <c r="H22" i="5" s="1"/>
  <c r="E23" i="5"/>
  <c r="E24" i="5"/>
  <c r="E25" i="5"/>
  <c r="E26" i="5"/>
  <c r="H26" i="5" s="1"/>
  <c r="E27" i="5"/>
  <c r="E28" i="5"/>
  <c r="H28" i="5" s="1"/>
  <c r="E29" i="5"/>
  <c r="H29" i="5" s="1"/>
  <c r="E30" i="5"/>
  <c r="H30" i="5" s="1"/>
  <c r="E31" i="5"/>
  <c r="E32" i="5"/>
  <c r="E33" i="5"/>
  <c r="H33" i="5" s="1"/>
  <c r="E34" i="5"/>
  <c r="H34" i="5" s="1"/>
  <c r="E35" i="5"/>
  <c r="H35" i="5" s="1"/>
  <c r="E36" i="5"/>
  <c r="H36" i="5" s="1"/>
  <c r="E37" i="5"/>
  <c r="E38" i="5"/>
  <c r="H38" i="5" s="1"/>
  <c r="E39" i="5"/>
  <c r="E40" i="5"/>
  <c r="E41" i="5"/>
  <c r="E42" i="5"/>
  <c r="H42" i="5" s="1"/>
  <c r="E43" i="5"/>
  <c r="E44" i="5"/>
  <c r="H44" i="5" s="1"/>
  <c r="E45" i="5"/>
  <c r="E46" i="5"/>
  <c r="H46" i="5" s="1"/>
  <c r="E47" i="5"/>
  <c r="E48" i="5"/>
  <c r="H48" i="5" s="1"/>
  <c r="E49" i="5"/>
  <c r="E50" i="5"/>
  <c r="H50" i="5" s="1"/>
  <c r="E51" i="5"/>
  <c r="H51" i="5" s="1"/>
  <c r="E52" i="5"/>
  <c r="H52" i="5" s="1"/>
  <c r="E53" i="5"/>
  <c r="E54" i="5"/>
  <c r="H54" i="5" s="1"/>
  <c r="E55" i="5"/>
  <c r="E56" i="5"/>
  <c r="E57" i="5"/>
  <c r="F58" i="5" s="1"/>
  <c r="D10" i="5"/>
  <c r="H9" i="2"/>
  <c r="I9" i="2" s="1"/>
  <c r="H10" i="2"/>
  <c r="I10" i="2" s="1"/>
  <c r="H11" i="2"/>
  <c r="H12" i="2"/>
  <c r="H13" i="2"/>
  <c r="I13" i="2" s="1"/>
  <c r="H14" i="2"/>
  <c r="H15" i="2"/>
  <c r="H16" i="2"/>
  <c r="H17" i="2"/>
  <c r="I17" i="2" s="1"/>
  <c r="H18" i="2"/>
  <c r="H19" i="2"/>
  <c r="H20" i="2"/>
  <c r="H21" i="2"/>
  <c r="H22" i="2"/>
  <c r="H23" i="2"/>
  <c r="H24" i="2"/>
  <c r="H25" i="2"/>
  <c r="I25" i="2" s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I47" i="2" s="1"/>
  <c r="H48" i="2"/>
  <c r="H49" i="2"/>
  <c r="H50" i="2"/>
  <c r="H51" i="2"/>
  <c r="H52" i="2"/>
  <c r="H53" i="2"/>
  <c r="H54" i="2"/>
  <c r="I54" i="2" s="1"/>
  <c r="H55" i="2"/>
  <c r="I55" i="2" s="1"/>
  <c r="H56" i="2"/>
  <c r="D9" i="2"/>
  <c r="I43" i="2" l="1"/>
  <c r="I31" i="2"/>
  <c r="I27" i="2"/>
  <c r="I15" i="2"/>
  <c r="I11" i="2"/>
  <c r="I18" i="2"/>
  <c r="I24" i="2"/>
  <c r="I12" i="2"/>
  <c r="I48" i="2"/>
  <c r="I36" i="2"/>
  <c r="I23" i="2"/>
  <c r="I34" i="2"/>
  <c r="I21" i="2"/>
  <c r="I39" i="2"/>
  <c r="I35" i="2"/>
  <c r="K35" i="2" s="1"/>
  <c r="I29" i="2"/>
  <c r="I46" i="2"/>
  <c r="K46" i="2" s="1"/>
  <c r="I22" i="2"/>
  <c r="J22" i="2" s="1"/>
  <c r="I33" i="2"/>
  <c r="J33" i="2" s="1"/>
  <c r="I37" i="2"/>
  <c r="K37" i="2" s="1"/>
  <c r="I26" i="2"/>
  <c r="K26" i="2" s="1"/>
  <c r="I28" i="2"/>
  <c r="J28" i="2" s="1"/>
  <c r="I29" i="5"/>
  <c r="I30" i="5"/>
  <c r="K30" i="5" s="1"/>
  <c r="I51" i="5"/>
  <c r="K51" i="5" s="1"/>
  <c r="I36" i="5"/>
  <c r="J36" i="5" s="1"/>
  <c r="I20" i="5"/>
  <c r="J20" i="5" s="1"/>
  <c r="I19" i="5"/>
  <c r="K19" i="5" s="1"/>
  <c r="I35" i="5"/>
  <c r="J35" i="5" s="1"/>
  <c r="I52" i="5"/>
  <c r="J52" i="5" s="1"/>
  <c r="J19" i="5"/>
  <c r="J30" i="5"/>
  <c r="K29" i="5"/>
  <c r="J29" i="5"/>
  <c r="I34" i="5"/>
  <c r="I45" i="2"/>
  <c r="K45" i="2" s="1"/>
  <c r="I53" i="2"/>
  <c r="K53" i="2" s="1"/>
  <c r="I14" i="2"/>
  <c r="K14" i="2" s="1"/>
  <c r="I41" i="2"/>
  <c r="K41" i="2" s="1"/>
  <c r="I38" i="2"/>
  <c r="K38" i="2" s="1"/>
  <c r="I40" i="2"/>
  <c r="J40" i="2" s="1"/>
  <c r="I42" i="2"/>
  <c r="K42" i="2" s="1"/>
  <c r="I49" i="2"/>
  <c r="J49" i="2" s="1"/>
  <c r="I16" i="2"/>
  <c r="J16" i="2" s="1"/>
  <c r="I50" i="2"/>
  <c r="J50" i="2" s="1"/>
  <c r="I19" i="2"/>
  <c r="J19" i="2" s="1"/>
  <c r="I51" i="2"/>
  <c r="K51" i="2" s="1"/>
  <c r="K18" i="2"/>
  <c r="J18" i="2"/>
  <c r="K54" i="2"/>
  <c r="J54" i="2"/>
  <c r="K55" i="2"/>
  <c r="J55" i="2"/>
  <c r="K43" i="2"/>
  <c r="J43" i="2"/>
  <c r="I52" i="2"/>
  <c r="J27" i="2"/>
  <c r="K27" i="2"/>
  <c r="K12" i="2"/>
  <c r="J12" i="2"/>
  <c r="K17" i="2"/>
  <c r="J17" i="2"/>
  <c r="K25" i="2"/>
  <c r="J25" i="2"/>
  <c r="K11" i="2"/>
  <c r="J11" i="2"/>
  <c r="I30" i="2"/>
  <c r="K24" i="2"/>
  <c r="J24" i="2"/>
  <c r="K34" i="2"/>
  <c r="J34" i="2"/>
  <c r="K10" i="2"/>
  <c r="J10" i="2"/>
  <c r="K29" i="2"/>
  <c r="J29" i="2"/>
  <c r="K15" i="2"/>
  <c r="J15" i="2"/>
  <c r="J14" i="2"/>
  <c r="K13" i="2"/>
  <c r="J13" i="2"/>
  <c r="K36" i="2"/>
  <c r="J36" i="2"/>
  <c r="J35" i="2"/>
  <c r="J45" i="2"/>
  <c r="K21" i="2"/>
  <c r="J21" i="2"/>
  <c r="J9" i="2"/>
  <c r="K9" i="2"/>
  <c r="K31" i="2"/>
  <c r="J31" i="2"/>
  <c r="J39" i="2"/>
  <c r="K39" i="2"/>
  <c r="K48" i="2"/>
  <c r="J48" i="2"/>
  <c r="J47" i="2"/>
  <c r="K47" i="2"/>
  <c r="K23" i="2"/>
  <c r="J23" i="2"/>
  <c r="K22" i="2"/>
  <c r="I56" i="2"/>
  <c r="I57" i="2"/>
  <c r="I44" i="2"/>
  <c r="I32" i="2"/>
  <c r="I20" i="2"/>
  <c r="D11" i="5"/>
  <c r="D10" i="2"/>
  <c r="H10" i="5"/>
  <c r="F10" i="5"/>
  <c r="F49" i="5"/>
  <c r="F45" i="5"/>
  <c r="F17" i="5"/>
  <c r="F13" i="5"/>
  <c r="F32" i="5"/>
  <c r="H57" i="5"/>
  <c r="H32" i="5"/>
  <c r="F16" i="5"/>
  <c r="F48" i="5"/>
  <c r="F40" i="5"/>
  <c r="F56" i="5"/>
  <c r="F24" i="5"/>
  <c r="F12" i="5"/>
  <c r="F15" i="5"/>
  <c r="F21" i="5"/>
  <c r="F28" i="5"/>
  <c r="F31" i="5"/>
  <c r="F37" i="5"/>
  <c r="F44" i="5"/>
  <c r="F47" i="5"/>
  <c r="F53" i="5"/>
  <c r="F11" i="5"/>
  <c r="H15" i="5"/>
  <c r="I15" i="5" s="1"/>
  <c r="F27" i="5"/>
  <c r="H31" i="5"/>
  <c r="I31" i="5" s="1"/>
  <c r="F43" i="5"/>
  <c r="H47" i="5"/>
  <c r="I47" i="5" s="1"/>
  <c r="H11" i="5"/>
  <c r="F20" i="5"/>
  <c r="F23" i="5"/>
  <c r="H24" i="5"/>
  <c r="H27" i="5"/>
  <c r="I27" i="5" s="1"/>
  <c r="F36" i="5"/>
  <c r="F39" i="5"/>
  <c r="H40" i="5"/>
  <c r="H43" i="5"/>
  <c r="I43" i="5" s="1"/>
  <c r="F52" i="5"/>
  <c r="F55" i="5"/>
  <c r="H56" i="5"/>
  <c r="F19" i="5"/>
  <c r="H23" i="5"/>
  <c r="I23" i="5" s="1"/>
  <c r="F25" i="5"/>
  <c r="F35" i="5"/>
  <c r="H39" i="5"/>
  <c r="I39" i="5" s="1"/>
  <c r="F41" i="5"/>
  <c r="F51" i="5"/>
  <c r="H55" i="5"/>
  <c r="I55" i="5" s="1"/>
  <c r="F29" i="5"/>
  <c r="F33" i="5"/>
  <c r="F57" i="5"/>
  <c r="H9" i="5"/>
  <c r="I9" i="5" s="1"/>
  <c r="H13" i="5"/>
  <c r="I13" i="5" s="1"/>
  <c r="F14" i="5"/>
  <c r="H17" i="5"/>
  <c r="I17" i="5" s="1"/>
  <c r="F18" i="5"/>
  <c r="H21" i="5"/>
  <c r="I21" i="5" s="1"/>
  <c r="F22" i="5"/>
  <c r="H25" i="5"/>
  <c r="I26" i="5" s="1"/>
  <c r="F26" i="5"/>
  <c r="F30" i="5"/>
  <c r="F34" i="5"/>
  <c r="H37" i="5"/>
  <c r="I37" i="5" s="1"/>
  <c r="F38" i="5"/>
  <c r="H41" i="5"/>
  <c r="F42" i="5"/>
  <c r="H45" i="5"/>
  <c r="I45" i="5" s="1"/>
  <c r="F46" i="5"/>
  <c r="H49" i="5"/>
  <c r="I49" i="5" s="1"/>
  <c r="F50" i="5"/>
  <c r="H53" i="5"/>
  <c r="I53" i="5" s="1"/>
  <c r="F54" i="5"/>
  <c r="F10" i="2"/>
  <c r="F50" i="2"/>
  <c r="F54" i="2"/>
  <c r="F42" i="2"/>
  <c r="F30" i="2"/>
  <c r="F22" i="2"/>
  <c r="F14" i="2"/>
  <c r="F53" i="2"/>
  <c r="F49" i="2"/>
  <c r="F45" i="2"/>
  <c r="F41" i="2"/>
  <c r="F37" i="2"/>
  <c r="F33" i="2"/>
  <c r="F29" i="2"/>
  <c r="F25" i="2"/>
  <c r="F21" i="2"/>
  <c r="F17" i="2"/>
  <c r="F13" i="2"/>
  <c r="F46" i="2"/>
  <c r="F38" i="2"/>
  <c r="F34" i="2"/>
  <c r="F26" i="2"/>
  <c r="F18" i="2"/>
  <c r="F56" i="2"/>
  <c r="F52" i="2"/>
  <c r="F48" i="2"/>
  <c r="F44" i="2"/>
  <c r="F40" i="2"/>
  <c r="F36" i="2"/>
  <c r="F32" i="2"/>
  <c r="F28" i="2"/>
  <c r="F24" i="2"/>
  <c r="F20" i="2"/>
  <c r="F16" i="2"/>
  <c r="F12" i="2"/>
  <c r="F55" i="2"/>
  <c r="F51" i="2"/>
  <c r="F47" i="2"/>
  <c r="F43" i="2"/>
  <c r="F39" i="2"/>
  <c r="F35" i="2"/>
  <c r="F31" i="2"/>
  <c r="F27" i="2"/>
  <c r="F23" i="2"/>
  <c r="F19" i="2"/>
  <c r="F15" i="2"/>
  <c r="F11" i="2"/>
  <c r="J46" i="2" l="1"/>
  <c r="K33" i="2"/>
  <c r="K16" i="2"/>
  <c r="K28" i="2"/>
  <c r="J37" i="2"/>
  <c r="J26" i="2"/>
  <c r="J42" i="2"/>
  <c r="J53" i="2"/>
  <c r="K20" i="5"/>
  <c r="I11" i="5"/>
  <c r="J11" i="5" s="1"/>
  <c r="I41" i="5"/>
  <c r="K35" i="5"/>
  <c r="K36" i="5"/>
  <c r="J51" i="5"/>
  <c r="K52" i="5"/>
  <c r="I32" i="5"/>
  <c r="I24" i="5"/>
  <c r="K24" i="5" s="1"/>
  <c r="I56" i="5"/>
  <c r="K56" i="5" s="1"/>
  <c r="I12" i="5"/>
  <c r="K12" i="5" s="1"/>
  <c r="J24" i="5"/>
  <c r="K27" i="5"/>
  <c r="J27" i="5"/>
  <c r="K17" i="5"/>
  <c r="J17" i="5"/>
  <c r="I57" i="5"/>
  <c r="I58" i="5"/>
  <c r="I14" i="5"/>
  <c r="K26" i="5"/>
  <c r="J26" i="5"/>
  <c r="K32" i="5"/>
  <c r="J32" i="5"/>
  <c r="K13" i="5"/>
  <c r="J13" i="5"/>
  <c r="K11" i="5"/>
  <c r="I22" i="5"/>
  <c r="I28" i="5"/>
  <c r="J23" i="5"/>
  <c r="K23" i="5"/>
  <c r="J9" i="5"/>
  <c r="K9" i="5"/>
  <c r="J47" i="5"/>
  <c r="K47" i="5"/>
  <c r="J34" i="5"/>
  <c r="K34" i="5"/>
  <c r="K21" i="5"/>
  <c r="J21" i="5"/>
  <c r="I46" i="5"/>
  <c r="K49" i="5"/>
  <c r="J49" i="5"/>
  <c r="K41" i="5"/>
  <c r="J41" i="5"/>
  <c r="K31" i="5"/>
  <c r="J31" i="5"/>
  <c r="I48" i="5"/>
  <c r="I42" i="5"/>
  <c r="I16" i="5"/>
  <c r="K43" i="5"/>
  <c r="J43" i="5"/>
  <c r="I38" i="5"/>
  <c r="I44" i="5"/>
  <c r="I18" i="5"/>
  <c r="K15" i="5"/>
  <c r="J15" i="5"/>
  <c r="I10" i="5"/>
  <c r="I54" i="5"/>
  <c r="I50" i="5"/>
  <c r="I33" i="5"/>
  <c r="J45" i="5"/>
  <c r="K45" i="5"/>
  <c r="K55" i="5"/>
  <c r="J55" i="5"/>
  <c r="I25" i="5"/>
  <c r="K39" i="5"/>
  <c r="J39" i="5"/>
  <c r="K37" i="5"/>
  <c r="J37" i="5"/>
  <c r="I40" i="5"/>
  <c r="K53" i="5"/>
  <c r="J53" i="5"/>
  <c r="K40" i="2"/>
  <c r="J38" i="2"/>
  <c r="J41" i="2"/>
  <c r="K19" i="2"/>
  <c r="K50" i="2"/>
  <c r="K49" i="2"/>
  <c r="J51" i="2"/>
  <c r="K20" i="2"/>
  <c r="J20" i="2"/>
  <c r="J52" i="2"/>
  <c r="K52" i="2"/>
  <c r="K57" i="2"/>
  <c r="J57" i="2"/>
  <c r="J44" i="2"/>
  <c r="K44" i="2"/>
  <c r="K56" i="2"/>
  <c r="J56" i="2"/>
  <c r="K30" i="2"/>
  <c r="J30" i="2"/>
  <c r="K32" i="2"/>
  <c r="J32" i="2"/>
  <c r="D12" i="5"/>
  <c r="D11" i="2"/>
  <c r="J56" i="5" l="1"/>
  <c r="J12" i="5"/>
  <c r="J58" i="5"/>
  <c r="K58" i="5"/>
  <c r="K38" i="5"/>
  <c r="J38" i="5"/>
  <c r="K28" i="5"/>
  <c r="J28" i="5"/>
  <c r="J57" i="5"/>
  <c r="K57" i="5"/>
  <c r="K16" i="5"/>
  <c r="J16" i="5"/>
  <c r="K54" i="5"/>
  <c r="J54" i="5"/>
  <c r="K50" i="5"/>
  <c r="J50" i="5"/>
  <c r="K40" i="5"/>
  <c r="J40" i="5"/>
  <c r="J10" i="5"/>
  <c r="K10" i="5"/>
  <c r="K18" i="5"/>
  <c r="J18" i="5"/>
  <c r="K44" i="5"/>
  <c r="J44" i="5"/>
  <c r="J46" i="5"/>
  <c r="K46" i="5"/>
  <c r="J33" i="5"/>
  <c r="K33" i="5"/>
  <c r="K42" i="5"/>
  <c r="J42" i="5"/>
  <c r="J48" i="5"/>
  <c r="K48" i="5"/>
  <c r="K25" i="5"/>
  <c r="J25" i="5"/>
  <c r="K14" i="5"/>
  <c r="J14" i="5"/>
  <c r="J22" i="5"/>
  <c r="K22" i="5"/>
  <c r="D13" i="5"/>
  <c r="D12" i="2"/>
  <c r="J1" i="5" l="1"/>
  <c r="F6" i="51" s="1"/>
  <c r="D14" i="5"/>
  <c r="D13" i="2"/>
  <c r="D15" i="5" l="1"/>
  <c r="D14" i="2"/>
  <c r="D16" i="5" l="1"/>
  <c r="D15" i="2"/>
  <c r="D17" i="5" l="1"/>
  <c r="D16" i="2"/>
  <c r="D18" i="5" l="1"/>
  <c r="D17" i="2"/>
  <c r="D19" i="5" l="1"/>
  <c r="D18" i="2"/>
  <c r="D20" i="5" l="1"/>
  <c r="D19" i="2"/>
  <c r="D21" i="5" l="1"/>
  <c r="D20" i="2"/>
  <c r="D22" i="5" l="1"/>
  <c r="D21" i="2"/>
  <c r="D23" i="5" l="1"/>
  <c r="D22" i="2"/>
  <c r="D24" i="5" l="1"/>
  <c r="D23" i="2"/>
  <c r="D25" i="5" l="1"/>
  <c r="D24" i="2"/>
  <c r="D26" i="5" l="1"/>
  <c r="D25" i="2"/>
  <c r="D27" i="5" l="1"/>
  <c r="D26" i="2"/>
  <c r="D28" i="5" l="1"/>
  <c r="D27" i="2"/>
  <c r="D29" i="5" l="1"/>
  <c r="D28" i="2"/>
  <c r="D30" i="5" l="1"/>
  <c r="D29" i="2"/>
  <c r="D31" i="5" l="1"/>
  <c r="D30" i="2"/>
  <c r="D32" i="5" l="1"/>
  <c r="D31" i="2"/>
  <c r="D33" i="5" l="1"/>
  <c r="D32" i="2"/>
  <c r="D34" i="5" l="1"/>
  <c r="D33" i="2"/>
  <c r="D35" i="5" l="1"/>
  <c r="D34" i="2"/>
  <c r="D36" i="5" l="1"/>
  <c r="D35" i="2"/>
  <c r="D37" i="5" l="1"/>
  <c r="D36" i="2"/>
  <c r="D38" i="5" l="1"/>
  <c r="D37" i="2"/>
  <c r="D39" i="5" l="1"/>
  <c r="D38" i="2"/>
  <c r="D40" i="5" l="1"/>
  <c r="D39" i="2"/>
  <c r="D41" i="5" l="1"/>
  <c r="D40" i="2"/>
  <c r="D42" i="5" l="1"/>
  <c r="D41" i="2"/>
  <c r="D43" i="5" l="1"/>
  <c r="D42" i="2"/>
  <c r="D44" i="5" l="1"/>
  <c r="D43" i="2"/>
  <c r="D45" i="5" l="1"/>
  <c r="D44" i="2"/>
  <c r="D46" i="5" l="1"/>
  <c r="D45" i="2"/>
  <c r="D47" i="5" l="1"/>
  <c r="D46" i="2"/>
  <c r="D48" i="5" l="1"/>
  <c r="D47" i="2"/>
  <c r="D49" i="5" l="1"/>
  <c r="D48" i="2"/>
  <c r="D50" i="5" l="1"/>
  <c r="D49" i="2"/>
  <c r="D51" i="5" l="1"/>
  <c r="D50" i="2"/>
  <c r="D52" i="5" l="1"/>
  <c r="D51" i="2"/>
  <c r="D53" i="5" l="1"/>
  <c r="D52" i="2"/>
  <c r="D54" i="5" l="1"/>
  <c r="D53" i="2"/>
  <c r="D55" i="5" l="1"/>
  <c r="D54" i="2"/>
  <c r="D56" i="5" l="1"/>
  <c r="D55" i="2"/>
  <c r="D57" i="5" l="1"/>
  <c r="D56" i="2"/>
  <c r="D58" i="5" l="1"/>
  <c r="D57" i="2"/>
  <c r="D59" i="5" l="1"/>
  <c r="D58" i="2"/>
  <c r="F60" i="5" l="1"/>
  <c r="F4" i="5" s="1"/>
  <c r="F5" i="51" s="1"/>
  <c r="F59" i="2"/>
  <c r="F3" i="2" s="1"/>
  <c r="B5" i="51" s="1"/>
  <c r="J1" i="2"/>
  <c r="B6" i="51" s="1"/>
  <c r="F56" i="54"/>
  <c r="F54" i="54"/>
  <c r="F59" i="54"/>
  <c r="F57" i="54"/>
  <c r="H48" i="54"/>
  <c r="H36" i="54"/>
  <c r="I37" i="54" s="1"/>
  <c r="K37" i="54" s="1"/>
  <c r="H44" i="54"/>
  <c r="I45" i="54" s="1"/>
  <c r="H43" i="54"/>
  <c r="H47" i="54"/>
  <c r="I47" i="54" s="1"/>
  <c r="J47" i="54" s="1"/>
  <c r="H50" i="54"/>
  <c r="H27" i="54"/>
  <c r="H42" i="54"/>
  <c r="F55" i="54"/>
  <c r="H51" i="54"/>
  <c r="F52" i="54"/>
  <c r="H59" i="54"/>
  <c r="H56" i="54"/>
  <c r="F36" i="54"/>
  <c r="F43" i="54"/>
  <c r="F50" i="54"/>
  <c r="H57" i="54"/>
  <c r="F49" i="54"/>
  <c r="H49" i="54"/>
  <c r="H33" i="54"/>
  <c r="I33" i="54" s="1"/>
  <c r="H26" i="54"/>
  <c r="I26" i="54" s="1"/>
  <c r="J26" i="54" s="1"/>
  <c r="F61" i="54"/>
  <c r="F60" i="54"/>
  <c r="F53" i="54"/>
  <c r="H60" i="54"/>
  <c r="H20" i="54"/>
  <c r="H35" i="54"/>
  <c r="H40" i="54"/>
  <c r="I40" i="54" s="1"/>
  <c r="H34" i="54"/>
  <c r="F48" i="54"/>
  <c r="H55" i="54"/>
  <c r="H19" i="54"/>
  <c r="I19" i="54" s="1"/>
  <c r="J19" i="54" s="1"/>
  <c r="F41" i="54"/>
  <c r="F45" i="54"/>
  <c r="H52" i="54"/>
  <c r="F40" i="54"/>
  <c r="F47" i="54"/>
  <c r="H54" i="54"/>
  <c r="H58" i="54"/>
  <c r="F29" i="54"/>
  <c r="F37" i="54"/>
  <c r="F44" i="54"/>
  <c r="F51" i="54"/>
  <c r="F58" i="54"/>
  <c r="H28" i="54"/>
  <c r="I29" i="54" s="1"/>
  <c r="H12" i="54"/>
  <c r="I12" i="54" s="1"/>
  <c r="F20" i="54"/>
  <c r="F27" i="54"/>
  <c r="F34" i="54"/>
  <c r="H41" i="54"/>
  <c r="F13" i="54"/>
  <c r="F21" i="54"/>
  <c r="F28" i="54"/>
  <c r="F35" i="54"/>
  <c r="F42" i="54"/>
  <c r="F12" i="54"/>
  <c r="F19" i="54"/>
  <c r="F26" i="54"/>
  <c r="F33" i="54"/>
  <c r="I28" i="54" l="1"/>
  <c r="K28" i="54" s="1"/>
  <c r="I59" i="54"/>
  <c r="I35" i="54"/>
  <c r="J35" i="54" s="1"/>
  <c r="K35" i="54"/>
  <c r="I42" i="54"/>
  <c r="J42" i="54" s="1"/>
  <c r="I49" i="54"/>
  <c r="K49" i="54" s="1"/>
  <c r="I55" i="54"/>
  <c r="J55" i="54" s="1"/>
  <c r="I57" i="54"/>
  <c r="J57" i="54" s="1"/>
  <c r="I36" i="54"/>
  <c r="K36" i="54" s="1"/>
  <c r="I20" i="54"/>
  <c r="K20" i="54" s="1"/>
  <c r="J28" i="54"/>
  <c r="I52" i="54"/>
  <c r="J52" i="54" s="1"/>
  <c r="I60" i="54"/>
  <c r="K60" i="54" s="1"/>
  <c r="K33" i="54"/>
  <c r="J33" i="54"/>
  <c r="F5" i="54"/>
  <c r="H6" i="51" s="1"/>
  <c r="I43" i="54"/>
  <c r="J43" i="54" s="1"/>
  <c r="I21" i="54"/>
  <c r="K21" i="54" s="1"/>
  <c r="I50" i="54"/>
  <c r="K50" i="54" s="1"/>
  <c r="I44" i="54"/>
  <c r="J44" i="54" s="1"/>
  <c r="I41" i="54"/>
  <c r="J41" i="54" s="1"/>
  <c r="I56" i="54"/>
  <c r="K56" i="54" s="1"/>
  <c r="I58" i="54"/>
  <c r="K58" i="54" s="1"/>
  <c r="I34" i="54"/>
  <c r="K34" i="54" s="1"/>
  <c r="I27" i="54"/>
  <c r="K27" i="54" s="1"/>
  <c r="I51" i="54"/>
  <c r="K51" i="54" s="1"/>
  <c r="I54" i="54"/>
  <c r="K54" i="54" s="1"/>
  <c r="I48" i="54"/>
  <c r="J48" i="54" s="1"/>
  <c r="K40" i="54"/>
  <c r="J40" i="54"/>
  <c r="K12" i="54"/>
  <c r="J12" i="54"/>
  <c r="J29" i="54"/>
  <c r="K29" i="54"/>
  <c r="K45" i="54"/>
  <c r="J45" i="54"/>
  <c r="K59" i="54"/>
  <c r="J59" i="54"/>
  <c r="K19" i="54"/>
  <c r="I53" i="54"/>
  <c r="K47" i="54"/>
  <c r="J37" i="54"/>
  <c r="K26" i="54"/>
  <c r="J54" i="54"/>
  <c r="I13" i="54"/>
  <c r="J49" i="54" l="1"/>
  <c r="K43" i="54"/>
  <c r="K42" i="54"/>
  <c r="K55" i="54"/>
  <c r="K52" i="54"/>
  <c r="J21" i="54"/>
  <c r="J20" i="54"/>
  <c r="K57" i="54"/>
  <c r="K41" i="54"/>
  <c r="J36" i="54"/>
  <c r="K48" i="54"/>
  <c r="J51" i="54"/>
  <c r="J60" i="54"/>
  <c r="J1" i="54" s="1"/>
  <c r="H7" i="51" s="1"/>
  <c r="J27" i="54"/>
  <c r="J56" i="54"/>
  <c r="J34" i="54"/>
  <c r="K44" i="54"/>
  <c r="J50" i="54"/>
  <c r="J58" i="54"/>
  <c r="K53" i="54"/>
  <c r="J53" i="54"/>
  <c r="K13" i="54"/>
  <c r="J13" i="54"/>
  <c r="E61" i="55" l="1"/>
  <c r="E60" i="55"/>
  <c r="J60" i="55" s="1"/>
  <c r="K60" i="55" s="1"/>
  <c r="E39" i="55"/>
  <c r="F40" i="55" s="1"/>
  <c r="G40" i="55" s="1"/>
  <c r="F61" i="55" l="1"/>
  <c r="AA60" i="55"/>
  <c r="Z60" i="55"/>
  <c r="F39" i="55"/>
  <c r="G39" i="55" s="1"/>
  <c r="J39" i="55"/>
  <c r="F60" i="55"/>
  <c r="F62" i="55"/>
  <c r="J61" i="55"/>
  <c r="G18" i="55" l="1"/>
  <c r="K39" i="55"/>
  <c r="K40" i="55"/>
  <c r="K62" i="55"/>
  <c r="K61" i="55"/>
  <c r="L19" i="51" l="1"/>
  <c r="K3" i="55"/>
  <c r="L22" i="51" s="1"/>
  <c r="AA61" i="55"/>
  <c r="Z61" i="55"/>
  <c r="AA62" i="55"/>
  <c r="Z62" i="55"/>
  <c r="Z40" i="55"/>
  <c r="AA40" i="55"/>
  <c r="AA39" i="55"/>
  <c r="Z39" i="55"/>
  <c r="K1" i="55" s="1"/>
  <c r="L20" i="51" l="1"/>
  <c r="K2" i="55"/>
  <c r="L21" i="5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<sst xmlns="http://schemas.openxmlformats.org/spreadsheetml/2006/main" count="865" uniqueCount="71">
  <si>
    <t>Coinbase</t>
  </si>
  <si>
    <t>NFT minted</t>
  </si>
  <si>
    <t>ETH volume ($B)</t>
  </si>
  <si>
    <t>LooksRare</t>
  </si>
  <si>
    <t>Cum</t>
  </si>
  <si>
    <t>P(X=x)</t>
  </si>
  <si>
    <t>r</t>
  </si>
  <si>
    <t>alpha</t>
  </si>
  <si>
    <t>LL</t>
  </si>
  <si>
    <t>#</t>
  </si>
  <si>
    <t>E[T(t)]</t>
  </si>
  <si>
    <t>c</t>
  </si>
  <si>
    <t>B_ETH</t>
  </si>
  <si>
    <t>exp(BX)</t>
  </si>
  <si>
    <t xml:space="preserve"> </t>
  </si>
  <si>
    <t>Week end date</t>
  </si>
  <si>
    <t>MAPE</t>
  </si>
  <si>
    <t>chi sq</t>
  </si>
  <si>
    <t>APE</t>
  </si>
  <si>
    <t>chisq</t>
  </si>
  <si>
    <t>df</t>
  </si>
  <si>
    <t>pvalue</t>
  </si>
  <si>
    <t>B(t)</t>
  </si>
  <si>
    <t>Covariate</t>
  </si>
  <si>
    <t>B_NFT minted</t>
  </si>
  <si>
    <t>P(try week t)</t>
  </si>
  <si>
    <t>E(t)</t>
  </si>
  <si>
    <t>BIC</t>
  </si>
  <si>
    <t>ln(NFT mint)</t>
  </si>
  <si>
    <t>ln(ETH)</t>
  </si>
  <si>
    <t>B_NFT</t>
  </si>
  <si>
    <t>Unemployment Rate</t>
  </si>
  <si>
    <t>inflation</t>
  </si>
  <si>
    <t>B_inf</t>
  </si>
  <si>
    <t>ln(inf)</t>
  </si>
  <si>
    <t>inf</t>
  </si>
  <si>
    <t>inflation expectations</t>
  </si>
  <si>
    <t>Crypto Crashes</t>
  </si>
  <si>
    <t>Crypto Hacks</t>
  </si>
  <si>
    <t>LooksRare Google Search</t>
  </si>
  <si>
    <t>Coinbase google search</t>
  </si>
  <si>
    <t>A(t)</t>
  </si>
  <si>
    <t>B_Hack</t>
  </si>
  <si>
    <t>B_Crash</t>
  </si>
  <si>
    <t>LooksRare NFT Google Search</t>
  </si>
  <si>
    <t>Coinbase NFT google search</t>
  </si>
  <si>
    <t>ln(google)</t>
  </si>
  <si>
    <t>B_google</t>
  </si>
  <si>
    <t>pi</t>
  </si>
  <si>
    <t>Pareto II LooksRare</t>
  </si>
  <si>
    <t>Burr XII LooksRare</t>
  </si>
  <si>
    <t>Burr XII COV LooksRare</t>
  </si>
  <si>
    <t>Pareto II Coinbase</t>
  </si>
  <si>
    <t>Burr XII Coinbase</t>
  </si>
  <si>
    <t>Pareto II LooksRare NT</t>
  </si>
  <si>
    <t>Pareto II Coinbase NT</t>
  </si>
  <si>
    <t>Burr XII COV Coinbase</t>
  </si>
  <si>
    <t>in sample MAPE</t>
  </si>
  <si>
    <t>out sample MAPE</t>
  </si>
  <si>
    <t>out of sample MAPE</t>
  </si>
  <si>
    <t>Burr XII LooksRare NT</t>
  </si>
  <si>
    <t>Burr XII Coinbase NT</t>
  </si>
  <si>
    <t>c1</t>
  </si>
  <si>
    <t>lambda1</t>
  </si>
  <si>
    <t>lambda2</t>
  </si>
  <si>
    <t>c2</t>
  </si>
  <si>
    <t>B2(t)</t>
  </si>
  <si>
    <t>exp(B2X)</t>
  </si>
  <si>
    <t>exp(B1X)</t>
  </si>
  <si>
    <t>Burr XII COV LooksRare LC</t>
  </si>
  <si>
    <t>Burr XII COV Coinbase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</si>
</sst>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1" applyNumberFormat="1" applyFont="1"/>
    <xf numFmtId="15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10" fontId="0" fillId="0" borderId="0" xfId="0" applyNumberFormat="1"/>
    <xf numFmtId="0" fontId="5" fillId="0" borderId="1" xfId="0" applyFont="1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right"/>
    </xf>
    <xf numFmtId="0" fontId="6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0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vs. NFT Minted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LooksRare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Data!$B$5:$B$55</c:f>
              <c:numCache>
                <c:formatCode>General</c:formatCode>
                <c:ptCount val="51"/>
                <c:pt idx="1">
                  <c:v>9979</c:v>
                </c:pt>
                <c:pt idx="2">
                  <c:v>8445</c:v>
                </c:pt>
                <c:pt idx="3">
                  <c:v>10083</c:v>
                </c:pt>
                <c:pt idx="4">
                  <c:v>10956</c:v>
                </c:pt>
                <c:pt idx="5">
                  <c:v>6183</c:v>
                </c:pt>
                <c:pt idx="6">
                  <c:v>4890</c:v>
                </c:pt>
                <c:pt idx="7">
                  <c:v>3880</c:v>
                </c:pt>
                <c:pt idx="8">
                  <c:v>2498</c:v>
                </c:pt>
                <c:pt idx="9">
                  <c:v>2994</c:v>
                </c:pt>
                <c:pt idx="10">
                  <c:v>3040</c:v>
                </c:pt>
                <c:pt idx="11">
                  <c:v>3217</c:v>
                </c:pt>
                <c:pt idx="12">
                  <c:v>4110</c:v>
                </c:pt>
                <c:pt idx="13">
                  <c:v>3629</c:v>
                </c:pt>
                <c:pt idx="14">
                  <c:v>3015</c:v>
                </c:pt>
                <c:pt idx="15">
                  <c:v>6371</c:v>
                </c:pt>
                <c:pt idx="16">
                  <c:v>6041</c:v>
                </c:pt>
                <c:pt idx="17">
                  <c:v>6270</c:v>
                </c:pt>
                <c:pt idx="18">
                  <c:v>4668</c:v>
                </c:pt>
                <c:pt idx="19">
                  <c:v>7607</c:v>
                </c:pt>
                <c:pt idx="20">
                  <c:v>4605</c:v>
                </c:pt>
                <c:pt idx="21">
                  <c:v>3661</c:v>
                </c:pt>
                <c:pt idx="22">
                  <c:v>3115</c:v>
                </c:pt>
                <c:pt idx="23">
                  <c:v>2544</c:v>
                </c:pt>
                <c:pt idx="24">
                  <c:v>3259</c:v>
                </c:pt>
                <c:pt idx="25">
                  <c:v>2364</c:v>
                </c:pt>
                <c:pt idx="26">
                  <c:v>2043</c:v>
                </c:pt>
                <c:pt idx="27">
                  <c:v>2176</c:v>
                </c:pt>
                <c:pt idx="28">
                  <c:v>2127</c:v>
                </c:pt>
                <c:pt idx="29">
                  <c:v>1434</c:v>
                </c:pt>
                <c:pt idx="30">
                  <c:v>1897</c:v>
                </c:pt>
                <c:pt idx="31">
                  <c:v>1187</c:v>
                </c:pt>
                <c:pt idx="32">
                  <c:v>1014</c:v>
                </c:pt>
                <c:pt idx="33">
                  <c:v>1137</c:v>
                </c:pt>
                <c:pt idx="34">
                  <c:v>1121</c:v>
                </c:pt>
                <c:pt idx="35">
                  <c:v>962</c:v>
                </c:pt>
                <c:pt idx="36">
                  <c:v>974</c:v>
                </c:pt>
                <c:pt idx="37">
                  <c:v>1093</c:v>
                </c:pt>
                <c:pt idx="38">
                  <c:v>957</c:v>
                </c:pt>
                <c:pt idx="39">
                  <c:v>1219</c:v>
                </c:pt>
                <c:pt idx="40">
                  <c:v>808</c:v>
                </c:pt>
                <c:pt idx="41">
                  <c:v>1246</c:v>
                </c:pt>
                <c:pt idx="42">
                  <c:v>1436</c:v>
                </c:pt>
                <c:pt idx="43">
                  <c:v>1793</c:v>
                </c:pt>
                <c:pt idx="44">
                  <c:v>1089</c:v>
                </c:pt>
                <c:pt idx="45">
                  <c:v>1007</c:v>
                </c:pt>
                <c:pt idx="46">
                  <c:v>917</c:v>
                </c:pt>
                <c:pt idx="47">
                  <c:v>1106</c:v>
                </c:pt>
                <c:pt idx="48">
                  <c:v>1032</c:v>
                </c:pt>
                <c:pt idx="49">
                  <c:v>11492</c:v>
                </c:pt>
                <c:pt idx="50">
                  <c:v>3788</c:v>
                </c:pt>
              </c:numCache>
            </c:numRef>
          </c:cat>
          <c:val>
            <c:numRef>
              <c:f>Data!$C$5:$C$55</c:f>
              <c:numCache>
                <c:formatCode>General</c:formatCode>
                <c:ptCount val="5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288</c:v>
                </c:pt>
                <c:pt idx="16">
                  <c:v>488</c:v>
                </c:pt>
                <c:pt idx="17">
                  <c:v>610</c:v>
                </c:pt>
                <c:pt idx="18">
                  <c:v>812</c:v>
                </c:pt>
                <c:pt idx="19">
                  <c:v>1028</c:v>
                </c:pt>
                <c:pt idx="20">
                  <c:v>625</c:v>
                </c:pt>
                <c:pt idx="21">
                  <c:v>1443</c:v>
                </c:pt>
                <c:pt idx="22">
                  <c:v>811</c:v>
                </c:pt>
                <c:pt idx="23">
                  <c:v>867</c:v>
                </c:pt>
                <c:pt idx="24">
                  <c:v>753</c:v>
                </c:pt>
                <c:pt idx="25">
                  <c:v>620</c:v>
                </c:pt>
                <c:pt idx="26">
                  <c:v>462</c:v>
                </c:pt>
                <c:pt idx="27">
                  <c:v>745</c:v>
                </c:pt>
                <c:pt idx="28">
                  <c:v>813</c:v>
                </c:pt>
                <c:pt idx="29">
                  <c:v>569</c:v>
                </c:pt>
                <c:pt idx="30">
                  <c:v>343</c:v>
                </c:pt>
                <c:pt idx="31">
                  <c:v>423</c:v>
                </c:pt>
                <c:pt idx="32">
                  <c:v>370</c:v>
                </c:pt>
                <c:pt idx="33">
                  <c:v>390</c:v>
                </c:pt>
                <c:pt idx="34">
                  <c:v>490</c:v>
                </c:pt>
                <c:pt idx="35">
                  <c:v>618</c:v>
                </c:pt>
                <c:pt idx="36">
                  <c:v>245</c:v>
                </c:pt>
                <c:pt idx="37">
                  <c:v>533</c:v>
                </c:pt>
                <c:pt idx="38">
                  <c:v>177</c:v>
                </c:pt>
                <c:pt idx="39">
                  <c:v>180</c:v>
                </c:pt>
                <c:pt idx="40">
                  <c:v>221</c:v>
                </c:pt>
                <c:pt idx="41">
                  <c:v>237</c:v>
                </c:pt>
                <c:pt idx="42">
                  <c:v>277</c:v>
                </c:pt>
                <c:pt idx="43">
                  <c:v>189</c:v>
                </c:pt>
                <c:pt idx="44">
                  <c:v>144</c:v>
                </c:pt>
                <c:pt idx="45">
                  <c:v>227</c:v>
                </c:pt>
                <c:pt idx="46">
                  <c:v>228</c:v>
                </c:pt>
                <c:pt idx="47">
                  <c:v>153</c:v>
                </c:pt>
                <c:pt idx="48">
                  <c:v>115</c:v>
                </c:pt>
                <c:pt idx="49">
                  <c:v>73</c:v>
                </c:pt>
                <c:pt idx="5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9-9A4F-BF9A-C26B27BD6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0639"/>
        <c:axId val="2132878768"/>
      </c:lineChart>
      <c:lineChart>
        <c:grouping val="standard"/>
        <c:varyColors val="0"/>
        <c:ser>
          <c:idx val="1"/>
          <c:order val="1"/>
          <c:tx>
            <c:v>NFT Minted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Data!$B$5:$B$55</c:f>
              <c:numCache>
                <c:formatCode>General</c:formatCode>
                <c:ptCount val="51"/>
                <c:pt idx="1">
                  <c:v>9979</c:v>
                </c:pt>
                <c:pt idx="2">
                  <c:v>8445</c:v>
                </c:pt>
                <c:pt idx="3">
                  <c:v>10083</c:v>
                </c:pt>
                <c:pt idx="4">
                  <c:v>10956</c:v>
                </c:pt>
                <c:pt idx="5">
                  <c:v>6183</c:v>
                </c:pt>
                <c:pt idx="6">
                  <c:v>4890</c:v>
                </c:pt>
                <c:pt idx="7">
                  <c:v>3880</c:v>
                </c:pt>
                <c:pt idx="8">
                  <c:v>2498</c:v>
                </c:pt>
                <c:pt idx="9">
                  <c:v>2994</c:v>
                </c:pt>
                <c:pt idx="10">
                  <c:v>3040</c:v>
                </c:pt>
                <c:pt idx="11">
                  <c:v>3217</c:v>
                </c:pt>
                <c:pt idx="12">
                  <c:v>4110</c:v>
                </c:pt>
                <c:pt idx="13">
                  <c:v>3629</c:v>
                </c:pt>
                <c:pt idx="14">
                  <c:v>3015</c:v>
                </c:pt>
                <c:pt idx="15">
                  <c:v>6371</c:v>
                </c:pt>
                <c:pt idx="16">
                  <c:v>6041</c:v>
                </c:pt>
                <c:pt idx="17">
                  <c:v>6270</c:v>
                </c:pt>
                <c:pt idx="18">
                  <c:v>4668</c:v>
                </c:pt>
                <c:pt idx="19">
                  <c:v>7607</c:v>
                </c:pt>
                <c:pt idx="20">
                  <c:v>4605</c:v>
                </c:pt>
                <c:pt idx="21">
                  <c:v>3661</c:v>
                </c:pt>
                <c:pt idx="22">
                  <c:v>3115</c:v>
                </c:pt>
                <c:pt idx="23">
                  <c:v>2544</c:v>
                </c:pt>
                <c:pt idx="24">
                  <c:v>3259</c:v>
                </c:pt>
                <c:pt idx="25">
                  <c:v>2364</c:v>
                </c:pt>
                <c:pt idx="26">
                  <c:v>2043</c:v>
                </c:pt>
                <c:pt idx="27">
                  <c:v>2176</c:v>
                </c:pt>
                <c:pt idx="28">
                  <c:v>2127</c:v>
                </c:pt>
                <c:pt idx="29">
                  <c:v>1434</c:v>
                </c:pt>
                <c:pt idx="30">
                  <c:v>1897</c:v>
                </c:pt>
                <c:pt idx="31">
                  <c:v>1187</c:v>
                </c:pt>
                <c:pt idx="32">
                  <c:v>1014</c:v>
                </c:pt>
                <c:pt idx="33">
                  <c:v>1137</c:v>
                </c:pt>
                <c:pt idx="34">
                  <c:v>1121</c:v>
                </c:pt>
                <c:pt idx="35">
                  <c:v>962</c:v>
                </c:pt>
                <c:pt idx="36">
                  <c:v>974</c:v>
                </c:pt>
                <c:pt idx="37">
                  <c:v>1093</c:v>
                </c:pt>
                <c:pt idx="38">
                  <c:v>957</c:v>
                </c:pt>
                <c:pt idx="39">
                  <c:v>1219</c:v>
                </c:pt>
                <c:pt idx="40">
                  <c:v>808</c:v>
                </c:pt>
                <c:pt idx="41">
                  <c:v>1246</c:v>
                </c:pt>
                <c:pt idx="42">
                  <c:v>1436</c:v>
                </c:pt>
                <c:pt idx="43">
                  <c:v>1793</c:v>
                </c:pt>
                <c:pt idx="44">
                  <c:v>1089</c:v>
                </c:pt>
                <c:pt idx="45">
                  <c:v>1007</c:v>
                </c:pt>
                <c:pt idx="46">
                  <c:v>917</c:v>
                </c:pt>
                <c:pt idx="47">
                  <c:v>1106</c:v>
                </c:pt>
                <c:pt idx="48">
                  <c:v>1032</c:v>
                </c:pt>
                <c:pt idx="49">
                  <c:v>11492</c:v>
                </c:pt>
                <c:pt idx="50">
                  <c:v>3788</c:v>
                </c:pt>
              </c:numCache>
            </c:numRef>
          </c:cat>
          <c:val>
            <c:numRef>
              <c:f>Data!$E$5:$E$55</c:f>
              <c:numCache>
                <c:formatCode>General</c:formatCode>
                <c:ptCount val="51"/>
                <c:pt idx="1">
                  <c:v>99.39</c:v>
                </c:pt>
                <c:pt idx="2">
                  <c:v>119.85</c:v>
                </c:pt>
                <c:pt idx="3">
                  <c:v>117.1</c:v>
                </c:pt>
                <c:pt idx="4">
                  <c:v>95.16</c:v>
                </c:pt>
                <c:pt idx="5">
                  <c:v>101.27</c:v>
                </c:pt>
                <c:pt idx="6">
                  <c:v>91.46</c:v>
                </c:pt>
                <c:pt idx="7">
                  <c:v>122.79</c:v>
                </c:pt>
                <c:pt idx="8">
                  <c:v>99.19</c:v>
                </c:pt>
                <c:pt idx="9">
                  <c:v>83.53</c:v>
                </c:pt>
                <c:pt idx="10">
                  <c:v>94.8</c:v>
                </c:pt>
                <c:pt idx="11">
                  <c:v>105.45</c:v>
                </c:pt>
                <c:pt idx="12">
                  <c:v>133.03</c:v>
                </c:pt>
                <c:pt idx="13">
                  <c:v>115.16</c:v>
                </c:pt>
                <c:pt idx="14">
                  <c:v>104.52</c:v>
                </c:pt>
                <c:pt idx="15">
                  <c:v>104.71</c:v>
                </c:pt>
                <c:pt idx="16">
                  <c:v>124.87</c:v>
                </c:pt>
                <c:pt idx="17">
                  <c:v>127.66</c:v>
                </c:pt>
                <c:pt idx="18">
                  <c:v>217.86</c:v>
                </c:pt>
                <c:pt idx="19">
                  <c:v>111.83</c:v>
                </c:pt>
                <c:pt idx="20">
                  <c:v>125.64</c:v>
                </c:pt>
                <c:pt idx="21">
                  <c:v>108.45</c:v>
                </c:pt>
                <c:pt idx="22">
                  <c:v>133.69</c:v>
                </c:pt>
                <c:pt idx="23">
                  <c:v>192.98</c:v>
                </c:pt>
                <c:pt idx="24">
                  <c:v>106.6</c:v>
                </c:pt>
                <c:pt idx="25">
                  <c:v>94.24</c:v>
                </c:pt>
                <c:pt idx="26">
                  <c:v>95.59</c:v>
                </c:pt>
                <c:pt idx="27">
                  <c:v>111.49</c:v>
                </c:pt>
                <c:pt idx="28">
                  <c:v>149.29</c:v>
                </c:pt>
                <c:pt idx="29">
                  <c:v>142.09</c:v>
                </c:pt>
                <c:pt idx="30">
                  <c:v>108.43</c:v>
                </c:pt>
                <c:pt idx="31">
                  <c:v>127.82</c:v>
                </c:pt>
                <c:pt idx="32">
                  <c:v>131.38999999999999</c:v>
                </c:pt>
                <c:pt idx="33">
                  <c:v>126.14</c:v>
                </c:pt>
                <c:pt idx="34">
                  <c:v>112.94</c:v>
                </c:pt>
                <c:pt idx="35">
                  <c:v>119.03</c:v>
                </c:pt>
                <c:pt idx="36">
                  <c:v>128.91999999999999</c:v>
                </c:pt>
                <c:pt idx="37">
                  <c:v>115.21</c:v>
                </c:pt>
                <c:pt idx="38">
                  <c:v>94.75</c:v>
                </c:pt>
                <c:pt idx="39">
                  <c:v>63.45</c:v>
                </c:pt>
                <c:pt idx="40">
                  <c:v>71.33</c:v>
                </c:pt>
                <c:pt idx="41">
                  <c:v>64.680000000000007</c:v>
                </c:pt>
                <c:pt idx="42">
                  <c:v>149.5</c:v>
                </c:pt>
                <c:pt idx="43">
                  <c:v>114.76</c:v>
                </c:pt>
                <c:pt idx="44">
                  <c:v>167.38</c:v>
                </c:pt>
                <c:pt idx="45">
                  <c:v>72.099999999999994</c:v>
                </c:pt>
                <c:pt idx="46">
                  <c:v>62.11</c:v>
                </c:pt>
                <c:pt idx="47">
                  <c:v>48.67</c:v>
                </c:pt>
                <c:pt idx="48">
                  <c:v>35.54</c:v>
                </c:pt>
                <c:pt idx="49">
                  <c:v>45.55</c:v>
                </c:pt>
                <c:pt idx="50">
                  <c:v>32.549999999999997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B9-9A4F-BF9A-C26B27BD6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220480"/>
        <c:axId val="269164671"/>
      </c:lineChart>
      <c:catAx>
        <c:axId val="1024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78768"/>
        <c:crosses val="autoZero"/>
        <c:auto val="1"/>
        <c:lblAlgn val="ctr"/>
        <c:lblOffset val="100"/>
        <c:noMultiLvlLbl val="1"/>
      </c:catAx>
      <c:valAx>
        <c:axId val="213287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39"/>
        <c:crosses val="autoZero"/>
        <c:crossBetween val="between"/>
      </c:valAx>
      <c:valAx>
        <c:axId val="269164671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220480"/>
        <c:crosses val="max"/>
        <c:crossBetween val="between"/>
      </c:valAx>
      <c:catAx>
        <c:axId val="2138220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9164671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vs. ETH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Data!$B$5:$B$55</c:f>
              <c:numCache>
                <c:formatCode>General</c:formatCode>
                <c:ptCount val="51"/>
                <c:pt idx="1">
                  <c:v>9979</c:v>
                </c:pt>
                <c:pt idx="2">
                  <c:v>8445</c:v>
                </c:pt>
                <c:pt idx="3">
                  <c:v>10083</c:v>
                </c:pt>
                <c:pt idx="4">
                  <c:v>10956</c:v>
                </c:pt>
                <c:pt idx="5">
                  <c:v>6183</c:v>
                </c:pt>
                <c:pt idx="6">
                  <c:v>4890</c:v>
                </c:pt>
                <c:pt idx="7">
                  <c:v>3880</c:v>
                </c:pt>
                <c:pt idx="8">
                  <c:v>2498</c:v>
                </c:pt>
                <c:pt idx="9">
                  <c:v>2994</c:v>
                </c:pt>
                <c:pt idx="10">
                  <c:v>3040</c:v>
                </c:pt>
                <c:pt idx="11">
                  <c:v>3217</c:v>
                </c:pt>
                <c:pt idx="12">
                  <c:v>4110</c:v>
                </c:pt>
                <c:pt idx="13">
                  <c:v>3629</c:v>
                </c:pt>
                <c:pt idx="14">
                  <c:v>3015</c:v>
                </c:pt>
                <c:pt idx="15">
                  <c:v>6371</c:v>
                </c:pt>
                <c:pt idx="16">
                  <c:v>6041</c:v>
                </c:pt>
                <c:pt idx="17">
                  <c:v>6270</c:v>
                </c:pt>
                <c:pt idx="18">
                  <c:v>4668</c:v>
                </c:pt>
                <c:pt idx="19">
                  <c:v>7607</c:v>
                </c:pt>
                <c:pt idx="20">
                  <c:v>4605</c:v>
                </c:pt>
                <c:pt idx="21">
                  <c:v>3661</c:v>
                </c:pt>
                <c:pt idx="22">
                  <c:v>3115</c:v>
                </c:pt>
                <c:pt idx="23">
                  <c:v>2544</c:v>
                </c:pt>
                <c:pt idx="24">
                  <c:v>3259</c:v>
                </c:pt>
                <c:pt idx="25">
                  <c:v>2364</c:v>
                </c:pt>
                <c:pt idx="26">
                  <c:v>2043</c:v>
                </c:pt>
                <c:pt idx="27">
                  <c:v>2176</c:v>
                </c:pt>
                <c:pt idx="28">
                  <c:v>2127</c:v>
                </c:pt>
                <c:pt idx="29">
                  <c:v>1434</c:v>
                </c:pt>
                <c:pt idx="30">
                  <c:v>1897</c:v>
                </c:pt>
                <c:pt idx="31">
                  <c:v>1187</c:v>
                </c:pt>
                <c:pt idx="32">
                  <c:v>1014</c:v>
                </c:pt>
                <c:pt idx="33">
                  <c:v>1137</c:v>
                </c:pt>
                <c:pt idx="34">
                  <c:v>1121</c:v>
                </c:pt>
                <c:pt idx="35">
                  <c:v>962</c:v>
                </c:pt>
                <c:pt idx="36">
                  <c:v>974</c:v>
                </c:pt>
                <c:pt idx="37">
                  <c:v>1093</c:v>
                </c:pt>
                <c:pt idx="38">
                  <c:v>957</c:v>
                </c:pt>
                <c:pt idx="39">
                  <c:v>1219</c:v>
                </c:pt>
                <c:pt idx="40">
                  <c:v>808</c:v>
                </c:pt>
                <c:pt idx="41">
                  <c:v>1246</c:v>
                </c:pt>
                <c:pt idx="42">
                  <c:v>1436</c:v>
                </c:pt>
                <c:pt idx="43">
                  <c:v>1793</c:v>
                </c:pt>
                <c:pt idx="44">
                  <c:v>1089</c:v>
                </c:pt>
                <c:pt idx="45">
                  <c:v>1007</c:v>
                </c:pt>
                <c:pt idx="46">
                  <c:v>917</c:v>
                </c:pt>
                <c:pt idx="47">
                  <c:v>1106</c:v>
                </c:pt>
                <c:pt idx="48">
                  <c:v>1032</c:v>
                </c:pt>
                <c:pt idx="49">
                  <c:v>11492</c:v>
                </c:pt>
                <c:pt idx="50">
                  <c:v>3788</c:v>
                </c:pt>
              </c:numCache>
            </c:numRef>
          </c:cat>
          <c:val>
            <c:numRef>
              <c:f>Data!$C$5:$C$55</c:f>
              <c:numCache>
                <c:formatCode>General</c:formatCode>
                <c:ptCount val="5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288</c:v>
                </c:pt>
                <c:pt idx="16">
                  <c:v>488</c:v>
                </c:pt>
                <c:pt idx="17">
                  <c:v>610</c:v>
                </c:pt>
                <c:pt idx="18">
                  <c:v>812</c:v>
                </c:pt>
                <c:pt idx="19">
                  <c:v>1028</c:v>
                </c:pt>
                <c:pt idx="20">
                  <c:v>625</c:v>
                </c:pt>
                <c:pt idx="21">
                  <c:v>1443</c:v>
                </c:pt>
                <c:pt idx="22">
                  <c:v>811</c:v>
                </c:pt>
                <c:pt idx="23">
                  <c:v>867</c:v>
                </c:pt>
                <c:pt idx="24">
                  <c:v>753</c:v>
                </c:pt>
                <c:pt idx="25">
                  <c:v>620</c:v>
                </c:pt>
                <c:pt idx="26">
                  <c:v>462</c:v>
                </c:pt>
                <c:pt idx="27">
                  <c:v>745</c:v>
                </c:pt>
                <c:pt idx="28">
                  <c:v>813</c:v>
                </c:pt>
                <c:pt idx="29">
                  <c:v>569</c:v>
                </c:pt>
                <c:pt idx="30">
                  <c:v>343</c:v>
                </c:pt>
                <c:pt idx="31">
                  <c:v>423</c:v>
                </c:pt>
                <c:pt idx="32">
                  <c:v>370</c:v>
                </c:pt>
                <c:pt idx="33">
                  <c:v>390</c:v>
                </c:pt>
                <c:pt idx="34">
                  <c:v>490</c:v>
                </c:pt>
                <c:pt idx="35">
                  <c:v>618</c:v>
                </c:pt>
                <c:pt idx="36">
                  <c:v>245</c:v>
                </c:pt>
                <c:pt idx="37">
                  <c:v>533</c:v>
                </c:pt>
                <c:pt idx="38">
                  <c:v>177</c:v>
                </c:pt>
                <c:pt idx="39">
                  <c:v>180</c:v>
                </c:pt>
                <c:pt idx="40">
                  <c:v>221</c:v>
                </c:pt>
                <c:pt idx="41">
                  <c:v>237</c:v>
                </c:pt>
                <c:pt idx="42">
                  <c:v>277</c:v>
                </c:pt>
                <c:pt idx="43">
                  <c:v>189</c:v>
                </c:pt>
                <c:pt idx="44">
                  <c:v>144</c:v>
                </c:pt>
                <c:pt idx="45">
                  <c:v>227</c:v>
                </c:pt>
                <c:pt idx="46">
                  <c:v>228</c:v>
                </c:pt>
                <c:pt idx="47">
                  <c:v>153</c:v>
                </c:pt>
                <c:pt idx="48">
                  <c:v>115</c:v>
                </c:pt>
                <c:pt idx="49">
                  <c:v>73</c:v>
                </c:pt>
                <c:pt idx="5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6-2C4F-87BC-A0734FDA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3615"/>
        <c:axId val="2137817120"/>
      </c:lineChart>
      <c:lineChart>
        <c:grouping val="standard"/>
        <c:varyColors val="0"/>
        <c:ser>
          <c:idx val="1"/>
          <c:order val="1"/>
          <c:tx>
            <c:strRef>
              <c:f>Data!$M$4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Data!$B$5:$B$55</c:f>
              <c:numCache>
                <c:formatCode>General</c:formatCode>
                <c:ptCount val="51"/>
                <c:pt idx="1">
                  <c:v>9979</c:v>
                </c:pt>
                <c:pt idx="2">
                  <c:v>8445</c:v>
                </c:pt>
                <c:pt idx="3">
                  <c:v>10083</c:v>
                </c:pt>
                <c:pt idx="4">
                  <c:v>10956</c:v>
                </c:pt>
                <c:pt idx="5">
                  <c:v>6183</c:v>
                </c:pt>
                <c:pt idx="6">
                  <c:v>4890</c:v>
                </c:pt>
                <c:pt idx="7">
                  <c:v>3880</c:v>
                </c:pt>
                <c:pt idx="8">
                  <c:v>2498</c:v>
                </c:pt>
                <c:pt idx="9">
                  <c:v>2994</c:v>
                </c:pt>
                <c:pt idx="10">
                  <c:v>3040</c:v>
                </c:pt>
                <c:pt idx="11">
                  <c:v>3217</c:v>
                </c:pt>
                <c:pt idx="12">
                  <c:v>4110</c:v>
                </c:pt>
                <c:pt idx="13">
                  <c:v>3629</c:v>
                </c:pt>
                <c:pt idx="14">
                  <c:v>3015</c:v>
                </c:pt>
                <c:pt idx="15">
                  <c:v>6371</c:v>
                </c:pt>
                <c:pt idx="16">
                  <c:v>6041</c:v>
                </c:pt>
                <c:pt idx="17">
                  <c:v>6270</c:v>
                </c:pt>
                <c:pt idx="18">
                  <c:v>4668</c:v>
                </c:pt>
                <c:pt idx="19">
                  <c:v>7607</c:v>
                </c:pt>
                <c:pt idx="20">
                  <c:v>4605</c:v>
                </c:pt>
                <c:pt idx="21">
                  <c:v>3661</c:v>
                </c:pt>
                <c:pt idx="22">
                  <c:v>3115</c:v>
                </c:pt>
                <c:pt idx="23">
                  <c:v>2544</c:v>
                </c:pt>
                <c:pt idx="24">
                  <c:v>3259</c:v>
                </c:pt>
                <c:pt idx="25">
                  <c:v>2364</c:v>
                </c:pt>
                <c:pt idx="26">
                  <c:v>2043</c:v>
                </c:pt>
                <c:pt idx="27">
                  <c:v>2176</c:v>
                </c:pt>
                <c:pt idx="28">
                  <c:v>2127</c:v>
                </c:pt>
                <c:pt idx="29">
                  <c:v>1434</c:v>
                </c:pt>
                <c:pt idx="30">
                  <c:v>1897</c:v>
                </c:pt>
                <c:pt idx="31">
                  <c:v>1187</c:v>
                </c:pt>
                <c:pt idx="32">
                  <c:v>1014</c:v>
                </c:pt>
                <c:pt idx="33">
                  <c:v>1137</c:v>
                </c:pt>
                <c:pt idx="34">
                  <c:v>1121</c:v>
                </c:pt>
                <c:pt idx="35">
                  <c:v>962</c:v>
                </c:pt>
                <c:pt idx="36">
                  <c:v>974</c:v>
                </c:pt>
                <c:pt idx="37">
                  <c:v>1093</c:v>
                </c:pt>
                <c:pt idx="38">
                  <c:v>957</c:v>
                </c:pt>
                <c:pt idx="39">
                  <c:v>1219</c:v>
                </c:pt>
                <c:pt idx="40">
                  <c:v>808</c:v>
                </c:pt>
                <c:pt idx="41">
                  <c:v>1246</c:v>
                </c:pt>
                <c:pt idx="42">
                  <c:v>1436</c:v>
                </c:pt>
                <c:pt idx="43">
                  <c:v>1793</c:v>
                </c:pt>
                <c:pt idx="44">
                  <c:v>1089</c:v>
                </c:pt>
                <c:pt idx="45">
                  <c:v>1007</c:v>
                </c:pt>
                <c:pt idx="46">
                  <c:v>917</c:v>
                </c:pt>
                <c:pt idx="47">
                  <c:v>1106</c:v>
                </c:pt>
                <c:pt idx="48">
                  <c:v>1032</c:v>
                </c:pt>
                <c:pt idx="49">
                  <c:v>11492</c:v>
                </c:pt>
                <c:pt idx="50">
                  <c:v>3788</c:v>
                </c:pt>
              </c:numCache>
            </c:numRef>
          </c:cat>
          <c:val>
            <c:numRef>
              <c:f>Data!$M$5:$M$55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6-2C4F-87BC-A0734FDA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911"/>
        <c:axId val="17095999"/>
      </c:lineChart>
      <c:catAx>
        <c:axId val="7563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17120"/>
        <c:crosses val="autoZero"/>
        <c:auto val="1"/>
        <c:lblAlgn val="ctr"/>
        <c:lblOffset val="100"/>
        <c:noMultiLvlLbl val="1"/>
      </c:catAx>
      <c:valAx>
        <c:axId val="213781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615"/>
        <c:crosses val="autoZero"/>
        <c:crossBetween val="between"/>
      </c:valAx>
      <c:valAx>
        <c:axId val="170959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0911"/>
        <c:crosses val="max"/>
        <c:crossBetween val="between"/>
      </c:valAx>
      <c:catAx>
        <c:axId val="2607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95999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 vs. ETH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Coinbase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Data!$B$18:$B$55</c:f>
              <c:numCache>
                <c:formatCode>General</c:formatCode>
                <c:ptCount val="38"/>
                <c:pt idx="0">
                  <c:v>3629</c:v>
                </c:pt>
                <c:pt idx="1">
                  <c:v>3015</c:v>
                </c:pt>
                <c:pt idx="2">
                  <c:v>6371</c:v>
                </c:pt>
                <c:pt idx="3">
                  <c:v>6041</c:v>
                </c:pt>
                <c:pt idx="4">
                  <c:v>6270</c:v>
                </c:pt>
                <c:pt idx="5">
                  <c:v>4668</c:v>
                </c:pt>
                <c:pt idx="6">
                  <c:v>7607</c:v>
                </c:pt>
                <c:pt idx="7">
                  <c:v>4605</c:v>
                </c:pt>
                <c:pt idx="8">
                  <c:v>3661</c:v>
                </c:pt>
                <c:pt idx="9">
                  <c:v>3115</c:v>
                </c:pt>
                <c:pt idx="10">
                  <c:v>2544</c:v>
                </c:pt>
                <c:pt idx="11">
                  <c:v>3259</c:v>
                </c:pt>
                <c:pt idx="12">
                  <c:v>2364</c:v>
                </c:pt>
                <c:pt idx="13">
                  <c:v>2043</c:v>
                </c:pt>
                <c:pt idx="14">
                  <c:v>2176</c:v>
                </c:pt>
                <c:pt idx="15">
                  <c:v>2127</c:v>
                </c:pt>
                <c:pt idx="16">
                  <c:v>1434</c:v>
                </c:pt>
                <c:pt idx="17">
                  <c:v>1897</c:v>
                </c:pt>
                <c:pt idx="18">
                  <c:v>1187</c:v>
                </c:pt>
                <c:pt idx="19">
                  <c:v>1014</c:v>
                </c:pt>
                <c:pt idx="20">
                  <c:v>1137</c:v>
                </c:pt>
                <c:pt idx="21">
                  <c:v>1121</c:v>
                </c:pt>
                <c:pt idx="22">
                  <c:v>962</c:v>
                </c:pt>
                <c:pt idx="23">
                  <c:v>974</c:v>
                </c:pt>
                <c:pt idx="24">
                  <c:v>1093</c:v>
                </c:pt>
                <c:pt idx="25">
                  <c:v>957</c:v>
                </c:pt>
                <c:pt idx="26">
                  <c:v>1219</c:v>
                </c:pt>
                <c:pt idx="27">
                  <c:v>808</c:v>
                </c:pt>
                <c:pt idx="28">
                  <c:v>1246</c:v>
                </c:pt>
                <c:pt idx="29">
                  <c:v>1436</c:v>
                </c:pt>
                <c:pt idx="30">
                  <c:v>1793</c:v>
                </c:pt>
                <c:pt idx="31">
                  <c:v>1089</c:v>
                </c:pt>
                <c:pt idx="32">
                  <c:v>1007</c:v>
                </c:pt>
                <c:pt idx="33">
                  <c:v>917</c:v>
                </c:pt>
                <c:pt idx="34">
                  <c:v>1106</c:v>
                </c:pt>
                <c:pt idx="35">
                  <c:v>1032</c:v>
                </c:pt>
                <c:pt idx="36">
                  <c:v>11492</c:v>
                </c:pt>
                <c:pt idx="37">
                  <c:v>3788</c:v>
                </c:pt>
              </c:numCache>
            </c:numRef>
          </c:cat>
          <c:val>
            <c:numRef>
              <c:f>Data!$D$18:$D$55</c:f>
              <c:numCache>
                <c:formatCode>General</c:formatCode>
                <c:ptCount val="38"/>
                <c:pt idx="0">
                  <c:v>35981</c:v>
                </c:pt>
                <c:pt idx="1">
                  <c:v>46979</c:v>
                </c:pt>
                <c:pt idx="2">
                  <c:v>29330</c:v>
                </c:pt>
                <c:pt idx="3">
                  <c:v>159726</c:v>
                </c:pt>
                <c:pt idx="4">
                  <c:v>40479</c:v>
                </c:pt>
                <c:pt idx="5">
                  <c:v>35326</c:v>
                </c:pt>
                <c:pt idx="6">
                  <c:v>23102</c:v>
                </c:pt>
                <c:pt idx="7">
                  <c:v>18383</c:v>
                </c:pt>
                <c:pt idx="8">
                  <c:v>24484</c:v>
                </c:pt>
                <c:pt idx="9">
                  <c:v>23505</c:v>
                </c:pt>
                <c:pt idx="10">
                  <c:v>19572</c:v>
                </c:pt>
                <c:pt idx="11">
                  <c:v>12355</c:v>
                </c:pt>
                <c:pt idx="12">
                  <c:v>24910</c:v>
                </c:pt>
                <c:pt idx="13">
                  <c:v>16734</c:v>
                </c:pt>
                <c:pt idx="14">
                  <c:v>26541</c:v>
                </c:pt>
                <c:pt idx="15">
                  <c:v>21332</c:v>
                </c:pt>
                <c:pt idx="16">
                  <c:v>20714</c:v>
                </c:pt>
                <c:pt idx="17">
                  <c:v>24579</c:v>
                </c:pt>
                <c:pt idx="18">
                  <c:v>12302</c:v>
                </c:pt>
                <c:pt idx="19">
                  <c:v>20184</c:v>
                </c:pt>
                <c:pt idx="20">
                  <c:v>17565</c:v>
                </c:pt>
                <c:pt idx="21">
                  <c:v>18235</c:v>
                </c:pt>
                <c:pt idx="22">
                  <c:v>18924</c:v>
                </c:pt>
                <c:pt idx="23">
                  <c:v>13201</c:v>
                </c:pt>
                <c:pt idx="24">
                  <c:v>22794</c:v>
                </c:pt>
                <c:pt idx="25">
                  <c:v>36678</c:v>
                </c:pt>
                <c:pt idx="26">
                  <c:v>13702</c:v>
                </c:pt>
                <c:pt idx="27">
                  <c:v>28010</c:v>
                </c:pt>
                <c:pt idx="28">
                  <c:v>11265</c:v>
                </c:pt>
                <c:pt idx="29">
                  <c:v>17981</c:v>
                </c:pt>
                <c:pt idx="30">
                  <c:v>17935</c:v>
                </c:pt>
                <c:pt idx="31">
                  <c:v>9664</c:v>
                </c:pt>
                <c:pt idx="32">
                  <c:v>17092</c:v>
                </c:pt>
                <c:pt idx="33">
                  <c:v>13986</c:v>
                </c:pt>
                <c:pt idx="34">
                  <c:v>10929</c:v>
                </c:pt>
                <c:pt idx="35">
                  <c:v>10976</c:v>
                </c:pt>
                <c:pt idx="36">
                  <c:v>21806</c:v>
                </c:pt>
                <c:pt idx="37">
                  <c:v>9090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2-5B48-8F7F-AA0ED2C3D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385264"/>
        <c:axId val="12028431"/>
      </c:lineChart>
      <c:lineChart>
        <c:grouping val="standard"/>
        <c:varyColors val="0"/>
        <c:ser>
          <c:idx val="1"/>
          <c:order val="1"/>
          <c:tx>
            <c:v>ETH volume ($B)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Data!$B$18:$B$55</c:f>
              <c:numCache>
                <c:formatCode>General</c:formatCode>
                <c:ptCount val="38"/>
                <c:pt idx="0">
                  <c:v>3629</c:v>
                </c:pt>
                <c:pt idx="1">
                  <c:v>3015</c:v>
                </c:pt>
                <c:pt idx="2">
                  <c:v>6371</c:v>
                </c:pt>
                <c:pt idx="3">
                  <c:v>6041</c:v>
                </c:pt>
                <c:pt idx="4">
                  <c:v>6270</c:v>
                </c:pt>
                <c:pt idx="5">
                  <c:v>4668</c:v>
                </c:pt>
                <c:pt idx="6">
                  <c:v>7607</c:v>
                </c:pt>
                <c:pt idx="7">
                  <c:v>4605</c:v>
                </c:pt>
                <c:pt idx="8">
                  <c:v>3661</c:v>
                </c:pt>
                <c:pt idx="9">
                  <c:v>3115</c:v>
                </c:pt>
                <c:pt idx="10">
                  <c:v>2544</c:v>
                </c:pt>
                <c:pt idx="11">
                  <c:v>3259</c:v>
                </c:pt>
                <c:pt idx="12">
                  <c:v>2364</c:v>
                </c:pt>
                <c:pt idx="13">
                  <c:v>2043</c:v>
                </c:pt>
                <c:pt idx="14">
                  <c:v>2176</c:v>
                </c:pt>
                <c:pt idx="15">
                  <c:v>2127</c:v>
                </c:pt>
                <c:pt idx="16">
                  <c:v>1434</c:v>
                </c:pt>
                <c:pt idx="17">
                  <c:v>1897</c:v>
                </c:pt>
                <c:pt idx="18">
                  <c:v>1187</c:v>
                </c:pt>
                <c:pt idx="19">
                  <c:v>1014</c:v>
                </c:pt>
                <c:pt idx="20">
                  <c:v>1137</c:v>
                </c:pt>
                <c:pt idx="21">
                  <c:v>1121</c:v>
                </c:pt>
                <c:pt idx="22">
                  <c:v>962</c:v>
                </c:pt>
                <c:pt idx="23">
                  <c:v>974</c:v>
                </c:pt>
                <c:pt idx="24">
                  <c:v>1093</c:v>
                </c:pt>
                <c:pt idx="25">
                  <c:v>957</c:v>
                </c:pt>
                <c:pt idx="26">
                  <c:v>1219</c:v>
                </c:pt>
                <c:pt idx="27">
                  <c:v>808</c:v>
                </c:pt>
                <c:pt idx="28">
                  <c:v>1246</c:v>
                </c:pt>
                <c:pt idx="29">
                  <c:v>1436</c:v>
                </c:pt>
                <c:pt idx="30">
                  <c:v>1793</c:v>
                </c:pt>
                <c:pt idx="31">
                  <c:v>1089</c:v>
                </c:pt>
                <c:pt idx="32">
                  <c:v>1007</c:v>
                </c:pt>
                <c:pt idx="33">
                  <c:v>917</c:v>
                </c:pt>
                <c:pt idx="34">
                  <c:v>1106</c:v>
                </c:pt>
                <c:pt idx="35">
                  <c:v>1032</c:v>
                </c:pt>
                <c:pt idx="36">
                  <c:v>11492</c:v>
                </c:pt>
                <c:pt idx="37">
                  <c:v>3788</c:v>
                </c:pt>
              </c:numCache>
            </c:numRef>
          </c:cat>
          <c:val>
            <c:numRef>
              <c:f>Data!$M$18:$M$55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2-5B48-8F7F-AA0ED2C3D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89599"/>
        <c:axId val="2070890416"/>
      </c:lineChart>
      <c:catAx>
        <c:axId val="208738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8431"/>
        <c:crosses val="autoZero"/>
        <c:auto val="1"/>
        <c:lblAlgn val="ctr"/>
        <c:lblOffset val="100"/>
        <c:noMultiLvlLbl val="1"/>
      </c:catAx>
      <c:valAx>
        <c:axId val="12028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385264"/>
        <c:crosses val="autoZero"/>
        <c:crossBetween val="between"/>
      </c:valAx>
      <c:valAx>
        <c:axId val="2070890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9599"/>
        <c:crosses val="max"/>
        <c:crossBetween val="between"/>
      </c:valAx>
      <c:catAx>
        <c:axId val="72589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089041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Coimbase vs.</a:t>
            </a:r>
            <a:r>
              <a:rPr lang="en-US" baseline="0"/>
              <a:t> NFT Minted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Coinbase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Data!$B$18:$B$55</c:f>
              <c:numCache>
                <c:formatCode>General</c:formatCode>
                <c:ptCount val="38"/>
                <c:pt idx="0">
                  <c:v>3629</c:v>
                </c:pt>
                <c:pt idx="1">
                  <c:v>3015</c:v>
                </c:pt>
                <c:pt idx="2">
                  <c:v>6371</c:v>
                </c:pt>
                <c:pt idx="3">
                  <c:v>6041</c:v>
                </c:pt>
                <c:pt idx="4">
                  <c:v>6270</c:v>
                </c:pt>
                <c:pt idx="5">
                  <c:v>4668</c:v>
                </c:pt>
                <c:pt idx="6">
                  <c:v>7607</c:v>
                </c:pt>
                <c:pt idx="7">
                  <c:v>4605</c:v>
                </c:pt>
                <c:pt idx="8">
                  <c:v>3661</c:v>
                </c:pt>
                <c:pt idx="9">
                  <c:v>3115</c:v>
                </c:pt>
                <c:pt idx="10">
                  <c:v>2544</c:v>
                </c:pt>
                <c:pt idx="11">
                  <c:v>3259</c:v>
                </c:pt>
                <c:pt idx="12">
                  <c:v>2364</c:v>
                </c:pt>
                <c:pt idx="13">
                  <c:v>2043</c:v>
                </c:pt>
                <c:pt idx="14">
                  <c:v>2176</c:v>
                </c:pt>
                <c:pt idx="15">
                  <c:v>2127</c:v>
                </c:pt>
                <c:pt idx="16">
                  <c:v>1434</c:v>
                </c:pt>
                <c:pt idx="17">
                  <c:v>1897</c:v>
                </c:pt>
                <c:pt idx="18">
                  <c:v>1187</c:v>
                </c:pt>
                <c:pt idx="19">
                  <c:v>1014</c:v>
                </c:pt>
                <c:pt idx="20">
                  <c:v>1137</c:v>
                </c:pt>
                <c:pt idx="21">
                  <c:v>1121</c:v>
                </c:pt>
                <c:pt idx="22">
                  <c:v>962</c:v>
                </c:pt>
                <c:pt idx="23">
                  <c:v>974</c:v>
                </c:pt>
                <c:pt idx="24">
                  <c:v>1093</c:v>
                </c:pt>
                <c:pt idx="25">
                  <c:v>957</c:v>
                </c:pt>
                <c:pt idx="26">
                  <c:v>1219</c:v>
                </c:pt>
                <c:pt idx="27">
                  <c:v>808</c:v>
                </c:pt>
                <c:pt idx="28">
                  <c:v>1246</c:v>
                </c:pt>
                <c:pt idx="29">
                  <c:v>1436</c:v>
                </c:pt>
                <c:pt idx="30">
                  <c:v>1793</c:v>
                </c:pt>
                <c:pt idx="31">
                  <c:v>1089</c:v>
                </c:pt>
                <c:pt idx="32">
                  <c:v>1007</c:v>
                </c:pt>
                <c:pt idx="33">
                  <c:v>917</c:v>
                </c:pt>
                <c:pt idx="34">
                  <c:v>1106</c:v>
                </c:pt>
                <c:pt idx="35">
                  <c:v>1032</c:v>
                </c:pt>
                <c:pt idx="36">
                  <c:v>11492</c:v>
                </c:pt>
                <c:pt idx="37">
                  <c:v>3788</c:v>
                </c:pt>
              </c:numCache>
            </c:numRef>
          </c:cat>
          <c:val>
            <c:numRef>
              <c:f>Data!$D$18:$D$55</c:f>
              <c:numCache>
                <c:formatCode>General</c:formatCode>
                <c:ptCount val="38"/>
                <c:pt idx="0">
                  <c:v>35981</c:v>
                </c:pt>
                <c:pt idx="1">
                  <c:v>46979</c:v>
                </c:pt>
                <c:pt idx="2">
                  <c:v>29330</c:v>
                </c:pt>
                <c:pt idx="3">
                  <c:v>159726</c:v>
                </c:pt>
                <c:pt idx="4">
                  <c:v>40479</c:v>
                </c:pt>
                <c:pt idx="5">
                  <c:v>35326</c:v>
                </c:pt>
                <c:pt idx="6">
                  <c:v>23102</c:v>
                </c:pt>
                <c:pt idx="7">
                  <c:v>18383</c:v>
                </c:pt>
                <c:pt idx="8">
                  <c:v>24484</c:v>
                </c:pt>
                <c:pt idx="9">
                  <c:v>23505</c:v>
                </c:pt>
                <c:pt idx="10">
                  <c:v>19572</c:v>
                </c:pt>
                <c:pt idx="11">
                  <c:v>12355</c:v>
                </c:pt>
                <c:pt idx="12">
                  <c:v>24910</c:v>
                </c:pt>
                <c:pt idx="13">
                  <c:v>16734</c:v>
                </c:pt>
                <c:pt idx="14">
                  <c:v>26541</c:v>
                </c:pt>
                <c:pt idx="15">
                  <c:v>21332</c:v>
                </c:pt>
                <c:pt idx="16">
                  <c:v>20714</c:v>
                </c:pt>
                <c:pt idx="17">
                  <c:v>24579</c:v>
                </c:pt>
                <c:pt idx="18">
                  <c:v>12302</c:v>
                </c:pt>
                <c:pt idx="19">
                  <c:v>20184</c:v>
                </c:pt>
                <c:pt idx="20">
                  <c:v>17565</c:v>
                </c:pt>
                <c:pt idx="21">
                  <c:v>18235</c:v>
                </c:pt>
                <c:pt idx="22">
                  <c:v>18924</c:v>
                </c:pt>
                <c:pt idx="23">
                  <c:v>13201</c:v>
                </c:pt>
                <c:pt idx="24">
                  <c:v>22794</c:v>
                </c:pt>
                <c:pt idx="25">
                  <c:v>36678</c:v>
                </c:pt>
                <c:pt idx="26">
                  <c:v>13702</c:v>
                </c:pt>
                <c:pt idx="27">
                  <c:v>28010</c:v>
                </c:pt>
                <c:pt idx="28">
                  <c:v>11265</c:v>
                </c:pt>
                <c:pt idx="29">
                  <c:v>17981</c:v>
                </c:pt>
                <c:pt idx="30">
                  <c:v>17935</c:v>
                </c:pt>
                <c:pt idx="31">
                  <c:v>9664</c:v>
                </c:pt>
                <c:pt idx="32">
                  <c:v>17092</c:v>
                </c:pt>
                <c:pt idx="33">
                  <c:v>13986</c:v>
                </c:pt>
                <c:pt idx="34">
                  <c:v>10929</c:v>
                </c:pt>
                <c:pt idx="35">
                  <c:v>10976</c:v>
                </c:pt>
                <c:pt idx="36">
                  <c:v>21806</c:v>
                </c:pt>
                <c:pt idx="37">
                  <c:v>9090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3B43-B995-0F8B1EC8C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40687"/>
        <c:axId val="29708463"/>
      </c:lineChart>
      <c:lineChart>
        <c:grouping val="standard"/>
        <c:varyColors val="0"/>
        <c:ser>
          <c:idx val="1"/>
          <c:order val="1"/>
          <c:tx>
            <c:v>NFT Minted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Data!$B$18:$B$55</c:f>
              <c:numCache>
                <c:formatCode>General</c:formatCode>
                <c:ptCount val="38"/>
                <c:pt idx="0">
                  <c:v>3629</c:v>
                </c:pt>
                <c:pt idx="1">
                  <c:v>3015</c:v>
                </c:pt>
                <c:pt idx="2">
                  <c:v>6371</c:v>
                </c:pt>
                <c:pt idx="3">
                  <c:v>6041</c:v>
                </c:pt>
                <c:pt idx="4">
                  <c:v>6270</c:v>
                </c:pt>
                <c:pt idx="5">
                  <c:v>4668</c:v>
                </c:pt>
                <c:pt idx="6">
                  <c:v>7607</c:v>
                </c:pt>
                <c:pt idx="7">
                  <c:v>4605</c:v>
                </c:pt>
                <c:pt idx="8">
                  <c:v>3661</c:v>
                </c:pt>
                <c:pt idx="9">
                  <c:v>3115</c:v>
                </c:pt>
                <c:pt idx="10">
                  <c:v>2544</c:v>
                </c:pt>
                <c:pt idx="11">
                  <c:v>3259</c:v>
                </c:pt>
                <c:pt idx="12">
                  <c:v>2364</c:v>
                </c:pt>
                <c:pt idx="13">
                  <c:v>2043</c:v>
                </c:pt>
                <c:pt idx="14">
                  <c:v>2176</c:v>
                </c:pt>
                <c:pt idx="15">
                  <c:v>2127</c:v>
                </c:pt>
                <c:pt idx="16">
                  <c:v>1434</c:v>
                </c:pt>
                <c:pt idx="17">
                  <c:v>1897</c:v>
                </c:pt>
                <c:pt idx="18">
                  <c:v>1187</c:v>
                </c:pt>
                <c:pt idx="19">
                  <c:v>1014</c:v>
                </c:pt>
                <c:pt idx="20">
                  <c:v>1137</c:v>
                </c:pt>
                <c:pt idx="21">
                  <c:v>1121</c:v>
                </c:pt>
                <c:pt idx="22">
                  <c:v>962</c:v>
                </c:pt>
                <c:pt idx="23">
                  <c:v>974</c:v>
                </c:pt>
                <c:pt idx="24">
                  <c:v>1093</c:v>
                </c:pt>
                <c:pt idx="25">
                  <c:v>957</c:v>
                </c:pt>
                <c:pt idx="26">
                  <c:v>1219</c:v>
                </c:pt>
                <c:pt idx="27">
                  <c:v>808</c:v>
                </c:pt>
                <c:pt idx="28">
                  <c:v>1246</c:v>
                </c:pt>
                <c:pt idx="29">
                  <c:v>1436</c:v>
                </c:pt>
                <c:pt idx="30">
                  <c:v>1793</c:v>
                </c:pt>
                <c:pt idx="31">
                  <c:v>1089</c:v>
                </c:pt>
                <c:pt idx="32">
                  <c:v>1007</c:v>
                </c:pt>
                <c:pt idx="33">
                  <c:v>917</c:v>
                </c:pt>
                <c:pt idx="34">
                  <c:v>1106</c:v>
                </c:pt>
                <c:pt idx="35">
                  <c:v>1032</c:v>
                </c:pt>
                <c:pt idx="36">
                  <c:v>11492</c:v>
                </c:pt>
                <c:pt idx="37">
                  <c:v>3788</c:v>
                </c:pt>
              </c:numCache>
            </c:numRef>
          </c:cat>
          <c:val>
            <c:numRef>
              <c:f>Data!$E$18:$E$55</c:f>
              <c:numCache>
                <c:formatCode>General</c:formatCode>
                <c:ptCount val="38"/>
                <c:pt idx="0">
                  <c:v>115.16</c:v>
                </c:pt>
                <c:pt idx="1">
                  <c:v>104.52</c:v>
                </c:pt>
                <c:pt idx="2">
                  <c:v>104.71</c:v>
                </c:pt>
                <c:pt idx="3">
                  <c:v>124.87</c:v>
                </c:pt>
                <c:pt idx="4">
                  <c:v>127.66</c:v>
                </c:pt>
                <c:pt idx="5">
                  <c:v>217.86</c:v>
                </c:pt>
                <c:pt idx="6">
                  <c:v>111.83</c:v>
                </c:pt>
                <c:pt idx="7">
                  <c:v>125.64</c:v>
                </c:pt>
                <c:pt idx="8">
                  <c:v>108.45</c:v>
                </c:pt>
                <c:pt idx="9">
                  <c:v>133.69</c:v>
                </c:pt>
                <c:pt idx="10">
                  <c:v>192.98</c:v>
                </c:pt>
                <c:pt idx="11">
                  <c:v>106.6</c:v>
                </c:pt>
                <c:pt idx="12">
                  <c:v>94.24</c:v>
                </c:pt>
                <c:pt idx="13">
                  <c:v>95.59</c:v>
                </c:pt>
                <c:pt idx="14">
                  <c:v>111.49</c:v>
                </c:pt>
                <c:pt idx="15">
                  <c:v>149.29</c:v>
                </c:pt>
                <c:pt idx="16">
                  <c:v>142.09</c:v>
                </c:pt>
                <c:pt idx="17">
                  <c:v>108.43</c:v>
                </c:pt>
                <c:pt idx="18">
                  <c:v>127.82</c:v>
                </c:pt>
                <c:pt idx="19">
                  <c:v>131.38999999999999</c:v>
                </c:pt>
                <c:pt idx="20">
                  <c:v>126.14</c:v>
                </c:pt>
                <c:pt idx="21">
                  <c:v>112.94</c:v>
                </c:pt>
                <c:pt idx="22">
                  <c:v>119.03</c:v>
                </c:pt>
                <c:pt idx="23">
                  <c:v>128.91999999999999</c:v>
                </c:pt>
                <c:pt idx="24">
                  <c:v>115.21</c:v>
                </c:pt>
                <c:pt idx="25">
                  <c:v>94.75</c:v>
                </c:pt>
                <c:pt idx="26">
                  <c:v>63.45</c:v>
                </c:pt>
                <c:pt idx="27">
                  <c:v>71.33</c:v>
                </c:pt>
                <c:pt idx="28">
                  <c:v>64.680000000000007</c:v>
                </c:pt>
                <c:pt idx="29">
                  <c:v>149.5</c:v>
                </c:pt>
                <c:pt idx="30">
                  <c:v>114.76</c:v>
                </c:pt>
                <c:pt idx="31">
                  <c:v>167.38</c:v>
                </c:pt>
                <c:pt idx="32">
                  <c:v>72.099999999999994</c:v>
                </c:pt>
                <c:pt idx="33">
                  <c:v>62.11</c:v>
                </c:pt>
                <c:pt idx="34">
                  <c:v>48.67</c:v>
                </c:pt>
                <c:pt idx="35">
                  <c:v>35.54</c:v>
                </c:pt>
                <c:pt idx="36">
                  <c:v>45.55</c:v>
                </c:pt>
                <c:pt idx="37">
                  <c:v>32.549999999999997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3B43-B995-0F8B1EC8C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38943"/>
        <c:axId val="2141947200"/>
      </c:lineChart>
      <c:catAx>
        <c:axId val="2984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8463"/>
        <c:crosses val="autoZero"/>
        <c:auto val="1"/>
        <c:lblAlgn val="ctr"/>
        <c:lblOffset val="100"/>
        <c:noMultiLvlLbl val="1"/>
      </c:catAx>
      <c:valAx>
        <c:axId val="29708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687"/>
        <c:crosses val="autoZero"/>
        <c:crossBetween val="between"/>
      </c:valAx>
      <c:valAx>
        <c:axId val="2141947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8943"/>
        <c:crosses val="max"/>
        <c:crossBetween val="between"/>
      </c:valAx>
      <c:catAx>
        <c:axId val="22538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194720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vs. NFT Minted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LooksRare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Data!$A$4:$A$56</c:f>
              <c:numCache>
                <c:formatCode>m/d/yyyy</c:formatCode>
                <c:ptCount val="53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  <c:pt idx="49">
                  <c:v>44907</c:v>
                </c:pt>
                <c:pt idx="50">
                  <c:v>44914</c:v>
                </c:pt>
                <c:pt idx="51">
                  <c:v>44921</c:v>
                </c:pt>
                <c:pt idx="52">
                  <c:v>44928</c:v>
                </c:pt>
              </c:numCache>
            </c:numRef>
          </c:cat>
          <c:val>
            <c:numRef>
              <c:f>Data!$B$6:$B$56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F-E448-A876-EB563606F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0639"/>
        <c:axId val="2132878768"/>
      </c:lineChart>
      <c:lineChart>
        <c:grouping val="standard"/>
        <c:varyColors val="0"/>
        <c:ser>
          <c:idx val="1"/>
          <c:order val="1"/>
          <c:tx>
            <c:v>NFT Minted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'[1]Corrected data'!$A$6:$A$56</c:f>
              <c:numCache>
                <c:formatCode>General</c:formatCode>
                <c:ptCount val="51"/>
                <c:pt idx="0">
                  <c:v>44578</c:v>
                </c:pt>
              </c:numCache>
            </c:numRef>
          </c:cat>
          <c:val>
            <c:numRef>
              <c:f>'[1]Corrected data'!$D$6:$D$56</c:f>
              <c:numCache>
                <c:formatCode>General</c:formatCode>
                <c:ptCount val="51"/>
                <c:pt idx="0">
                  <c:v>67488</c:v>
                </c:pt>
                <c:pt idx="1">
                  <c:v>65229</c:v>
                </c:pt>
                <c:pt idx="2">
                  <c:v>59440</c:v>
                </c:pt>
                <c:pt idx="3">
                  <c:v>88268</c:v>
                </c:pt>
                <c:pt idx="4">
                  <c:v>86692</c:v>
                </c:pt>
                <c:pt idx="5">
                  <c:v>53312</c:v>
                </c:pt>
                <c:pt idx="6">
                  <c:v>52544</c:v>
                </c:pt>
                <c:pt idx="7">
                  <c:v>46868</c:v>
                </c:pt>
                <c:pt idx="8">
                  <c:v>36179</c:v>
                </c:pt>
                <c:pt idx="9">
                  <c:v>36640</c:v>
                </c:pt>
                <c:pt idx="10">
                  <c:v>51565</c:v>
                </c:pt>
                <c:pt idx="11">
                  <c:v>36797</c:v>
                </c:pt>
                <c:pt idx="12">
                  <c:v>35981</c:v>
                </c:pt>
                <c:pt idx="13">
                  <c:v>46979</c:v>
                </c:pt>
                <c:pt idx="14">
                  <c:v>29330</c:v>
                </c:pt>
                <c:pt idx="15">
                  <c:v>159726</c:v>
                </c:pt>
                <c:pt idx="16">
                  <c:v>40479</c:v>
                </c:pt>
                <c:pt idx="17">
                  <c:v>35326</c:v>
                </c:pt>
                <c:pt idx="18">
                  <c:v>23102</c:v>
                </c:pt>
                <c:pt idx="19">
                  <c:v>18383</c:v>
                </c:pt>
                <c:pt idx="20">
                  <c:v>24484</c:v>
                </c:pt>
                <c:pt idx="21">
                  <c:v>23505</c:v>
                </c:pt>
                <c:pt idx="22">
                  <c:v>19572</c:v>
                </c:pt>
                <c:pt idx="23">
                  <c:v>12355</c:v>
                </c:pt>
                <c:pt idx="24">
                  <c:v>24910</c:v>
                </c:pt>
                <c:pt idx="25">
                  <c:v>16734</c:v>
                </c:pt>
                <c:pt idx="26">
                  <c:v>26541</c:v>
                </c:pt>
                <c:pt idx="27">
                  <c:v>21332</c:v>
                </c:pt>
                <c:pt idx="28">
                  <c:v>20714</c:v>
                </c:pt>
                <c:pt idx="29">
                  <c:v>24579</c:v>
                </c:pt>
                <c:pt idx="30">
                  <c:v>12302</c:v>
                </c:pt>
                <c:pt idx="31">
                  <c:v>20184</c:v>
                </c:pt>
                <c:pt idx="32">
                  <c:v>17565</c:v>
                </c:pt>
                <c:pt idx="33">
                  <c:v>18235</c:v>
                </c:pt>
                <c:pt idx="34">
                  <c:v>18924</c:v>
                </c:pt>
                <c:pt idx="35">
                  <c:v>13201</c:v>
                </c:pt>
                <c:pt idx="36">
                  <c:v>22794</c:v>
                </c:pt>
                <c:pt idx="37">
                  <c:v>36678</c:v>
                </c:pt>
                <c:pt idx="38">
                  <c:v>13702</c:v>
                </c:pt>
                <c:pt idx="39">
                  <c:v>28010</c:v>
                </c:pt>
                <c:pt idx="40">
                  <c:v>11265</c:v>
                </c:pt>
                <c:pt idx="41">
                  <c:v>17981</c:v>
                </c:pt>
                <c:pt idx="42">
                  <c:v>17935</c:v>
                </c:pt>
                <c:pt idx="43">
                  <c:v>9664</c:v>
                </c:pt>
                <c:pt idx="44">
                  <c:v>17092</c:v>
                </c:pt>
                <c:pt idx="45">
                  <c:v>13986</c:v>
                </c:pt>
                <c:pt idx="46">
                  <c:v>10929</c:v>
                </c:pt>
                <c:pt idx="47">
                  <c:v>10976</c:v>
                </c:pt>
                <c:pt idx="48">
                  <c:v>21806</c:v>
                </c:pt>
                <c:pt idx="49">
                  <c:v>9090</c:v>
                </c:pt>
                <c:pt idx="50">
                  <c:v>6728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F-E448-A876-EB563606F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220480"/>
        <c:axId val="269164671"/>
      </c:lineChart>
      <c:dateAx>
        <c:axId val="102406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78768"/>
        <c:crosses val="autoZero"/>
        <c:auto val="1"/>
        <c:lblOffset val="100"/>
        <c:baseTimeUnit val="days"/>
      </c:dateAx>
      <c:valAx>
        <c:axId val="213287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39"/>
        <c:crosses val="autoZero"/>
        <c:crossBetween val="between"/>
      </c:valAx>
      <c:valAx>
        <c:axId val="2691646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220480"/>
        <c:crosses val="max"/>
        <c:crossBetween val="between"/>
      </c:valAx>
      <c:catAx>
        <c:axId val="2138220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91646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vs. ETH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Data!$A$4:$A$56</c:f>
              <c:numCache>
                <c:formatCode>m/d/yyyy</c:formatCode>
                <c:ptCount val="53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  <c:pt idx="49">
                  <c:v>44907</c:v>
                </c:pt>
                <c:pt idx="50">
                  <c:v>44914</c:v>
                </c:pt>
                <c:pt idx="51">
                  <c:v>44921</c:v>
                </c:pt>
                <c:pt idx="52">
                  <c:v>44928</c:v>
                </c:pt>
              </c:numCache>
            </c:numRef>
          </c:cat>
          <c:val>
            <c:numRef>
              <c:f>Data!$B$6:$B$56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E-2440-BA1D-B4B0127C9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3615"/>
        <c:axId val="2137817120"/>
      </c:lineChart>
      <c:lineChart>
        <c:grouping val="standard"/>
        <c:varyColors val="0"/>
        <c:ser>
          <c:idx val="1"/>
          <c:order val="1"/>
          <c:tx>
            <c:strRef>
              <c:f>Data!$E$3</c:f>
              <c:strCache>
                <c:ptCount val="1"/>
                <c:pt idx="0">
                  <c:v>ETH volume ($B)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Data!$A$4:$A$56</c:f>
              <c:numCache>
                <c:formatCode>m/d/yyyy</c:formatCode>
                <c:ptCount val="53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  <c:pt idx="49">
                  <c:v>44907</c:v>
                </c:pt>
                <c:pt idx="50">
                  <c:v>44914</c:v>
                </c:pt>
                <c:pt idx="51">
                  <c:v>44921</c:v>
                </c:pt>
                <c:pt idx="52">
                  <c:v>44928</c:v>
                </c:pt>
              </c:numCache>
            </c:numRef>
          </c:cat>
          <c:val>
            <c:numRef>
              <c:f>Data!$E$6:$E$56</c:f>
              <c:numCache>
                <c:formatCode>General</c:formatCode>
                <c:ptCount val="51"/>
                <c:pt idx="0">
                  <c:v>99.39</c:v>
                </c:pt>
                <c:pt idx="1">
                  <c:v>119.85</c:v>
                </c:pt>
                <c:pt idx="2">
                  <c:v>117.1</c:v>
                </c:pt>
                <c:pt idx="3">
                  <c:v>95.16</c:v>
                </c:pt>
                <c:pt idx="4">
                  <c:v>101.27</c:v>
                </c:pt>
                <c:pt idx="5">
                  <c:v>91.46</c:v>
                </c:pt>
                <c:pt idx="6">
                  <c:v>122.79</c:v>
                </c:pt>
                <c:pt idx="7">
                  <c:v>99.19</c:v>
                </c:pt>
                <c:pt idx="8">
                  <c:v>83.53</c:v>
                </c:pt>
                <c:pt idx="9">
                  <c:v>94.8</c:v>
                </c:pt>
                <c:pt idx="10">
                  <c:v>105.45</c:v>
                </c:pt>
                <c:pt idx="11">
                  <c:v>133.03</c:v>
                </c:pt>
                <c:pt idx="12">
                  <c:v>115.16</c:v>
                </c:pt>
                <c:pt idx="13">
                  <c:v>104.52</c:v>
                </c:pt>
                <c:pt idx="14">
                  <c:v>104.71</c:v>
                </c:pt>
                <c:pt idx="15">
                  <c:v>124.87</c:v>
                </c:pt>
                <c:pt idx="16">
                  <c:v>127.66</c:v>
                </c:pt>
                <c:pt idx="17">
                  <c:v>217.86</c:v>
                </c:pt>
                <c:pt idx="18">
                  <c:v>111.83</c:v>
                </c:pt>
                <c:pt idx="19">
                  <c:v>125.64</c:v>
                </c:pt>
                <c:pt idx="20">
                  <c:v>108.45</c:v>
                </c:pt>
                <c:pt idx="21">
                  <c:v>133.69</c:v>
                </c:pt>
                <c:pt idx="22">
                  <c:v>192.98</c:v>
                </c:pt>
                <c:pt idx="23">
                  <c:v>106.6</c:v>
                </c:pt>
                <c:pt idx="24">
                  <c:v>94.24</c:v>
                </c:pt>
                <c:pt idx="25">
                  <c:v>95.59</c:v>
                </c:pt>
                <c:pt idx="26">
                  <c:v>111.49</c:v>
                </c:pt>
                <c:pt idx="27">
                  <c:v>149.29</c:v>
                </c:pt>
                <c:pt idx="28">
                  <c:v>142.09</c:v>
                </c:pt>
                <c:pt idx="29">
                  <c:v>108.43</c:v>
                </c:pt>
                <c:pt idx="30">
                  <c:v>127.82</c:v>
                </c:pt>
                <c:pt idx="31">
                  <c:v>131.38999999999999</c:v>
                </c:pt>
                <c:pt idx="32">
                  <c:v>126.14</c:v>
                </c:pt>
                <c:pt idx="33">
                  <c:v>112.94</c:v>
                </c:pt>
                <c:pt idx="34">
                  <c:v>119.03</c:v>
                </c:pt>
                <c:pt idx="35">
                  <c:v>128.91999999999999</c:v>
                </c:pt>
                <c:pt idx="36">
                  <c:v>115.21</c:v>
                </c:pt>
                <c:pt idx="37">
                  <c:v>94.75</c:v>
                </c:pt>
                <c:pt idx="38">
                  <c:v>63.45</c:v>
                </c:pt>
                <c:pt idx="39">
                  <c:v>71.33</c:v>
                </c:pt>
                <c:pt idx="40">
                  <c:v>64.680000000000007</c:v>
                </c:pt>
                <c:pt idx="41">
                  <c:v>149.5</c:v>
                </c:pt>
                <c:pt idx="42">
                  <c:v>114.76</c:v>
                </c:pt>
                <c:pt idx="43">
                  <c:v>167.38</c:v>
                </c:pt>
                <c:pt idx="44">
                  <c:v>72.099999999999994</c:v>
                </c:pt>
                <c:pt idx="45">
                  <c:v>62.11</c:v>
                </c:pt>
                <c:pt idx="46">
                  <c:v>48.67</c:v>
                </c:pt>
                <c:pt idx="47">
                  <c:v>35.54</c:v>
                </c:pt>
                <c:pt idx="48">
                  <c:v>45.55</c:v>
                </c:pt>
                <c:pt idx="49">
                  <c:v>32.549999999999997</c:v>
                </c:pt>
                <c:pt idx="50">
                  <c:v>25.97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E-2440-BA1D-B4B0127C9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911"/>
        <c:axId val="17095999"/>
      </c:lineChart>
      <c:dateAx>
        <c:axId val="756336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17120"/>
        <c:crosses val="autoZero"/>
        <c:auto val="1"/>
        <c:lblOffset val="100"/>
        <c:baseTimeUnit val="days"/>
      </c:dateAx>
      <c:valAx>
        <c:axId val="213781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615"/>
        <c:crosses val="autoZero"/>
        <c:crossBetween val="between"/>
      </c:valAx>
      <c:valAx>
        <c:axId val="170959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0911"/>
        <c:crosses val="max"/>
        <c:crossBetween val="between"/>
      </c:valAx>
      <c:dateAx>
        <c:axId val="2607091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09599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vs. ETH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Data!$A$4:$A$56</c:f>
              <c:numCache>
                <c:formatCode>m/d/yyyy</c:formatCode>
                <c:ptCount val="53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  <c:pt idx="49">
                  <c:v>44907</c:v>
                </c:pt>
                <c:pt idx="50">
                  <c:v>44914</c:v>
                </c:pt>
                <c:pt idx="51">
                  <c:v>44921</c:v>
                </c:pt>
                <c:pt idx="52">
                  <c:v>44928</c:v>
                </c:pt>
              </c:numCache>
            </c:numRef>
          </c:cat>
          <c:val>
            <c:numRef>
              <c:f>Data!$B$6:$B$56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6-4394-AB37-1F8FD85C3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3615"/>
        <c:axId val="2137817120"/>
      </c:lineChart>
      <c:lineChart>
        <c:grouping val="standard"/>
        <c:varyColors val="0"/>
        <c:ser>
          <c:idx val="2"/>
          <c:order val="1"/>
          <c:tx>
            <c:strRef>
              <c:f>Data!$G$3</c:f>
              <c:strCache>
                <c:ptCount val="1"/>
                <c:pt idx="0">
                  <c:v>inflation expectations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Data!$G$4:$G$56</c:f>
              <c:numCache>
                <c:formatCode>General</c:formatCode>
                <c:ptCount val="53"/>
                <c:pt idx="0">
                  <c:v>5.8</c:v>
                </c:pt>
                <c:pt idx="1">
                  <c:v>5.8</c:v>
                </c:pt>
                <c:pt idx="2">
                  <c:v>5.8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6.6</c:v>
                </c:pt>
                <c:pt idx="10">
                  <c:v>6.6</c:v>
                </c:pt>
                <c:pt idx="11">
                  <c:v>6.6</c:v>
                </c:pt>
                <c:pt idx="12">
                  <c:v>6.6</c:v>
                </c:pt>
                <c:pt idx="13">
                  <c:v>6.3</c:v>
                </c:pt>
                <c:pt idx="14">
                  <c:v>6.3</c:v>
                </c:pt>
                <c:pt idx="15">
                  <c:v>6.3</c:v>
                </c:pt>
                <c:pt idx="16">
                  <c:v>6.3</c:v>
                </c:pt>
                <c:pt idx="17">
                  <c:v>6.6</c:v>
                </c:pt>
                <c:pt idx="18">
                  <c:v>6.6</c:v>
                </c:pt>
                <c:pt idx="19">
                  <c:v>6.6</c:v>
                </c:pt>
                <c:pt idx="20">
                  <c:v>6.6</c:v>
                </c:pt>
                <c:pt idx="21">
                  <c:v>6.6</c:v>
                </c:pt>
                <c:pt idx="22">
                  <c:v>6.8</c:v>
                </c:pt>
                <c:pt idx="23">
                  <c:v>6.8</c:v>
                </c:pt>
                <c:pt idx="24">
                  <c:v>6.8</c:v>
                </c:pt>
                <c:pt idx="25">
                  <c:v>6.8</c:v>
                </c:pt>
                <c:pt idx="26">
                  <c:v>6.2</c:v>
                </c:pt>
                <c:pt idx="27">
                  <c:v>6.2</c:v>
                </c:pt>
                <c:pt idx="28">
                  <c:v>6.2</c:v>
                </c:pt>
                <c:pt idx="29">
                  <c:v>6.2</c:v>
                </c:pt>
                <c:pt idx="30">
                  <c:v>5.7</c:v>
                </c:pt>
                <c:pt idx="31">
                  <c:v>5.7</c:v>
                </c:pt>
                <c:pt idx="32">
                  <c:v>5.7</c:v>
                </c:pt>
                <c:pt idx="33">
                  <c:v>5.7</c:v>
                </c:pt>
                <c:pt idx="34">
                  <c:v>5.7</c:v>
                </c:pt>
                <c:pt idx="35">
                  <c:v>5.4</c:v>
                </c:pt>
                <c:pt idx="36">
                  <c:v>5.4</c:v>
                </c:pt>
                <c:pt idx="37">
                  <c:v>5.4</c:v>
                </c:pt>
                <c:pt idx="38">
                  <c:v>5.4</c:v>
                </c:pt>
                <c:pt idx="39">
                  <c:v>5.9</c:v>
                </c:pt>
                <c:pt idx="40">
                  <c:v>5.9</c:v>
                </c:pt>
                <c:pt idx="41">
                  <c:v>5.9</c:v>
                </c:pt>
                <c:pt idx="42">
                  <c:v>5.9</c:v>
                </c:pt>
                <c:pt idx="43">
                  <c:v>5.9</c:v>
                </c:pt>
                <c:pt idx="44">
                  <c:v>5.2</c:v>
                </c:pt>
                <c:pt idx="45">
                  <c:v>5.2</c:v>
                </c:pt>
                <c:pt idx="46">
                  <c:v>5.2</c:v>
                </c:pt>
                <c:pt idx="47">
                  <c:v>5.2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6-4394-AB37-1F8FD85C3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0911"/>
        <c:axId val="17095999"/>
      </c:lineChart>
      <c:dateAx>
        <c:axId val="756336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17120"/>
        <c:crosses val="autoZero"/>
        <c:auto val="1"/>
        <c:lblOffset val="100"/>
        <c:baseTimeUnit val="days"/>
      </c:dateAx>
      <c:valAx>
        <c:axId val="213781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615"/>
        <c:crosses val="autoZero"/>
        <c:crossBetween val="between"/>
      </c:valAx>
      <c:valAx>
        <c:axId val="170959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0911"/>
        <c:crosses val="max"/>
        <c:crossBetween val="between"/>
      </c:valAx>
      <c:catAx>
        <c:axId val="2607091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0959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Pareto II Cumulative Adoption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LooksRare'!$D$5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LooksRare'!$A$8:$A$58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LooksRare'!$D$8:$D$58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1-0941-A58A-0AB67CAE0500}"/>
            </c:ext>
          </c:extLst>
        </c:ser>
        <c:ser>
          <c:idx val="1"/>
          <c:order val="1"/>
          <c:tx>
            <c:strRef>
              <c:f>'Pareto II (EG) LooksRare'!$H$5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LooksRare'!$A$8:$A$58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LooksRare'!$H$8:$H$58</c:f>
              <c:numCache>
                <c:formatCode>General</c:formatCode>
                <c:ptCount val="51"/>
                <c:pt idx="0">
                  <c:v>9364.5315749236743</c:v>
                </c:pt>
                <c:pt idx="1">
                  <c:v>17929.646643000342</c:v>
                </c:pt>
                <c:pt idx="2">
                  <c:v>25815.72984157543</c:v>
                </c:pt>
                <c:pt idx="3">
                  <c:v>33118.225335493909</c:v>
                </c:pt>
                <c:pt idx="4">
                  <c:v>39914.039569971857</c:v>
                </c:pt>
                <c:pt idx="5">
                  <c:v>46266.020203920896</c:v>
                </c:pt>
                <c:pt idx="6">
                  <c:v>52226.164115085849</c:v>
                </c:pt>
                <c:pt idx="7">
                  <c:v>57837.963059001238</c:v>
                </c:pt>
                <c:pt idx="8">
                  <c:v>63138.150333414524</c:v>
                </c:pt>
                <c:pt idx="9">
                  <c:v>68158.022656102825</c:v>
                </c:pt>
                <c:pt idx="10">
                  <c:v>72924.455178972174</c:v>
                </c:pt>
                <c:pt idx="11">
                  <c:v>77460.691119673123</c:v>
                </c:pt>
                <c:pt idx="12">
                  <c:v>81786.963361884511</c:v>
                </c:pt>
                <c:pt idx="13">
                  <c:v>85920.989071071264</c:v>
                </c:pt>
                <c:pt idx="14">
                  <c:v>89878.367152369305</c:v>
                </c:pt>
                <c:pt idx="15">
                  <c:v>93672.900526206024</c:v>
                </c:pt>
                <c:pt idx="16">
                  <c:v>97316.85961942382</c:v>
                </c:pt>
                <c:pt idx="17">
                  <c:v>100821.19945115286</c:v>
                </c:pt>
                <c:pt idx="18">
                  <c:v>104195.73976007724</c:v>
                </c:pt>
                <c:pt idx="19">
                  <c:v>107449.31545406044</c:v>
                </c:pt>
                <c:pt idx="20">
                  <c:v>110589.90304606254</c:v>
                </c:pt>
                <c:pt idx="21">
                  <c:v>113624.72752049124</c:v>
                </c:pt>
                <c:pt idx="22">
                  <c:v>116560.35314518076</c:v>
                </c:pt>
                <c:pt idx="23">
                  <c:v>119402.76103040915</c:v>
                </c:pt>
                <c:pt idx="24">
                  <c:v>122157.4156833164</c:v>
                </c:pt>
                <c:pt idx="25">
                  <c:v>124829.32237421752</c:v>
                </c:pt>
                <c:pt idx="26">
                  <c:v>127423.07679156061</c:v>
                </c:pt>
                <c:pt idx="27">
                  <c:v>129942.90819317056</c:v>
                </c:pt>
                <c:pt idx="28">
                  <c:v>132392.71704683919</c:v>
                </c:pt>
                <c:pt idx="29">
                  <c:v>134776.10798117978</c:v>
                </c:pt>
                <c:pt idx="30">
                  <c:v>137096.41872874601</c:v>
                </c:pt>
                <c:pt idx="31">
                  <c:v>139356.74563068734</c:v>
                </c:pt>
                <c:pt idx="32">
                  <c:v>141559.966180257</c:v>
                </c:pt>
                <c:pt idx="33">
                  <c:v>143708.759007099</c:v>
                </c:pt>
                <c:pt idx="34">
                  <c:v>145805.62164213884</c:v>
                </c:pt>
                <c:pt idx="35">
                  <c:v>147852.88635150896</c:v>
                </c:pt>
                <c:pt idx="36">
                  <c:v>149852.73428523471</c:v>
                </c:pt>
                <c:pt idx="37">
                  <c:v>151807.20815075643</c:v>
                </c:pt>
                <c:pt idx="38">
                  <c:v>153718.22359150634</c:v>
                </c:pt>
                <c:pt idx="39">
                  <c:v>155587.57942563607</c:v>
                </c:pt>
                <c:pt idx="40">
                  <c:v>157416.96687879271</c:v>
                </c:pt>
                <c:pt idx="41">
                  <c:v>159207.9779268858</c:v>
                </c:pt>
                <c:pt idx="42">
                  <c:v>160962.11284952157</c:v>
                </c:pt>
                <c:pt idx="43">
                  <c:v>162680.78708177325</c:v>
                </c:pt>
                <c:pt idx="44">
                  <c:v>164365.33744082783</c:v>
                </c:pt>
                <c:pt idx="45">
                  <c:v>166017.02779450157</c:v>
                </c:pt>
                <c:pt idx="46">
                  <c:v>167637.05423041142</c:v>
                </c:pt>
                <c:pt idx="47">
                  <c:v>169226.54977750094</c:v>
                </c:pt>
                <c:pt idx="48">
                  <c:v>170786.58872550045</c:v>
                </c:pt>
                <c:pt idx="49">
                  <c:v>172318.19058258345</c:v>
                </c:pt>
                <c:pt idx="50">
                  <c:v>173822.32370687145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1-0941-A58A-0AB67CAE0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545952"/>
        <c:axId val="1850325424"/>
      </c:lineChart>
      <c:catAx>
        <c:axId val="15325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25424"/>
        <c:crosses val="autoZero"/>
        <c:auto val="1"/>
        <c:lblAlgn val="ctr"/>
        <c:lblOffset val="100"/>
        <c:noMultiLvlLbl val="0"/>
      </c:catAx>
      <c:valAx>
        <c:axId val="1850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</a:t>
            </a:r>
            <a:r>
              <a:rPr lang="en-US"/>
              <a:t>Pareto II Weekly</a:t>
            </a:r>
            <a:r>
              <a:rPr lang="en-US" baseline="0"/>
              <a:t>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LooksRare'!$C$5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LooksRare'!$A$8:$A$58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LooksRare'!$C$8:$C$58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9-7B4C-A5F3-A170EF1CFD9E}"/>
            </c:ext>
          </c:extLst>
        </c:ser>
        <c:ser>
          <c:idx val="1"/>
          <c:order val="1"/>
          <c:tx>
            <c:strRef>
              <c:f>'Pareto II (EG) LooksRare'!$I$5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LooksRare'!$A$8:$A$58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LooksRare'!$I$8:$I$58</c:f>
              <c:numCache>
                <c:formatCode>General</c:formatCode>
                <c:ptCount val="51"/>
                <c:pt idx="0">
                  <c:v>9364.5315749236743</c:v>
                </c:pt>
                <c:pt idx="1">
                  <c:v>8565.1150680766677</c:v>
                </c:pt>
                <c:pt idx="2">
                  <c:v>7886.0831985750883</c:v>
                </c:pt>
                <c:pt idx="3">
                  <c:v>7302.495493918479</c:v>
                </c:pt>
                <c:pt idx="4">
                  <c:v>6795.814234477948</c:v>
                </c:pt>
                <c:pt idx="5">
                  <c:v>6351.9806339490387</c:v>
                </c:pt>
                <c:pt idx="6">
                  <c:v>5960.1439111649524</c:v>
                </c:pt>
                <c:pt idx="7">
                  <c:v>5611.7989439153898</c:v>
                </c:pt>
                <c:pt idx="8">
                  <c:v>5300.1872744132852</c:v>
                </c:pt>
                <c:pt idx="9">
                  <c:v>5019.8723226883012</c:v>
                </c:pt>
                <c:pt idx="10">
                  <c:v>4766.4325228693488</c:v>
                </c:pt>
                <c:pt idx="11">
                  <c:v>4536.2359407009499</c:v>
                </c:pt>
                <c:pt idx="12">
                  <c:v>4326.2722422113875</c:v>
                </c:pt>
                <c:pt idx="13">
                  <c:v>4134.0257091867534</c:v>
                </c:pt>
                <c:pt idx="14">
                  <c:v>3957.3780812980403</c:v>
                </c:pt>
                <c:pt idx="15">
                  <c:v>3794.533373836719</c:v>
                </c:pt>
                <c:pt idx="16">
                  <c:v>3643.9590932177962</c:v>
                </c:pt>
                <c:pt idx="17">
                  <c:v>3504.3398317290412</c:v>
                </c:pt>
                <c:pt idx="18">
                  <c:v>3374.5403089243773</c:v>
                </c:pt>
                <c:pt idx="19">
                  <c:v>3253.5756939832063</c:v>
                </c:pt>
                <c:pt idx="20">
                  <c:v>3140.5875920020917</c:v>
                </c:pt>
                <c:pt idx="21">
                  <c:v>3034.8244744287076</c:v>
                </c:pt>
                <c:pt idx="22">
                  <c:v>2935.6256246895209</c:v>
                </c:pt>
                <c:pt idx="23">
                  <c:v>2842.4078852283856</c:v>
                </c:pt>
                <c:pt idx="24">
                  <c:v>2754.6546529072511</c:v>
                </c:pt>
                <c:pt idx="25">
                  <c:v>2671.9066909011162</c:v>
                </c:pt>
                <c:pt idx="26">
                  <c:v>2593.7544173430942</c:v>
                </c:pt>
                <c:pt idx="27">
                  <c:v>2519.8314016099466</c:v>
                </c:pt>
                <c:pt idx="28">
                  <c:v>2449.8088536686264</c:v>
                </c:pt>
                <c:pt idx="29">
                  <c:v>2383.3909343405976</c:v>
                </c:pt>
                <c:pt idx="30">
                  <c:v>2320.3107475662255</c:v>
                </c:pt>
                <c:pt idx="31">
                  <c:v>2260.3269019413274</c:v>
                </c:pt>
                <c:pt idx="32">
                  <c:v>2203.2205495696689</c:v>
                </c:pt>
                <c:pt idx="33">
                  <c:v>2148.7928268419928</c:v>
                </c:pt>
                <c:pt idx="34">
                  <c:v>2096.8626350398408</c:v>
                </c:pt>
                <c:pt idx="35">
                  <c:v>2047.2647093701235</c:v>
                </c:pt>
                <c:pt idx="36">
                  <c:v>1999.847933725745</c:v>
                </c:pt>
                <c:pt idx="37">
                  <c:v>1954.4738655217225</c:v>
                </c:pt>
                <c:pt idx="38">
                  <c:v>1911.0154407499067</c:v>
                </c:pt>
                <c:pt idx="39">
                  <c:v>1869.3558341297321</c:v>
                </c:pt>
                <c:pt idx="40">
                  <c:v>1829.3874531566398</c:v>
                </c:pt>
                <c:pt idx="41">
                  <c:v>1791.0110480930889</c:v>
                </c:pt>
                <c:pt idx="42">
                  <c:v>1754.1349226357706</c:v>
                </c:pt>
                <c:pt idx="43">
                  <c:v>1718.6742322516802</c:v>
                </c:pt>
                <c:pt idx="44">
                  <c:v>1684.550359054585</c:v>
                </c:pt>
                <c:pt idx="45">
                  <c:v>1651.6903536737373</c:v>
                </c:pt>
                <c:pt idx="46">
                  <c:v>1620.026435909851</c:v>
                </c:pt>
                <c:pt idx="47">
                  <c:v>1589.495547089522</c:v>
                </c:pt>
                <c:pt idx="48">
                  <c:v>1560.0389479995065</c:v>
                </c:pt>
                <c:pt idx="49">
                  <c:v>1531.6018570830056</c:v>
                </c:pt>
                <c:pt idx="50">
                  <c:v>1504.1331242879969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9-7B4C-A5F3-A170EF1CF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04656"/>
        <c:axId val="1547026192"/>
      </c:lineChart>
      <c:catAx>
        <c:axId val="19665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26192"/>
        <c:crosses val="autoZero"/>
        <c:auto val="1"/>
        <c:lblAlgn val="ctr"/>
        <c:lblOffset val="100"/>
        <c:noMultiLvlLbl val="0"/>
      </c:catAx>
      <c:valAx>
        <c:axId val="1547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Pareto II NT Cumulative Adoption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LooksRare NT'!$D$6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 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 NT'!$D$9:$D$59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A-4363-AC93-A72E48158E93}"/>
            </c:ext>
          </c:extLst>
        </c:ser>
        <c:ser>
          <c:idx val="1"/>
          <c:order val="1"/>
          <c:tx>
            <c:strRef>
              <c:f>'Pareto II (EG) LooksRare NT'!$H$6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 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 NT'!$H$9:$H$59</c:f>
              <c:numCache>
                <c:formatCode>General</c:formatCode>
                <c:ptCount val="51"/>
                <c:pt idx="0">
                  <c:v>9364.5272714982239</c:v>
                </c:pt>
                <c:pt idx="1">
                  <c:v>17929.646226892743</c:v>
                </c:pt>
                <c:pt idx="2">
                  <c:v>25815.739063881178</c:v>
                </c:pt>
                <c:pt idx="3">
                  <c:v>33118.248254211889</c:v>
                </c:pt>
                <c:pt idx="4">
                  <c:v>39914.07904587395</c:v>
                </c:pt>
                <c:pt idx="5">
                  <c:v>46266.078237927453</c:v>
                </c:pt>
                <c:pt idx="6">
                  <c:v>52226.242082605699</c:v>
                </c:pt>
                <c:pt idx="7">
                  <c:v>57838.061875647814</c:v>
                </c:pt>
                <c:pt idx="8">
                  <c:v>63138.270574036869</c:v>
                </c:pt>
                <c:pt idx="9">
                  <c:v>68158.164641456227</c:v>
                </c:pt>
                <c:pt idx="10">
                  <c:v>72924.619039581812</c:v>
                </c:pt>
                <c:pt idx="11">
                  <c:v>77460.876843384103</c:v>
                </c:pt>
                <c:pt idx="12">
                  <c:v>81787.170829587471</c:v>
                </c:pt>
                <c:pt idx="13">
                  <c:v>85921.218083753905</c:v>
                </c:pt>
                <c:pt idx="14">
                  <c:v>89878.617451738246</c:v>
                </c:pt>
                <c:pt idx="15">
                  <c:v>93673.171810493484</c:v>
                </c:pt>
                <c:pt idx="16">
                  <c:v>97317.151555560529</c:v>
                </c:pt>
                <c:pt idx="17">
                  <c:v>100821.51168417388</c:v>
                </c:pt>
                <c:pt idx="18">
                  <c:v>104196.0719204077</c:v>
                </c:pt>
                <c:pt idx="19">
                  <c:v>107449.66716316686</c:v>
                </c:pt>
                <c:pt idx="20">
                  <c:v>110590.27392083507</c:v>
                </c:pt>
                <c:pt idx="21">
                  <c:v>113625.11717663838</c:v>
                </c:pt>
                <c:pt idx="22">
                  <c:v>116560.76119984963</c:v>
                </c:pt>
                <c:pt idx="23">
                  <c:v>119403.1871041983</c:v>
                </c:pt>
                <c:pt idx="24">
                  <c:v>122157.85940181014</c:v>
                </c:pt>
                <c:pt idx="25">
                  <c:v>124829.78336914063</c:v>
                </c:pt>
                <c:pt idx="26">
                  <c:v>127423.55470163474</c:v>
                </c:pt>
                <c:pt idx="27">
                  <c:v>129943.40266473233</c:v>
                </c:pt>
                <c:pt idx="28">
                  <c:v>132393.22773427074</c:v>
                </c:pt>
                <c:pt idx="29">
                  <c:v>134776.63454719016</c:v>
                </c:pt>
                <c:pt idx="30">
                  <c:v>137096.96084453477</c:v>
                </c:pt>
                <c:pt idx="31">
                  <c:v>139357.30297601476</c:v>
                </c:pt>
                <c:pt idx="32">
                  <c:v>141560.53844344171</c:v>
                </c:pt>
                <c:pt idx="33">
                  <c:v>143709.34588495802</c:v>
                </c:pt>
                <c:pt idx="34">
                  <c:v>145806.22283988312</c:v>
                </c:pt>
                <c:pt idx="35">
                  <c:v>147853.50158260585</c:v>
                </c:pt>
                <c:pt idx="36">
                  <c:v>149853.36327124311</c:v>
                </c:pt>
                <c:pt idx="37">
                  <c:v>151807.85062114461</c:v>
                </c:pt>
                <c:pt idx="38">
                  <c:v>153718.87928345494</c:v>
                </c:pt>
                <c:pt idx="39">
                  <c:v>155588.24808383189</c:v>
                </c:pt>
                <c:pt idx="40">
                  <c:v>157417.64825521741</c:v>
                </c:pt>
                <c:pt idx="41">
                  <c:v>159208.67178060015</c:v>
                </c:pt>
                <c:pt idx="42">
                  <c:v>160962.8189464499</c:v>
                </c:pt>
                <c:pt idx="43">
                  <c:v>162681.50519448807</c:v>
                </c:pt>
                <c:pt idx="44">
                  <c:v>164366.06734833674</c:v>
                </c:pt>
                <c:pt idx="45">
                  <c:v>166017.76928203789</c:v>
                </c:pt>
                <c:pt idx="46">
                  <c:v>167637.80708922804</c:v>
                </c:pt>
                <c:pt idx="47">
                  <c:v>169227.31380466963</c:v>
                </c:pt>
                <c:pt idx="48">
                  <c:v>170787.36372371556</c:v>
                </c:pt>
                <c:pt idx="49">
                  <c:v>172318.97635997174</c:v>
                </c:pt>
                <c:pt idx="50">
                  <c:v>173823.12007680739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A-4363-AC93-A72E48158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545952"/>
        <c:axId val="1850325424"/>
      </c:lineChart>
      <c:catAx>
        <c:axId val="15325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25424"/>
        <c:crosses val="autoZero"/>
        <c:auto val="1"/>
        <c:lblAlgn val="ctr"/>
        <c:lblOffset val="100"/>
        <c:noMultiLvlLbl val="0"/>
      </c:catAx>
      <c:valAx>
        <c:axId val="1850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</a:t>
            </a:r>
            <a:r>
              <a:rPr lang="en-US"/>
              <a:t>Pareto II NT Weekly</a:t>
            </a:r>
            <a:r>
              <a:rPr lang="en-US" baseline="0"/>
              <a:t>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LooksRare NT'!$C$6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 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 NT'!$C$9:$C$59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0-49FE-A2F4-19382AFCC477}"/>
            </c:ext>
          </c:extLst>
        </c:ser>
        <c:ser>
          <c:idx val="1"/>
          <c:order val="1"/>
          <c:tx>
            <c:strRef>
              <c:f>'Pareto II (EG) LooksRare NT'!$I$6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LooksRare 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'Pareto II (EG) LooksRare NT'!$I$9:$I$59</c:f>
              <c:numCache>
                <c:formatCode>General</c:formatCode>
                <c:ptCount val="51"/>
                <c:pt idx="0">
                  <c:v>9364.5272714982239</c:v>
                </c:pt>
                <c:pt idx="1">
                  <c:v>8565.1189553945187</c:v>
                </c:pt>
                <c:pt idx="2">
                  <c:v>7886.092836988435</c:v>
                </c:pt>
                <c:pt idx="3">
                  <c:v>7302.5091903307111</c:v>
                </c:pt>
                <c:pt idx="4">
                  <c:v>6795.8307916620615</c:v>
                </c:pt>
                <c:pt idx="5">
                  <c:v>6351.9991920535031</c:v>
                </c:pt>
                <c:pt idx="6">
                  <c:v>5960.1638446782454</c:v>
                </c:pt>
                <c:pt idx="7">
                  <c:v>5611.8197930421156</c:v>
                </c:pt>
                <c:pt idx="8">
                  <c:v>5300.2086983890549</c:v>
                </c:pt>
                <c:pt idx="9">
                  <c:v>5019.8940674193582</c:v>
                </c:pt>
                <c:pt idx="10">
                  <c:v>4766.4543981255847</c:v>
                </c:pt>
                <c:pt idx="11">
                  <c:v>4536.2578038022912</c:v>
                </c:pt>
                <c:pt idx="12">
                  <c:v>4326.2939862033672</c:v>
                </c:pt>
                <c:pt idx="13">
                  <c:v>4134.0472541664349</c:v>
                </c:pt>
                <c:pt idx="14">
                  <c:v>3957.3993679843406</c:v>
                </c:pt>
                <c:pt idx="15">
                  <c:v>3794.5543587552384</c:v>
                </c:pt>
                <c:pt idx="16">
                  <c:v>3643.9797450670449</c:v>
                </c:pt>
                <c:pt idx="17">
                  <c:v>3504.3601286133489</c:v>
                </c:pt>
                <c:pt idx="18">
                  <c:v>3374.560236233825</c:v>
                </c:pt>
                <c:pt idx="19">
                  <c:v>3253.5952427591546</c:v>
                </c:pt>
                <c:pt idx="20">
                  <c:v>3140.6067576682108</c:v>
                </c:pt>
                <c:pt idx="21">
                  <c:v>3034.8432558033091</c:v>
                </c:pt>
                <c:pt idx="22">
                  <c:v>2935.6440232112509</c:v>
                </c:pt>
                <c:pt idx="23">
                  <c:v>2842.4259043486672</c:v>
                </c:pt>
                <c:pt idx="24">
                  <c:v>2754.6722976118472</c:v>
                </c:pt>
                <c:pt idx="25">
                  <c:v>2671.9239673304837</c:v>
                </c:pt>
                <c:pt idx="26">
                  <c:v>2593.7713324941142</c:v>
                </c:pt>
                <c:pt idx="27">
                  <c:v>2519.8479630975926</c:v>
                </c:pt>
                <c:pt idx="28">
                  <c:v>2449.8250695384049</c:v>
                </c:pt>
                <c:pt idx="29">
                  <c:v>2383.4068129194202</c:v>
                </c:pt>
                <c:pt idx="30">
                  <c:v>2320.3262973446108</c:v>
                </c:pt>
                <c:pt idx="31">
                  <c:v>2260.3421314799925</c:v>
                </c:pt>
                <c:pt idx="32">
                  <c:v>2203.2354674269445</c:v>
                </c:pt>
                <c:pt idx="33">
                  <c:v>2148.8074415163137</c:v>
                </c:pt>
                <c:pt idx="34">
                  <c:v>2096.876954925101</c:v>
                </c:pt>
                <c:pt idx="35">
                  <c:v>2047.2787427227304</c:v>
                </c:pt>
                <c:pt idx="36">
                  <c:v>1999.861688637262</c:v>
                </c:pt>
                <c:pt idx="37">
                  <c:v>1954.4873499014939</c:v>
                </c:pt>
                <c:pt idx="38">
                  <c:v>1911.0286623103311</c:v>
                </c:pt>
                <c:pt idx="39">
                  <c:v>1869.3688003769494</c:v>
                </c:pt>
                <c:pt idx="40">
                  <c:v>1829.400171385525</c:v>
                </c:pt>
                <c:pt idx="41">
                  <c:v>1791.0235253827414</c:v>
                </c:pt>
                <c:pt idx="42">
                  <c:v>1754.1471658497467</c:v>
                </c:pt>
                <c:pt idx="43">
                  <c:v>1718.6862480381678</c:v>
                </c:pt>
                <c:pt idx="44">
                  <c:v>1684.5621538486739</c:v>
                </c:pt>
                <c:pt idx="45">
                  <c:v>1651.7019337011443</c:v>
                </c:pt>
                <c:pt idx="46">
                  <c:v>1620.0378071901505</c:v>
                </c:pt>
                <c:pt idx="47">
                  <c:v>1589.5067154415883</c:v>
                </c:pt>
                <c:pt idx="48">
                  <c:v>1560.0499190459377</c:v>
                </c:pt>
                <c:pt idx="49">
                  <c:v>1531.6126362561772</c:v>
                </c:pt>
                <c:pt idx="50">
                  <c:v>1504.1437168356497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0-49FE-A2F4-19382AFC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04656"/>
        <c:axId val="1547026192"/>
      </c:lineChart>
      <c:catAx>
        <c:axId val="19665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26192"/>
        <c:crosses val="autoZero"/>
        <c:auto val="1"/>
        <c:lblAlgn val="ctr"/>
        <c:lblOffset val="100"/>
        <c:noMultiLvlLbl val="0"/>
      </c:catAx>
      <c:valAx>
        <c:axId val="1547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mint'!$D$6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'EG LooksRare COV mint'!$A$9:$A$59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'EG LooksRare COV mint'!$D$9:$D$59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A-A14E-8371-65E789F76627}"/>
            </c:ext>
          </c:extLst>
        </c:ser>
        <c:ser>
          <c:idx val="1"/>
          <c:order val="1"/>
          <c:tx>
            <c:strRef>
              <c:f>'EG LooksRare COV mint'!$I$6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'EG LooksRare COV mint'!$A$9:$A$59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'EG LooksRare COV mint'!$I$9:$I$59</c:f>
              <c:numCache>
                <c:formatCode>General</c:formatCode>
                <c:ptCount val="51"/>
                <c:pt idx="0">
                  <c:v>8684.7012522505156</c:v>
                </c:pt>
                <c:pt idx="1">
                  <c:v>16802.727522591154</c:v>
                </c:pt>
                <c:pt idx="2">
                  <c:v>24288.112253552874</c:v>
                </c:pt>
                <c:pt idx="3">
                  <c:v>32256.802572391607</c:v>
                </c:pt>
                <c:pt idx="4">
                  <c:v>39765.033153210672</c:v>
                </c:pt>
                <c:pt idx="5">
                  <c:v>45965.456848704896</c:v>
                </c:pt>
                <c:pt idx="6">
                  <c:v>51879.283738109349</c:v>
                </c:pt>
                <c:pt idx="7">
                  <c:v>57369.065980306441</c:v>
                </c:pt>
                <c:pt idx="8">
                  <c:v>62269.769566653973</c:v>
                </c:pt>
                <c:pt idx="9">
                  <c:v>67020.040733586589</c:v>
                </c:pt>
                <c:pt idx="10">
                  <c:v>72088.371705675061</c:v>
                </c:pt>
                <c:pt idx="11">
                  <c:v>76521.243046534073</c:v>
                </c:pt>
                <c:pt idx="12">
                  <c:v>80786.533708259609</c:v>
                </c:pt>
                <c:pt idx="13">
                  <c:v>85253.6292574213</c:v>
                </c:pt>
                <c:pt idx="14">
                  <c:v>89025.742327395797</c:v>
                </c:pt>
                <c:pt idx="15">
                  <c:v>95013.821948422556</c:v>
                </c:pt>
                <c:pt idx="16">
                  <c:v>98868.077931767883</c:v>
                </c:pt>
                <c:pt idx="17">
                  <c:v>102468.57996872206</c:v>
                </c:pt>
                <c:pt idx="18">
                  <c:v>105566.84817864803</c:v>
                </c:pt>
                <c:pt idx="19">
                  <c:v>108399.31293416016</c:v>
                </c:pt>
                <c:pt idx="20">
                  <c:v>111413.13119233875</c:v>
                </c:pt>
                <c:pt idx="21">
                  <c:v>114324.40602861716</c:v>
                </c:pt>
                <c:pt idx="22">
                  <c:v>117024.38371158385</c:v>
                </c:pt>
                <c:pt idx="23">
                  <c:v>119337.67237794091</c:v>
                </c:pt>
                <c:pt idx="24">
                  <c:v>122125.55121734925</c:v>
                </c:pt>
                <c:pt idx="25">
                  <c:v>124556.0666925486</c:v>
                </c:pt>
                <c:pt idx="26">
                  <c:v>127284.66957888773</c:v>
                </c:pt>
                <c:pt idx="27">
                  <c:v>129791.89804802915</c:v>
                </c:pt>
                <c:pt idx="28">
                  <c:v>132230.0899666652</c:v>
                </c:pt>
                <c:pt idx="29">
                  <c:v>134744.96156813842</c:v>
                </c:pt>
                <c:pt idx="30">
                  <c:v>136760.48088685179</c:v>
                </c:pt>
                <c:pt idx="31">
                  <c:v>139052.86520470993</c:v>
                </c:pt>
                <c:pt idx="32">
                  <c:v>141215.14558377446</c:v>
                </c:pt>
                <c:pt idx="33">
                  <c:v>143364.45668667962</c:v>
                </c:pt>
                <c:pt idx="34">
                  <c:v>145500.78683701562</c:v>
                </c:pt>
                <c:pt idx="35">
                  <c:v>147391.90910488443</c:v>
                </c:pt>
                <c:pt idx="36">
                  <c:v>149576.92113399546</c:v>
                </c:pt>
                <c:pt idx="37">
                  <c:v>152043.88449920324</c:v>
                </c:pt>
                <c:pt idx="38">
                  <c:v>153859.15303209284</c:v>
                </c:pt>
                <c:pt idx="39">
                  <c:v>156063.52682733437</c:v>
                </c:pt>
                <c:pt idx="40">
                  <c:v>157723.80306253408</c:v>
                </c:pt>
                <c:pt idx="41">
                  <c:v>159601.94910663171</c:v>
                </c:pt>
                <c:pt idx="42">
                  <c:v>161450.66535433085</c:v>
                </c:pt>
                <c:pt idx="43">
                  <c:v>162971.07192633042</c:v>
                </c:pt>
                <c:pt idx="44">
                  <c:v>164745.28010108246</c:v>
                </c:pt>
                <c:pt idx="45">
                  <c:v>166394.75899388446</c:v>
                </c:pt>
                <c:pt idx="46">
                  <c:v>167909.1876913461</c:v>
                </c:pt>
                <c:pt idx="47">
                  <c:v>169407.02567813505</c:v>
                </c:pt>
                <c:pt idx="48">
                  <c:v>171215.43826043594</c:v>
                </c:pt>
                <c:pt idx="49">
                  <c:v>172595.34596966996</c:v>
                </c:pt>
                <c:pt idx="50">
                  <c:v>173844.82752516915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A-A14E-8371-65E789F7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mint'!$C$6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mint'!$C$9:$C$59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EA46-90A6-D3FBFAA2C10D}"/>
            </c:ext>
          </c:extLst>
        </c:ser>
        <c:ser>
          <c:idx val="1"/>
          <c:order val="1"/>
          <c:tx>
            <c:strRef>
              <c:f>'EG LooksRare COV mint'!$J$6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mint'!$J$9:$J$59</c:f>
              <c:numCache>
                <c:formatCode>General</c:formatCode>
                <c:ptCount val="51"/>
                <c:pt idx="0">
                  <c:v>8684.7012522505156</c:v>
                </c:pt>
                <c:pt idx="1">
                  <c:v>8118.0262703406388</c:v>
                </c:pt>
                <c:pt idx="2">
                  <c:v>7485.3847309617195</c:v>
                </c:pt>
                <c:pt idx="3">
                  <c:v>7968.6903188387332</c:v>
                </c:pt>
                <c:pt idx="4">
                  <c:v>7508.2305808190649</c:v>
                </c:pt>
                <c:pt idx="5">
                  <c:v>6200.4236954942244</c:v>
                </c:pt>
                <c:pt idx="6">
                  <c:v>5913.8268894044522</c:v>
                </c:pt>
                <c:pt idx="7">
                  <c:v>5489.7822421970923</c:v>
                </c:pt>
                <c:pt idx="8">
                  <c:v>4900.7035863475321</c:v>
                </c:pt>
                <c:pt idx="9">
                  <c:v>4750.2711669326163</c:v>
                </c:pt>
                <c:pt idx="10">
                  <c:v>5068.3309720884718</c:v>
                </c:pt>
                <c:pt idx="11">
                  <c:v>4432.871340859012</c:v>
                </c:pt>
                <c:pt idx="12">
                  <c:v>4265.2906617255358</c:v>
                </c:pt>
                <c:pt idx="13">
                  <c:v>4467.0955491616915</c:v>
                </c:pt>
                <c:pt idx="14">
                  <c:v>3772.1130699744972</c:v>
                </c:pt>
                <c:pt idx="15">
                  <c:v>5988.0796210267581</c:v>
                </c:pt>
                <c:pt idx="16">
                  <c:v>3854.255983345327</c:v>
                </c:pt>
                <c:pt idx="17">
                  <c:v>3600.5020369541744</c:v>
                </c:pt>
                <c:pt idx="18">
                  <c:v>3098.2682099259691</c:v>
                </c:pt>
                <c:pt idx="19">
                  <c:v>2832.4647555121337</c:v>
                </c:pt>
                <c:pt idx="20">
                  <c:v>3013.818258178595</c:v>
                </c:pt>
                <c:pt idx="21">
                  <c:v>2911.2748362784041</c:v>
                </c:pt>
                <c:pt idx="22">
                  <c:v>2699.9776829666953</c:v>
                </c:pt>
                <c:pt idx="23">
                  <c:v>2313.2886663570534</c:v>
                </c:pt>
                <c:pt idx="24">
                  <c:v>2787.8788394083385</c:v>
                </c:pt>
                <c:pt idx="25">
                  <c:v>2430.5154751993541</c:v>
                </c:pt>
                <c:pt idx="26">
                  <c:v>2728.6028863391257</c:v>
                </c:pt>
                <c:pt idx="27">
                  <c:v>2507.2284691414243</c:v>
                </c:pt>
                <c:pt idx="28">
                  <c:v>2438.1919186360465</c:v>
                </c:pt>
                <c:pt idx="29">
                  <c:v>2514.8716014732199</c:v>
                </c:pt>
                <c:pt idx="30">
                  <c:v>2015.51931871337</c:v>
                </c:pt>
                <c:pt idx="31">
                  <c:v>2292.3843178581446</c:v>
                </c:pt>
                <c:pt idx="32">
                  <c:v>2162.2803790645266</c:v>
                </c:pt>
                <c:pt idx="33">
                  <c:v>2149.3111029051652</c:v>
                </c:pt>
                <c:pt idx="34">
                  <c:v>2136.330150335998</c:v>
                </c:pt>
                <c:pt idx="35">
                  <c:v>1891.1222678688064</c:v>
                </c:pt>
                <c:pt idx="36">
                  <c:v>2185.0120291110361</c:v>
                </c:pt>
                <c:pt idx="37">
                  <c:v>2466.9633652077755</c:v>
                </c:pt>
                <c:pt idx="38">
                  <c:v>1815.2685328896041</c:v>
                </c:pt>
                <c:pt idx="39">
                  <c:v>2204.3737952415249</c:v>
                </c:pt>
                <c:pt idx="40">
                  <c:v>1660.276235199708</c:v>
                </c:pt>
                <c:pt idx="41">
                  <c:v>1878.1460440976371</c:v>
                </c:pt>
                <c:pt idx="42">
                  <c:v>1848.7162476991361</c:v>
                </c:pt>
                <c:pt idx="43">
                  <c:v>1520.4065719995706</c:v>
                </c:pt>
                <c:pt idx="44">
                  <c:v>1774.2081747520424</c:v>
                </c:pt>
                <c:pt idx="45">
                  <c:v>1649.4788928019989</c:v>
                </c:pt>
                <c:pt idx="46">
                  <c:v>1514.4286974616407</c:v>
                </c:pt>
                <c:pt idx="47">
                  <c:v>1497.8379867889453</c:v>
                </c:pt>
                <c:pt idx="48">
                  <c:v>1808.4125823008944</c:v>
                </c:pt>
                <c:pt idx="49">
                  <c:v>1379.9077092340158</c:v>
                </c:pt>
                <c:pt idx="50">
                  <c:v>1249.4815554991947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2-EA46-90A6-D3FBFAA2C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ETH'!$D$6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'EG LooksRare COV ETH'!$A$9:$A$59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'EG LooksRare COV ETH'!$D$9:$D$59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5-0B46-8C2E-0D7D02332EBA}"/>
            </c:ext>
          </c:extLst>
        </c:ser>
        <c:ser>
          <c:idx val="1"/>
          <c:order val="1"/>
          <c:tx>
            <c:strRef>
              <c:f>'EG LooksRare COV ETH'!$I$6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'EG LooksRare COV ETH'!$A$9:$A$59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'EG LooksRare COV ETH'!$I$9:$I$59</c:f>
              <c:numCache>
                <c:formatCode>General</c:formatCode>
                <c:ptCount val="51"/>
                <c:pt idx="0">
                  <c:v>9364.4289867123025</c:v>
                </c:pt>
                <c:pt idx="1">
                  <c:v>17929.473252409345</c:v>
                </c:pt>
                <c:pt idx="2">
                  <c:v>25815.509313032224</c:v>
                </c:pt>
                <c:pt idx="3">
                  <c:v>33117.97554760598</c:v>
                </c:pt>
                <c:pt idx="4">
                  <c:v>39913.774193282567</c:v>
                </c:pt>
                <c:pt idx="5">
                  <c:v>46265.749793476753</c:v>
                </c:pt>
                <c:pt idx="6">
                  <c:v>52225.896883484224</c:v>
                </c:pt>
                <c:pt idx="7">
                  <c:v>57837.705433774863</c:v>
                </c:pt>
                <c:pt idx="8">
                  <c:v>63137.907365662271</c:v>
                </c:pt>
                <c:pt idx="9">
                  <c:v>68157.798324527947</c:v>
                </c:pt>
                <c:pt idx="10">
                  <c:v>72924.252619104285</c:v>
                </c:pt>
                <c:pt idx="11">
                  <c:v>77460.512798745214</c:v>
                </c:pt>
                <c:pt idx="12">
                  <c:v>81786.811213679364</c:v>
                </c:pt>
                <c:pt idx="13">
                  <c:v>85920.864600909525</c:v>
                </c:pt>
                <c:pt idx="14">
                  <c:v>89878.271519569724</c:v>
                </c:pt>
                <c:pt idx="15">
                  <c:v>93672.834609366924</c:v>
                </c:pt>
                <c:pt idx="16">
                  <c:v>97316.824068482965</c:v>
                </c:pt>
                <c:pt idx="17">
                  <c:v>100821.19472917616</c:v>
                </c:pt>
                <c:pt idx="18">
                  <c:v>104195.76617700743</c:v>
                </c:pt>
                <c:pt idx="19">
                  <c:v>107449.37319412184</c:v>
                </c:pt>
                <c:pt idx="20">
                  <c:v>110589.99219012688</c:v>
                </c:pt>
                <c:pt idx="21">
                  <c:v>113624.84806441453</c:v>
                </c:pt>
                <c:pt idx="22">
                  <c:v>116560.5050149</c:v>
                </c:pt>
                <c:pt idx="23">
                  <c:v>119402.94409441765</c:v>
                </c:pt>
                <c:pt idx="24">
                  <c:v>122157.62976300892</c:v>
                </c:pt>
                <c:pt idx="25">
                  <c:v>124829.56725249416</c:v>
                </c:pt>
                <c:pt idx="26">
                  <c:v>127423.3522200029</c:v>
                </c:pt>
                <c:pt idx="27">
                  <c:v>129943.21389804009</c:v>
                </c:pt>
                <c:pt idx="28">
                  <c:v>132393.05273410241</c:v>
                </c:pt>
                <c:pt idx="29">
                  <c:v>134776.47334072518</c:v>
                </c:pt>
                <c:pt idx="30">
                  <c:v>137096.81343792679</c:v>
                </c:pt>
                <c:pt idx="31">
                  <c:v>139357.16935730202</c:v>
                </c:pt>
                <c:pt idx="32">
                  <c:v>141560.41858505775</c:v>
                </c:pt>
                <c:pt idx="33">
                  <c:v>143709.23974590423</c:v>
                </c:pt>
                <c:pt idx="34">
                  <c:v>145806.13036761104</c:v>
                </c:pt>
                <c:pt idx="35">
                  <c:v>147853.42271465142</c:v>
                </c:pt>
                <c:pt idx="36">
                  <c:v>149853.29793664836</c:v>
                </c:pt>
                <c:pt idx="37">
                  <c:v>151807.79874169614</c:v>
                </c:pt>
                <c:pt idx="38">
                  <c:v>153718.84077476384</c:v>
                </c:pt>
                <c:pt idx="39">
                  <c:v>155588.2228562776</c:v>
                </c:pt>
                <c:pt idx="40">
                  <c:v>157417.63621477201</c:v>
                </c:pt>
                <c:pt idx="41">
                  <c:v>159208.67282955121</c:v>
                </c:pt>
                <c:pt idx="42">
                  <c:v>160962.83298403214</c:v>
                </c:pt>
                <c:pt idx="43">
                  <c:v>162681.53211743853</c:v>
                </c:pt>
                <c:pt idx="44">
                  <c:v>164366.10705138033</c:v>
                </c:pt>
                <c:pt idx="45">
                  <c:v>166017.82165831415</c:v>
                </c:pt>
                <c:pt idx="46">
                  <c:v>167637.87203066505</c:v>
                </c:pt>
                <c:pt idx="47">
                  <c:v>169227.39120231289</c:v>
                </c:pt>
                <c:pt idx="48">
                  <c:v>170787.4534680155</c:v>
                </c:pt>
                <c:pt idx="49">
                  <c:v>172319.07834103666</c:v>
                </c:pt>
                <c:pt idx="50">
                  <c:v>173823.23418462431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5-0B46-8C2E-0D7D02332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ETH'!$C$6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ETH'!$C$9:$C$59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2-C244-9898-FA0B528DF843}"/>
            </c:ext>
          </c:extLst>
        </c:ser>
        <c:ser>
          <c:idx val="1"/>
          <c:order val="1"/>
          <c:tx>
            <c:strRef>
              <c:f>'EG LooksRare COV ETH'!$J$6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ETH'!$J$9:$J$59</c:f>
              <c:numCache>
                <c:formatCode>General</c:formatCode>
                <c:ptCount val="51"/>
                <c:pt idx="0">
                  <c:v>9364.4289867123025</c:v>
                </c:pt>
                <c:pt idx="1">
                  <c:v>8565.0442656970426</c:v>
                </c:pt>
                <c:pt idx="2">
                  <c:v>7886.0360606228787</c:v>
                </c:pt>
                <c:pt idx="3">
                  <c:v>7302.4662345737561</c:v>
                </c:pt>
                <c:pt idx="4">
                  <c:v>6795.7986456765866</c:v>
                </c:pt>
                <c:pt idx="5">
                  <c:v>6351.975600194186</c:v>
                </c:pt>
                <c:pt idx="6">
                  <c:v>5960.147090007471</c:v>
                </c:pt>
                <c:pt idx="7">
                  <c:v>5611.8085502906397</c:v>
                </c:pt>
                <c:pt idx="8">
                  <c:v>5300.2019318874081</c:v>
                </c:pt>
                <c:pt idx="9">
                  <c:v>5019.8909588656752</c:v>
                </c:pt>
                <c:pt idx="10">
                  <c:v>4766.4542945763387</c:v>
                </c:pt>
                <c:pt idx="11">
                  <c:v>4536.260179640929</c:v>
                </c:pt>
                <c:pt idx="12">
                  <c:v>4326.2984149341501</c:v>
                </c:pt>
                <c:pt idx="13">
                  <c:v>4134.0533872301603</c:v>
                </c:pt>
                <c:pt idx="14">
                  <c:v>3957.4069186601992</c:v>
                </c:pt>
                <c:pt idx="15">
                  <c:v>3794.5630897972005</c:v>
                </c:pt>
                <c:pt idx="16">
                  <c:v>3643.989459116041</c:v>
                </c:pt>
                <c:pt idx="17">
                  <c:v>3504.3706606931955</c:v>
                </c:pt>
                <c:pt idx="18">
                  <c:v>3374.571447831273</c:v>
                </c:pt>
                <c:pt idx="19">
                  <c:v>3253.6070171144092</c:v>
                </c:pt>
                <c:pt idx="20">
                  <c:v>3140.6189960050397</c:v>
                </c:pt>
                <c:pt idx="21">
                  <c:v>3034.8558742876485</c:v>
                </c:pt>
                <c:pt idx="22">
                  <c:v>2935.6569504854706</c:v>
                </c:pt>
                <c:pt idx="23">
                  <c:v>2842.4390795176441</c:v>
                </c:pt>
                <c:pt idx="24">
                  <c:v>2754.685668591279</c:v>
                </c:pt>
                <c:pt idx="25">
                  <c:v>2671.9374894852372</c:v>
                </c:pt>
                <c:pt idx="26">
                  <c:v>2593.7849675087346</c:v>
                </c:pt>
                <c:pt idx="27">
                  <c:v>2519.8616780371958</c:v>
                </c:pt>
                <c:pt idx="28">
                  <c:v>2449.8388360623212</c:v>
                </c:pt>
                <c:pt idx="29">
                  <c:v>2383.4206066227634</c:v>
                </c:pt>
                <c:pt idx="30">
                  <c:v>2320.3400972016098</c:v>
                </c:pt>
                <c:pt idx="31">
                  <c:v>2260.3559193752299</c:v>
                </c:pt>
                <c:pt idx="32">
                  <c:v>2203.2492277557321</c:v>
                </c:pt>
                <c:pt idx="33">
                  <c:v>2148.8211608464771</c:v>
                </c:pt>
                <c:pt idx="34">
                  <c:v>2096.8906217068143</c:v>
                </c:pt>
                <c:pt idx="35">
                  <c:v>2047.2923470403766</c:v>
                </c:pt>
                <c:pt idx="36">
                  <c:v>1999.8752219969465</c:v>
                </c:pt>
                <c:pt idx="37">
                  <c:v>1954.5008050477772</c:v>
                </c:pt>
                <c:pt idx="38">
                  <c:v>1911.0420330677007</c:v>
                </c:pt>
                <c:pt idx="39">
                  <c:v>1869.3820815137587</c:v>
                </c:pt>
                <c:pt idx="40">
                  <c:v>1829.4133584944066</c:v>
                </c:pt>
                <c:pt idx="41">
                  <c:v>1791.0366147792083</c:v>
                </c:pt>
                <c:pt idx="42">
                  <c:v>1754.1601544809237</c:v>
                </c:pt>
                <c:pt idx="43">
                  <c:v>1718.6991334063932</c:v>
                </c:pt>
                <c:pt idx="44">
                  <c:v>1684.5749339417962</c:v>
                </c:pt>
                <c:pt idx="45">
                  <c:v>1651.7146069338196</c:v>
                </c:pt>
                <c:pt idx="46">
                  <c:v>1620.0503723509028</c:v>
                </c:pt>
                <c:pt idx="47">
                  <c:v>1589.5191716478439</c:v>
                </c:pt>
                <c:pt idx="48">
                  <c:v>1560.0622657026106</c:v>
                </c:pt>
                <c:pt idx="49">
                  <c:v>1531.6248730211519</c:v>
                </c:pt>
                <c:pt idx="50">
                  <c:v>1504.1558435876505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2-C244-9898-FA0B528DF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both'!$D$7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both'!$D$10:$D$60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0D-AB47-A68D-467CCC0C7719}"/>
            </c:ext>
          </c:extLst>
        </c:ser>
        <c:ser>
          <c:idx val="1"/>
          <c:order val="1"/>
          <c:tx>
            <c:strRef>
              <c:f>'EG LooksRare COV both'!$I$7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both'!$I$10:$I$60</c:f>
              <c:numCache>
                <c:formatCode>General</c:formatCode>
                <c:ptCount val="51"/>
                <c:pt idx="0">
                  <c:v>9251.9385004242722</c:v>
                </c:pt>
                <c:pt idx="1">
                  <c:v>17769.700166676226</c:v>
                </c:pt>
                <c:pt idx="2">
                  <c:v>25600.100651168024</c:v>
                </c:pt>
                <c:pt idx="3">
                  <c:v>33260.869848975803</c:v>
                </c:pt>
                <c:pt idx="4">
                  <c:v>40408.791721492918</c:v>
                </c:pt>
                <c:pt idx="5">
                  <c:v>46746.51036718447</c:v>
                </c:pt>
                <c:pt idx="6">
                  <c:v>52724.894025084621</c:v>
                </c:pt>
                <c:pt idx="7">
                  <c:v>58314.053989386826</c:v>
                </c:pt>
                <c:pt idx="8">
                  <c:v>63466.997953209313</c:v>
                </c:pt>
                <c:pt idx="9">
                  <c:v>68390.14013712974</c:v>
                </c:pt>
                <c:pt idx="10">
                  <c:v>73289.090878150499</c:v>
                </c:pt>
                <c:pt idx="11">
                  <c:v>77787.902244842218</c:v>
                </c:pt>
                <c:pt idx="12">
                  <c:v>82090.741574001091</c:v>
                </c:pt>
                <c:pt idx="13">
                  <c:v>86356.351395899808</c:v>
                </c:pt>
                <c:pt idx="14">
                  <c:v>90231.631996461452</c:v>
                </c:pt>
                <c:pt idx="15">
                  <c:v>94797.965725068163</c:v>
                </c:pt>
                <c:pt idx="16">
                  <c:v>98514.417118367724</c:v>
                </c:pt>
                <c:pt idx="17">
                  <c:v>102043.68324263269</c:v>
                </c:pt>
                <c:pt idx="18">
                  <c:v>105287.39270758202</c:v>
                </c:pt>
                <c:pt idx="19">
                  <c:v>108346.83287535285</c:v>
                </c:pt>
                <c:pt idx="20">
                  <c:v>111420.01337873143</c:v>
                </c:pt>
                <c:pt idx="21">
                  <c:v>114388.29055535283</c:v>
                </c:pt>
                <c:pt idx="22">
                  <c:v>117209.60425847382</c:v>
                </c:pt>
                <c:pt idx="23">
                  <c:v>119807.52215188362</c:v>
                </c:pt>
                <c:pt idx="24">
                  <c:v>122560.78587195706</c:v>
                </c:pt>
                <c:pt idx="25">
                  <c:v>125116.16289544191</c:v>
                </c:pt>
                <c:pt idx="26">
                  <c:v>127748.67719481708</c:v>
                </c:pt>
                <c:pt idx="27">
                  <c:v>130247.33968547397</c:v>
                </c:pt>
                <c:pt idx="28">
                  <c:v>132676.07583372499</c:v>
                </c:pt>
                <c:pt idx="29">
                  <c:v>135095.52758441001</c:v>
                </c:pt>
                <c:pt idx="30">
                  <c:v>137269.66359320091</c:v>
                </c:pt>
                <c:pt idx="31">
                  <c:v>139526.45739228043</c:v>
                </c:pt>
                <c:pt idx="32">
                  <c:v>141696.1879570522</c:v>
                </c:pt>
                <c:pt idx="33">
                  <c:v>143828.39244582257</c:v>
                </c:pt>
                <c:pt idx="34">
                  <c:v>145924.30939405866</c:v>
                </c:pt>
                <c:pt idx="35">
                  <c:v>147889.58451365185</c:v>
                </c:pt>
                <c:pt idx="36">
                  <c:v>149945.95562433376</c:v>
                </c:pt>
                <c:pt idx="37">
                  <c:v>152077.45246613992</c:v>
                </c:pt>
                <c:pt idx="38">
                  <c:v>153931.27173012987</c:v>
                </c:pt>
                <c:pt idx="39">
                  <c:v>155912.6155421201</c:v>
                </c:pt>
                <c:pt idx="40">
                  <c:v>157653.48542952494</c:v>
                </c:pt>
                <c:pt idx="41">
                  <c:v>159461.84193196578</c:v>
                </c:pt>
                <c:pt idx="42">
                  <c:v>161236.17615862552</c:v>
                </c:pt>
                <c:pt idx="43">
                  <c:v>162853.83875777049</c:v>
                </c:pt>
                <c:pt idx="44">
                  <c:v>164557.01189383486</c:v>
                </c:pt>
                <c:pt idx="45">
                  <c:v>166190.55695196317</c:v>
                </c:pt>
                <c:pt idx="46">
                  <c:v>167749.74646007689</c:v>
                </c:pt>
                <c:pt idx="47">
                  <c:v>169284.52923149572</c:v>
                </c:pt>
                <c:pt idx="48">
                  <c:v>170924.34878269446</c:v>
                </c:pt>
                <c:pt idx="49">
                  <c:v>172375.72527168354</c:v>
                </c:pt>
                <c:pt idx="50">
                  <c:v>173754.45755950146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0D-AB47-A68D-467CCC0C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637456"/>
        <c:axId val="1527609616"/>
      </c:lineChart>
      <c:catAx>
        <c:axId val="1594637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09616"/>
        <c:crosses val="autoZero"/>
        <c:auto val="1"/>
        <c:lblAlgn val="ctr"/>
        <c:lblOffset val="100"/>
        <c:noMultiLvlLbl val="0"/>
      </c:catAx>
      <c:valAx>
        <c:axId val="15276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 LooksRare COV both'!$C$7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both'!$C$10:$C$60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0-0244-B5C5-D2D3F42EC4AB}"/>
            </c:ext>
          </c:extLst>
        </c:ser>
        <c:ser>
          <c:idx val="1"/>
          <c:order val="1"/>
          <c:tx>
            <c:strRef>
              <c:f>'EG LooksRare COV both'!$J$7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 LooksRare COV both'!$J$10:$J$60</c:f>
              <c:numCache>
                <c:formatCode>General</c:formatCode>
                <c:ptCount val="51"/>
                <c:pt idx="0">
                  <c:v>9251.9385004242722</c:v>
                </c:pt>
                <c:pt idx="1">
                  <c:v>8517.761666251954</c:v>
                </c:pt>
                <c:pt idx="2">
                  <c:v>7830.4004844917981</c:v>
                </c:pt>
                <c:pt idx="3">
                  <c:v>7660.7691978077783</c:v>
                </c:pt>
                <c:pt idx="4">
                  <c:v>7147.9218725171158</c:v>
                </c:pt>
                <c:pt idx="5">
                  <c:v>6337.7186456915515</c:v>
                </c:pt>
                <c:pt idx="6">
                  <c:v>5978.3836579001509</c:v>
                </c:pt>
                <c:pt idx="7">
                  <c:v>5589.1599643022055</c:v>
                </c:pt>
                <c:pt idx="8">
                  <c:v>5152.9439638224867</c:v>
                </c:pt>
                <c:pt idx="9">
                  <c:v>4923.1421839204268</c:v>
                </c:pt>
                <c:pt idx="10">
                  <c:v>4898.9507410207589</c:v>
                </c:pt>
                <c:pt idx="11">
                  <c:v>4498.8113666917197</c:v>
                </c:pt>
                <c:pt idx="12">
                  <c:v>4302.8393291588727</c:v>
                </c:pt>
                <c:pt idx="13">
                  <c:v>4265.6098218987172</c:v>
                </c:pt>
                <c:pt idx="14">
                  <c:v>3875.280600561644</c:v>
                </c:pt>
                <c:pt idx="15">
                  <c:v>4566.3337286067108</c:v>
                </c:pt>
                <c:pt idx="16">
                  <c:v>3716.4513932995615</c:v>
                </c:pt>
                <c:pt idx="17">
                  <c:v>3529.2661242649629</c:v>
                </c:pt>
                <c:pt idx="18">
                  <c:v>3243.7094649493374</c:v>
                </c:pt>
                <c:pt idx="19">
                  <c:v>3059.4401677708229</c:v>
                </c:pt>
                <c:pt idx="20">
                  <c:v>3073.1805033785786</c:v>
                </c:pt>
                <c:pt idx="21">
                  <c:v>2968.2771766213991</c:v>
                </c:pt>
                <c:pt idx="22">
                  <c:v>2821.3137031209917</c:v>
                </c:pt>
                <c:pt idx="23">
                  <c:v>2597.9178934098018</c:v>
                </c:pt>
                <c:pt idx="24">
                  <c:v>2753.2637200734462</c:v>
                </c:pt>
                <c:pt idx="25">
                  <c:v>2555.3770234848489</c:v>
                </c:pt>
                <c:pt idx="26">
                  <c:v>2632.5142993751651</c:v>
                </c:pt>
                <c:pt idx="27">
                  <c:v>2498.6624906568904</c:v>
                </c:pt>
                <c:pt idx="28">
                  <c:v>2428.7361482510169</c:v>
                </c:pt>
                <c:pt idx="29">
                  <c:v>2419.4517506850243</c:v>
                </c:pt>
                <c:pt idx="30">
                  <c:v>2174.1360087908979</c:v>
                </c:pt>
                <c:pt idx="31">
                  <c:v>2256.7937990795181</c:v>
                </c:pt>
                <c:pt idx="32">
                  <c:v>2169.7305647717731</c:v>
                </c:pt>
                <c:pt idx="33">
                  <c:v>2132.2044887703669</c:v>
                </c:pt>
                <c:pt idx="34">
                  <c:v>2095.9169482360885</c:v>
                </c:pt>
                <c:pt idx="35">
                  <c:v>1965.2751195931924</c:v>
                </c:pt>
                <c:pt idx="36">
                  <c:v>2056.3711106819101</c:v>
                </c:pt>
                <c:pt idx="37">
                  <c:v>2131.4968418061617</c:v>
                </c:pt>
                <c:pt idx="38">
                  <c:v>1853.8192639899498</c:v>
                </c:pt>
                <c:pt idx="39">
                  <c:v>1981.3438119902276</c:v>
                </c:pt>
                <c:pt idx="40">
                  <c:v>1740.8698874048423</c:v>
                </c:pt>
                <c:pt idx="41">
                  <c:v>1808.3565024408454</c:v>
                </c:pt>
                <c:pt idx="42">
                  <c:v>1774.3342266597319</c:v>
                </c:pt>
                <c:pt idx="43">
                  <c:v>1617.6625991449691</c:v>
                </c:pt>
                <c:pt idx="44">
                  <c:v>1703.1731360643753</c:v>
                </c:pt>
                <c:pt idx="45">
                  <c:v>1633.5450581283076</c:v>
                </c:pt>
                <c:pt idx="46">
                  <c:v>1559.1895081137191</c:v>
                </c:pt>
                <c:pt idx="47">
                  <c:v>1534.7827714188315</c:v>
                </c:pt>
                <c:pt idx="48">
                  <c:v>1639.8195511987433</c:v>
                </c:pt>
                <c:pt idx="49">
                  <c:v>1451.3764889890736</c:v>
                </c:pt>
                <c:pt idx="50">
                  <c:v>1378.7322878179257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0-0244-B5C5-D2D3F42EC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093136"/>
        <c:axId val="1592864784"/>
      </c:lineChart>
      <c:catAx>
        <c:axId val="154509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864784"/>
        <c:crosses val="autoZero"/>
        <c:auto val="1"/>
        <c:lblAlgn val="ctr"/>
        <c:lblOffset val="100"/>
        <c:noMultiLvlLbl val="0"/>
      </c:catAx>
      <c:valAx>
        <c:axId val="15928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9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Burr XII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LooksRare'!$D$9:$D$59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C-A743-BFDF-CF08D459BE6D}"/>
            </c:ext>
          </c:extLst>
        </c:ser>
        <c:ser>
          <c:idx val="1"/>
          <c:order val="1"/>
          <c:tx>
            <c:strRef>
              <c:f>'Burr XII LooksRare'!$H$6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LooksRare'!$H$9:$H$59</c:f>
              <c:numCache>
                <c:formatCode>General</c:formatCode>
                <c:ptCount val="51"/>
                <c:pt idx="0">
                  <c:v>10857.078259075892</c:v>
                </c:pt>
                <c:pt idx="1">
                  <c:v>19469.1011404452</c:v>
                </c:pt>
                <c:pt idx="2">
                  <c:v>27113.279123501699</c:v>
                </c:pt>
                <c:pt idx="3">
                  <c:v>34077.587686817344</c:v>
                </c:pt>
                <c:pt idx="4">
                  <c:v>40510.964659259189</c:v>
                </c:pt>
                <c:pt idx="5">
                  <c:v>46507.877577010913</c:v>
                </c:pt>
                <c:pt idx="6">
                  <c:v>52134.768069317164</c:v>
                </c:pt>
                <c:pt idx="7">
                  <c:v>57441.383650891577</c:v>
                </c:pt>
                <c:pt idx="8">
                  <c:v>62466.56632325898</c:v>
                </c:pt>
                <c:pt idx="9">
                  <c:v>67241.567818450916</c:v>
                </c:pt>
                <c:pt idx="10">
                  <c:v>71792.107821032623</c:v>
                </c:pt>
                <c:pt idx="11">
                  <c:v>76139.730676134554</c:v>
                </c:pt>
                <c:pt idx="12">
                  <c:v>80302.741924562986</c:v>
                </c:pt>
                <c:pt idx="13">
                  <c:v>84296.878872306974</c:v>
                </c:pt>
                <c:pt idx="14">
                  <c:v>88135.805169984204</c:v>
                </c:pt>
                <c:pt idx="15">
                  <c:v>91831.484630052088</c:v>
                </c:pt>
                <c:pt idx="16">
                  <c:v>95394.469632113614</c:v>
                </c:pt>
                <c:pt idx="17">
                  <c:v>98834.127554159437</c:v>
                </c:pt>
                <c:pt idx="18">
                  <c:v>102158.82124198806</c:v>
                </c:pt>
                <c:pt idx="19">
                  <c:v>105376.05474168943</c:v>
                </c:pt>
                <c:pt idx="20">
                  <c:v>108492.59234229203</c:v>
                </c:pt>
                <c:pt idx="21">
                  <c:v>111514.55681185596</c:v>
                </c:pt>
                <c:pt idx="22">
                  <c:v>114447.51120351926</c:v>
                </c:pt>
                <c:pt idx="23">
                  <c:v>117296.52753766262</c:v>
                </c:pt>
                <c:pt idx="24">
                  <c:v>120066.24489245232</c:v>
                </c:pt>
                <c:pt idx="25">
                  <c:v>122760.91886646379</c:v>
                </c:pt>
                <c:pt idx="26">
                  <c:v>125384.46395335357</c:v>
                </c:pt>
                <c:pt idx="27">
                  <c:v>127940.49004861363</c:v>
                </c:pt>
                <c:pt idx="28">
                  <c:v>130432.33406400411</c:v>
                </c:pt>
                <c:pt idx="29">
                  <c:v>132863.08743646668</c:v>
                </c:pt>
                <c:pt idx="30">
                  <c:v>135235.62017105671</c:v>
                </c:pt>
                <c:pt idx="31">
                  <c:v>137552.60194150088</c:v>
                </c:pt>
                <c:pt idx="32">
                  <c:v>139816.52067995199</c:v>
                </c:pt>
                <c:pt idx="33">
                  <c:v>142029.69901387673</c:v>
                </c:pt>
                <c:pt idx="34">
                  <c:v>144194.30884865968</c:v>
                </c:pt>
                <c:pt idx="35">
                  <c:v>146312.38434635231</c:v>
                </c:pt>
                <c:pt idx="36">
                  <c:v>148385.83351167178</c:v>
                </c:pt>
                <c:pt idx="37">
                  <c:v>150416.44856405378</c:v>
                </c:pt>
                <c:pt idx="38">
                  <c:v>152405.91524788295</c:v>
                </c:pt>
                <c:pt idx="39">
                  <c:v>154355.82121087133</c:v>
                </c:pt>
                <c:pt idx="40">
                  <c:v>156267.66356207544</c:v>
                </c:pt>
                <c:pt idx="41">
                  <c:v>158142.85570554054</c:v>
                </c:pt>
                <c:pt idx="42">
                  <c:v>159982.73353252158</c:v>
                </c:pt>
                <c:pt idx="43">
                  <c:v>161788.56104419538</c:v>
                </c:pt>
                <c:pt idx="44">
                  <c:v>163561.53546741846</c:v>
                </c:pt>
                <c:pt idx="45">
                  <c:v>165302.7919181067</c:v>
                </c:pt>
                <c:pt idx="46">
                  <c:v>167013.40765999473</c:v>
                </c:pt>
                <c:pt idx="47">
                  <c:v>168694.40600067677</c:v>
                </c:pt>
                <c:pt idx="48">
                  <c:v>170346.75986180059</c:v>
                </c:pt>
                <c:pt idx="49">
                  <c:v>171971.39505593141</c:v>
                </c:pt>
                <c:pt idx="50">
                  <c:v>173569.19329883959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C-A743-BFDF-CF08D459B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930576"/>
        <c:axId val="1593937472"/>
      </c:lineChart>
      <c:catAx>
        <c:axId val="15719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7472"/>
        <c:crosses val="autoZero"/>
        <c:auto val="1"/>
        <c:lblAlgn val="ctr"/>
        <c:lblOffset val="100"/>
        <c:noMultiLvlLbl val="0"/>
      </c:catAx>
      <c:valAx>
        <c:axId val="15939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Burr XII Weekly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LooksRare'!$C$6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LooksRare'!$C$9:$C$59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1-D543-83EA-051B85652259}"/>
            </c:ext>
          </c:extLst>
        </c:ser>
        <c:ser>
          <c:idx val="1"/>
          <c:order val="1"/>
          <c:tx>
            <c:strRef>
              <c:f>'Burr XII LooksRare'!$I$6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LooksRare'!$A$9:$A$59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LooksRare'!$I$9:$I$59</c:f>
              <c:numCache>
                <c:formatCode>General</c:formatCode>
                <c:ptCount val="51"/>
                <c:pt idx="0">
                  <c:v>10857.078259075892</c:v>
                </c:pt>
                <c:pt idx="1">
                  <c:v>8612.0228813693084</c:v>
                </c:pt>
                <c:pt idx="2">
                  <c:v>7644.1779830564992</c:v>
                </c:pt>
                <c:pt idx="3">
                  <c:v>6964.3085633156443</c:v>
                </c:pt>
                <c:pt idx="4">
                  <c:v>6433.3769724418453</c:v>
                </c:pt>
                <c:pt idx="5">
                  <c:v>5996.9129177517243</c:v>
                </c:pt>
                <c:pt idx="6">
                  <c:v>5626.890492306251</c:v>
                </c:pt>
                <c:pt idx="7">
                  <c:v>5306.6155815744132</c:v>
                </c:pt>
                <c:pt idx="8">
                  <c:v>5025.1826723674021</c:v>
                </c:pt>
                <c:pt idx="9">
                  <c:v>4775.0014951919366</c:v>
                </c:pt>
                <c:pt idx="10">
                  <c:v>4550.5400025817071</c:v>
                </c:pt>
                <c:pt idx="11">
                  <c:v>4347.6228551019303</c:v>
                </c:pt>
                <c:pt idx="12">
                  <c:v>4163.0112484284327</c:v>
                </c:pt>
                <c:pt idx="13">
                  <c:v>3994.1369477439875</c:v>
                </c:pt>
                <c:pt idx="14">
                  <c:v>3838.9262976772297</c:v>
                </c:pt>
                <c:pt idx="15">
                  <c:v>3695.6794600678841</c:v>
                </c:pt>
                <c:pt idx="16">
                  <c:v>3562.9850020615268</c:v>
                </c:pt>
                <c:pt idx="17">
                  <c:v>3439.6579220458225</c:v>
                </c:pt>
                <c:pt idx="18">
                  <c:v>3324.6936878286215</c:v>
                </c:pt>
                <c:pt idx="19">
                  <c:v>3217.2334997013677</c:v>
                </c:pt>
                <c:pt idx="20">
                  <c:v>3116.5376006026054</c:v>
                </c:pt>
                <c:pt idx="21">
                  <c:v>3021.964469563929</c:v>
                </c:pt>
                <c:pt idx="22">
                  <c:v>2932.9543916632974</c:v>
                </c:pt>
                <c:pt idx="23">
                  <c:v>2849.0163341433654</c:v>
                </c:pt>
                <c:pt idx="24">
                  <c:v>2769.7173547896964</c:v>
                </c:pt>
                <c:pt idx="25">
                  <c:v>2694.6739740114717</c:v>
                </c:pt>
                <c:pt idx="26">
                  <c:v>2623.5450868897751</c:v>
                </c:pt>
                <c:pt idx="27">
                  <c:v>2556.0260952600656</c:v>
                </c:pt>
                <c:pt idx="28">
                  <c:v>2491.8440153904812</c:v>
                </c:pt>
                <c:pt idx="29">
                  <c:v>2430.7533724625682</c:v>
                </c:pt>
                <c:pt idx="30">
                  <c:v>2372.5327345900296</c:v>
                </c:pt>
                <c:pt idx="31">
                  <c:v>2316.9817704441666</c:v>
                </c:pt>
                <c:pt idx="32">
                  <c:v>2263.918738451117</c:v>
                </c:pt>
                <c:pt idx="33">
                  <c:v>2213.178333924734</c:v>
                </c:pt>
                <c:pt idx="34">
                  <c:v>2164.6098347829538</c:v>
                </c:pt>
                <c:pt idx="35">
                  <c:v>2118.0754976926255</c:v>
                </c:pt>
                <c:pt idx="36">
                  <c:v>2073.4491653194709</c:v>
                </c:pt>
                <c:pt idx="37">
                  <c:v>2030.6150523819961</c:v>
                </c:pt>
                <c:pt idx="38">
                  <c:v>1989.4666838291741</c:v>
                </c:pt>
                <c:pt idx="39">
                  <c:v>1949.905962988385</c:v>
                </c:pt>
                <c:pt idx="40">
                  <c:v>1911.8423512041045</c:v>
                </c:pt>
                <c:pt idx="41">
                  <c:v>1875.1921434651013</c:v>
                </c:pt>
                <c:pt idx="42">
                  <c:v>1839.8778269810427</c:v>
                </c:pt>
                <c:pt idx="43">
                  <c:v>1805.8275116737932</c:v>
                </c:pt>
                <c:pt idx="44">
                  <c:v>1772.9744232230878</c:v>
                </c:pt>
                <c:pt idx="45">
                  <c:v>1741.2564506882336</c:v>
                </c:pt>
                <c:pt idx="46">
                  <c:v>1710.6157418880321</c:v>
                </c:pt>
                <c:pt idx="47">
                  <c:v>1680.9983406820393</c:v>
                </c:pt>
                <c:pt idx="48">
                  <c:v>1652.3538611238182</c:v>
                </c:pt>
                <c:pt idx="49">
                  <c:v>1624.6351941308239</c:v>
                </c:pt>
                <c:pt idx="50">
                  <c:v>1597.7982429081749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01-D543-83EA-051B85652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39136"/>
        <c:axId val="1998965920"/>
      </c:lineChart>
      <c:catAx>
        <c:axId val="15652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65920"/>
        <c:crosses val="autoZero"/>
        <c:auto val="1"/>
        <c:lblAlgn val="ctr"/>
        <c:lblOffset val="100"/>
        <c:noMultiLvlLbl val="0"/>
      </c:catAx>
      <c:valAx>
        <c:axId val="19989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mint'!$D$7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mint'!$A$10:$A$60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mint'!$D$10:$D$60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C-CF4F-8034-4536AD537A96}"/>
            </c:ext>
          </c:extLst>
        </c:ser>
        <c:ser>
          <c:idx val="1"/>
          <c:order val="1"/>
          <c:tx>
            <c:strRef>
              <c:f>'Burr XII LooksRare COV mint'!$I$7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mint'!$A$10:$A$60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mint'!$I$10:$I$60</c:f>
              <c:numCache>
                <c:formatCode>General</c:formatCode>
                <c:ptCount val="51"/>
                <c:pt idx="0">
                  <c:v>11292.287973754366</c:v>
                </c:pt>
                <c:pt idx="1">
                  <c:v>19549.947942819836</c:v>
                </c:pt>
                <c:pt idx="2">
                  <c:v>26672.930880883294</c:v>
                </c:pt>
                <c:pt idx="3">
                  <c:v>34278.449643502681</c:v>
                </c:pt>
                <c:pt idx="4">
                  <c:v>41380.644735191432</c:v>
                </c:pt>
                <c:pt idx="5">
                  <c:v>47038.282796670996</c:v>
                </c:pt>
                <c:pt idx="6">
                  <c:v>52432.502193426546</c:v>
                </c:pt>
                <c:pt idx="7">
                  <c:v>57417.723287394474</c:v>
                </c:pt>
                <c:pt idx="8">
                  <c:v>61807.819459968385</c:v>
                </c:pt>
                <c:pt idx="9">
                  <c:v>66089.585247326104</c:v>
                </c:pt>
                <c:pt idx="10">
                  <c:v>70805.398193821704</c:v>
                </c:pt>
                <c:pt idx="11">
                  <c:v>74869.316223223126</c:v>
                </c:pt>
                <c:pt idx="12">
                  <c:v>78805.552117139916</c:v>
                </c:pt>
                <c:pt idx="13">
                  <c:v>83045.571321436422</c:v>
                </c:pt>
                <c:pt idx="14">
                  <c:v>86542.090397044085</c:v>
                </c:pt>
                <c:pt idx="15">
                  <c:v>92877.907018642625</c:v>
                </c:pt>
                <c:pt idx="16">
                  <c:v>96637.93667907083</c:v>
                </c:pt>
                <c:pt idx="17">
                  <c:v>100150.34733809069</c:v>
                </c:pt>
                <c:pt idx="18">
                  <c:v>103108.4544277604</c:v>
                </c:pt>
                <c:pt idx="19">
                  <c:v>105787.90465387677</c:v>
                </c:pt>
                <c:pt idx="20">
                  <c:v>108717.01800201206</c:v>
                </c:pt>
                <c:pt idx="21">
                  <c:v>111560.02781744767</c:v>
                </c:pt>
                <c:pt idx="22">
                  <c:v>114182.00914051878</c:v>
                </c:pt>
                <c:pt idx="23">
                  <c:v>116370.51978251089</c:v>
                </c:pt>
                <c:pt idx="24">
                  <c:v>119158.77764604476</c:v>
                </c:pt>
                <c:pt idx="25">
                  <c:v>121539.99627201562</c:v>
                </c:pt>
                <c:pt idx="26">
                  <c:v>124321.06221527151</c:v>
                </c:pt>
                <c:pt idx="27">
                  <c:v>126857.32983678</c:v>
                </c:pt>
                <c:pt idx="28">
                  <c:v>129336.54096592973</c:v>
                </c:pt>
                <c:pt idx="29">
                  <c:v>131943.83970079405</c:v>
                </c:pt>
                <c:pt idx="30">
                  <c:v>133947.84036814477</c:v>
                </c:pt>
                <c:pt idx="31">
                  <c:v>136321.97497965826</c:v>
                </c:pt>
                <c:pt idx="32">
                  <c:v>138554.67114023835</c:v>
                </c:pt>
                <c:pt idx="33">
                  <c:v>140794.32379785084</c:v>
                </c:pt>
                <c:pt idx="34">
                  <c:v>143040.98912073558</c:v>
                </c:pt>
                <c:pt idx="35">
                  <c:v>144992.14310564156</c:v>
                </c:pt>
                <c:pt idx="36">
                  <c:v>147349.08935679446</c:v>
                </c:pt>
                <c:pt idx="37">
                  <c:v>150121.95299710741</c:v>
                </c:pt>
                <c:pt idx="38">
                  <c:v>152040.11086424952</c:v>
                </c:pt>
                <c:pt idx="39">
                  <c:v>154504.76789852485</c:v>
                </c:pt>
                <c:pt idx="40">
                  <c:v>156257.42437068323</c:v>
                </c:pt>
                <c:pt idx="41">
                  <c:v>158317.18307484954</c:v>
                </c:pt>
                <c:pt idx="42">
                  <c:v>160356.60293375299</c:v>
                </c:pt>
                <c:pt idx="43">
                  <c:v>161971.30327718635</c:v>
                </c:pt>
                <c:pt idx="44">
                  <c:v>163942.19905545516</c:v>
                </c:pt>
                <c:pt idx="45">
                  <c:v>165759.04082312231</c:v>
                </c:pt>
                <c:pt idx="46">
                  <c:v>167406.7297322379</c:v>
                </c:pt>
                <c:pt idx="47">
                  <c:v>169044.40091215144</c:v>
                </c:pt>
                <c:pt idx="48">
                  <c:v>171130.12207156853</c:v>
                </c:pt>
                <c:pt idx="49">
                  <c:v>172635.01092318533</c:v>
                </c:pt>
                <c:pt idx="50">
                  <c:v>173974.41818491209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C-CF4F-8034-4536AD537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mint'!$C$7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mint'!$C$10:$C$60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E-9E4E-AA20-28070AD9450E}"/>
            </c:ext>
          </c:extLst>
        </c:ser>
        <c:ser>
          <c:idx val="1"/>
          <c:order val="1"/>
          <c:tx>
            <c:strRef>
              <c:f>'Burr XII LooksRare COV mint'!$J$7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mint'!$J$10:$J$60</c:f>
              <c:numCache>
                <c:formatCode>General</c:formatCode>
                <c:ptCount val="51"/>
                <c:pt idx="0">
                  <c:v>11292.287973754366</c:v>
                </c:pt>
                <c:pt idx="1">
                  <c:v>8257.6599690654693</c:v>
                </c:pt>
                <c:pt idx="2">
                  <c:v>7122.9829380634583</c:v>
                </c:pt>
                <c:pt idx="3">
                  <c:v>7605.5187626193874</c:v>
                </c:pt>
                <c:pt idx="4">
                  <c:v>7102.1950916887508</c:v>
                </c:pt>
                <c:pt idx="5">
                  <c:v>5657.6380614795635</c:v>
                </c:pt>
                <c:pt idx="6">
                  <c:v>5394.2193967555504</c:v>
                </c:pt>
                <c:pt idx="7">
                  <c:v>4985.221093967928</c:v>
                </c:pt>
                <c:pt idx="8">
                  <c:v>4390.0961725739107</c:v>
                </c:pt>
                <c:pt idx="9">
                  <c:v>4281.7657873577191</c:v>
                </c:pt>
                <c:pt idx="10">
                  <c:v>4715.8129464956</c:v>
                </c:pt>
                <c:pt idx="11">
                  <c:v>4063.9180294014222</c:v>
                </c:pt>
                <c:pt idx="12">
                  <c:v>3936.2358939167898</c:v>
                </c:pt>
                <c:pt idx="13">
                  <c:v>4240.0192042965064</c:v>
                </c:pt>
                <c:pt idx="14">
                  <c:v>3496.5190756076627</c:v>
                </c:pt>
                <c:pt idx="15">
                  <c:v>6335.8166215985402</c:v>
                </c:pt>
                <c:pt idx="16">
                  <c:v>3760.0296604282048</c:v>
                </c:pt>
                <c:pt idx="17">
                  <c:v>3512.4106590198644</c:v>
                </c:pt>
                <c:pt idx="18">
                  <c:v>2958.1070896697056</c:v>
                </c:pt>
                <c:pt idx="19">
                  <c:v>2679.4502261163725</c:v>
                </c:pt>
                <c:pt idx="20">
                  <c:v>2929.1133481352881</c:v>
                </c:pt>
                <c:pt idx="21">
                  <c:v>2843.0098154356092</c:v>
                </c:pt>
                <c:pt idx="22">
                  <c:v>2621.9813230711152</c:v>
                </c:pt>
                <c:pt idx="23">
                  <c:v>2188.5106419921067</c:v>
                </c:pt>
                <c:pt idx="24">
                  <c:v>2788.2578635338723</c:v>
                </c:pt>
                <c:pt idx="25">
                  <c:v>2381.2186259708542</c:v>
                </c:pt>
                <c:pt idx="26">
                  <c:v>2781.0659432558896</c:v>
                </c:pt>
                <c:pt idx="27">
                  <c:v>2536.2676215084939</c:v>
                </c:pt>
                <c:pt idx="28">
                  <c:v>2479.2111291497276</c:v>
                </c:pt>
                <c:pt idx="29">
                  <c:v>2607.2987348643219</c:v>
                </c:pt>
                <c:pt idx="30">
                  <c:v>2004.000667350716</c:v>
                </c:pt>
                <c:pt idx="31">
                  <c:v>2374.1346115134947</c:v>
                </c:pt>
                <c:pt idx="32">
                  <c:v>2232.6961605800898</c:v>
                </c:pt>
                <c:pt idx="33">
                  <c:v>2239.6526576124888</c:v>
                </c:pt>
                <c:pt idx="34">
                  <c:v>2246.6653228847426</c:v>
                </c:pt>
                <c:pt idx="35">
                  <c:v>1951.1539849059773</c:v>
                </c:pt>
                <c:pt idx="36">
                  <c:v>2356.9462511528982</c:v>
                </c:pt>
                <c:pt idx="37">
                  <c:v>2772.8636403129494</c:v>
                </c:pt>
                <c:pt idx="38">
                  <c:v>1918.1578671421157</c:v>
                </c:pt>
                <c:pt idx="39">
                  <c:v>2464.6570342753257</c:v>
                </c:pt>
                <c:pt idx="40">
                  <c:v>1752.6564721583854</c:v>
                </c:pt>
                <c:pt idx="41">
                  <c:v>2059.7587041663064</c:v>
                </c:pt>
                <c:pt idx="42">
                  <c:v>2039.4198589034495</c:v>
                </c:pt>
                <c:pt idx="43">
                  <c:v>1614.7003434333601</c:v>
                </c:pt>
                <c:pt idx="44">
                  <c:v>1970.8957782688085</c:v>
                </c:pt>
                <c:pt idx="45">
                  <c:v>1816.8417676671525</c:v>
                </c:pt>
                <c:pt idx="46">
                  <c:v>1647.6889091155899</c:v>
                </c:pt>
                <c:pt idx="47">
                  <c:v>1637.6711799135373</c:v>
                </c:pt>
                <c:pt idx="48">
                  <c:v>2085.7211594170949</c:v>
                </c:pt>
                <c:pt idx="49">
                  <c:v>1504.8888516167935</c:v>
                </c:pt>
                <c:pt idx="50">
                  <c:v>1339.4072617267666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E-9E4E-AA20-28070AD94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ETH'!$D$7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ETH'!$A$10:$A$60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ETH'!$D$10:$D$60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0-F244-A035-BB929312AB59}"/>
            </c:ext>
          </c:extLst>
        </c:ser>
        <c:ser>
          <c:idx val="1"/>
          <c:order val="1"/>
          <c:tx>
            <c:strRef>
              <c:f>'Burr XII LooksRare COV ETH'!$I$7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ETH'!$A$10:$A$60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ETH'!$I$10:$I$60</c:f>
              <c:numCache>
                <c:formatCode>General</c:formatCode>
                <c:ptCount val="51"/>
                <c:pt idx="0">
                  <c:v>10958.388369638251</c:v>
                </c:pt>
                <c:pt idx="1">
                  <c:v>19606.114914394122</c:v>
                </c:pt>
                <c:pt idx="2">
                  <c:v>27270.731908204503</c:v>
                </c:pt>
                <c:pt idx="3">
                  <c:v>34248.211922571107</c:v>
                </c:pt>
                <c:pt idx="4">
                  <c:v>40690.730604640456</c:v>
                </c:pt>
                <c:pt idx="5">
                  <c:v>46694.385581621093</c:v>
                </c:pt>
                <c:pt idx="6">
                  <c:v>52326.5357014564</c:v>
                </c:pt>
                <c:pt idx="7">
                  <c:v>57637.480528916705</c:v>
                </c:pt>
                <c:pt idx="8">
                  <c:v>62666.409302845837</c:v>
                </c:pt>
                <c:pt idx="9">
                  <c:v>67444.798743154679</c:v>
                </c:pt>
                <c:pt idx="10">
                  <c:v>71998.517189963313</c:v>
                </c:pt>
                <c:pt idx="11">
                  <c:v>76349.208346147221</c:v>
                </c:pt>
                <c:pt idx="12">
                  <c:v>80515.244441522693</c:v>
                </c:pt>
                <c:pt idx="13">
                  <c:v>84512.407390210268</c:v>
                </c:pt>
                <c:pt idx="14">
                  <c:v>88354.390301213731</c:v>
                </c:pt>
                <c:pt idx="15">
                  <c:v>92053.175936793967</c:v>
                </c:pt>
                <c:pt idx="16">
                  <c:v>95619.328283858107</c:v>
                </c:pt>
                <c:pt idx="17">
                  <c:v>99062.221178331965</c:v>
                </c:pt>
                <c:pt idx="18">
                  <c:v>102390.22031292821</c:v>
                </c:pt>
                <c:pt idx="19">
                  <c:v>105610.83005968697</c:v>
                </c:pt>
                <c:pt idx="20">
                  <c:v>108730.81329120282</c:v>
                </c:pt>
                <c:pt idx="21">
                  <c:v>111756.29017612443</c:v>
                </c:pt>
                <c:pt idx="22">
                  <c:v>114692.82038869288</c:v>
                </c:pt>
                <c:pt idx="23">
                  <c:v>117545.47208245547</c:v>
                </c:pt>
                <c:pt idx="24">
                  <c:v>120318.88019134695</c:v>
                </c:pt>
                <c:pt idx="25">
                  <c:v>123017.29604384926</c:v>
                </c:pt>
                <c:pt idx="26">
                  <c:v>125644.62984599711</c:v>
                </c:pt>
                <c:pt idx="27">
                  <c:v>128204.48726471356</c:v>
                </c:pt>
                <c:pt idx="28">
                  <c:v>130700.20109542158</c:v>
                </c:pt>
                <c:pt idx="29">
                  <c:v>133134.85880686971</c:v>
                </c:pt>
                <c:pt idx="30">
                  <c:v>135511.3266072413</c:v>
                </c:pt>
                <c:pt idx="31">
                  <c:v>137832.27055851609</c:v>
                </c:pt>
                <c:pt idx="32">
                  <c:v>140100.17517316152</c:v>
                </c:pt>
                <c:pt idx="33">
                  <c:v>142317.35985295835</c:v>
                </c:pt>
                <c:pt idx="34">
                  <c:v>144485.99346994905</c:v>
                </c:pt>
                <c:pt idx="35">
                  <c:v>146608.10734098428</c:v>
                </c:pt>
                <c:pt idx="36">
                  <c:v>148685.60680776055</c:v>
                </c:pt>
                <c:pt idx="37">
                  <c:v>150720.28160174211</c:v>
                </c:pt>
                <c:pt idx="38">
                  <c:v>152713.81514652926</c:v>
                </c:pt>
                <c:pt idx="39">
                  <c:v>154667.79292797306</c:v>
                </c:pt>
                <c:pt idx="40">
                  <c:v>156583.71004376293</c:v>
                </c:pt>
                <c:pt idx="41">
                  <c:v>158462.97802865595</c:v>
                </c:pt>
                <c:pt idx="42">
                  <c:v>160306.93103842263</c:v>
                </c:pt>
                <c:pt idx="43">
                  <c:v>162116.83146451239</c:v>
                </c:pt>
                <c:pt idx="44">
                  <c:v>163893.87504205434</c:v>
                </c:pt>
                <c:pt idx="45">
                  <c:v>165639.19550581064</c:v>
                </c:pt>
                <c:pt idx="46">
                  <c:v>167353.86884186108</c:v>
                </c:pt>
                <c:pt idx="47">
                  <c:v>169038.9171769362</c:v>
                </c:pt>
                <c:pt idx="48">
                  <c:v>170695.3123422692</c:v>
                </c:pt>
                <c:pt idx="49">
                  <c:v>172323.97914448261</c:v>
                </c:pt>
                <c:pt idx="50">
                  <c:v>173925.79837225564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0-F244-A035-BB929312A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ETH'!$C$7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ETH'!$C$10:$C$60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F-B248-A952-B0E3F9139ECC}"/>
            </c:ext>
          </c:extLst>
        </c:ser>
        <c:ser>
          <c:idx val="1"/>
          <c:order val="1"/>
          <c:tx>
            <c:strRef>
              <c:f>'Burr XII LooksRare COV ETH'!$J$7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ETH'!$J$10:$J$60</c:f>
              <c:numCache>
                <c:formatCode>General</c:formatCode>
                <c:ptCount val="51"/>
                <c:pt idx="0">
                  <c:v>10958.388369638251</c:v>
                </c:pt>
                <c:pt idx="1">
                  <c:v>8647.7265447558711</c:v>
                </c:pt>
                <c:pt idx="2">
                  <c:v>7664.6169938103812</c:v>
                </c:pt>
                <c:pt idx="3">
                  <c:v>6977.4800143666034</c:v>
                </c:pt>
                <c:pt idx="4">
                  <c:v>6442.5186820693489</c:v>
                </c:pt>
                <c:pt idx="5">
                  <c:v>6003.654976980637</c:v>
                </c:pt>
                <c:pt idx="6">
                  <c:v>5632.1501198353071</c:v>
                </c:pt>
                <c:pt idx="7">
                  <c:v>5310.9448274603055</c:v>
                </c:pt>
                <c:pt idx="8">
                  <c:v>5028.9287739291321</c:v>
                </c:pt>
                <c:pt idx="9">
                  <c:v>4778.3894403088416</c:v>
                </c:pt>
                <c:pt idx="10">
                  <c:v>4553.7184468086343</c:v>
                </c:pt>
                <c:pt idx="11">
                  <c:v>4350.6911561839079</c:v>
                </c:pt>
                <c:pt idx="12">
                  <c:v>4166.0360953754716</c:v>
                </c:pt>
                <c:pt idx="13">
                  <c:v>3997.1629486875754</c:v>
                </c:pt>
                <c:pt idx="14">
                  <c:v>3841.9829110034625</c:v>
                </c:pt>
                <c:pt idx="15">
                  <c:v>3698.785635580236</c:v>
                </c:pt>
                <c:pt idx="16">
                  <c:v>3566.1523470641405</c:v>
                </c:pt>
                <c:pt idx="17">
                  <c:v>3442.8928944738582</c:v>
                </c:pt>
                <c:pt idx="18">
                  <c:v>3327.999134596248</c:v>
                </c:pt>
                <c:pt idx="19">
                  <c:v>3220.6097467587533</c:v>
                </c:pt>
                <c:pt idx="20">
                  <c:v>3119.9832315158565</c:v>
                </c:pt>
                <c:pt idx="21">
                  <c:v>3025.4768849216052</c:v>
                </c:pt>
                <c:pt idx="22">
                  <c:v>2936.5302125684539</c:v>
                </c:pt>
                <c:pt idx="23">
                  <c:v>2852.6516937625856</c:v>
                </c:pt>
                <c:pt idx="24">
                  <c:v>2773.4081088914827</c:v>
                </c:pt>
                <c:pt idx="25">
                  <c:v>2698.4158525023086</c:v>
                </c:pt>
                <c:pt idx="26">
                  <c:v>2627.3338021478557</c:v>
                </c:pt>
                <c:pt idx="27">
                  <c:v>2559.8574187164486</c:v>
                </c:pt>
                <c:pt idx="28">
                  <c:v>2495.7138307080168</c:v>
                </c:pt>
                <c:pt idx="29">
                  <c:v>2434.6577114481333</c:v>
                </c:pt>
                <c:pt idx="30">
                  <c:v>2376.4678003715817</c:v>
                </c:pt>
                <c:pt idx="31">
                  <c:v>2320.9439512747922</c:v>
                </c:pt>
                <c:pt idx="32">
                  <c:v>2267.9046146454348</c:v>
                </c:pt>
                <c:pt idx="33">
                  <c:v>2217.1846797968319</c:v>
                </c:pt>
                <c:pt idx="34">
                  <c:v>2168.6336169907008</c:v>
                </c:pt>
                <c:pt idx="35">
                  <c:v>2122.1138710352243</c:v>
                </c:pt>
                <c:pt idx="36">
                  <c:v>2077.4994667762658</c:v>
                </c:pt>
                <c:pt idx="37">
                  <c:v>2034.6747939815687</c:v>
                </c:pt>
                <c:pt idx="38">
                  <c:v>1993.5335447871475</c:v>
                </c:pt>
                <c:pt idx="39">
                  <c:v>1953.9777814437984</c:v>
                </c:pt>
                <c:pt idx="40">
                  <c:v>1915.9171157898672</c:v>
                </c:pt>
                <c:pt idx="41">
                  <c:v>1879.2679848930275</c:v>
                </c:pt>
                <c:pt idx="42">
                  <c:v>1843.953009766672</c:v>
                </c:pt>
                <c:pt idx="43">
                  <c:v>1809.9004260897636</c:v>
                </c:pt>
                <c:pt idx="44">
                  <c:v>1777.0435775419464</c:v>
                </c:pt>
                <c:pt idx="45">
                  <c:v>1745.3204637563031</c:v>
                </c:pt>
                <c:pt idx="46">
                  <c:v>1714.673336050444</c:v>
                </c:pt>
                <c:pt idx="47">
                  <c:v>1685.0483350751165</c:v>
                </c:pt>
                <c:pt idx="48">
                  <c:v>1656.3951653330005</c:v>
                </c:pt>
                <c:pt idx="49">
                  <c:v>1628.6668022134108</c:v>
                </c:pt>
                <c:pt idx="50">
                  <c:v>1601.8192277730268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F-B248-A952-B0E3F913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inf'!$D$7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inf'!$A$10:$A$60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inf'!$D$10:$D$60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0-3E49-B475-69D84F6023E5}"/>
            </c:ext>
          </c:extLst>
        </c:ser>
        <c:ser>
          <c:idx val="1"/>
          <c:order val="1"/>
          <c:tx>
            <c:strRef>
              <c:f>'Burr XII LooksRare inf'!$I$7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inf'!$A$10:$A$60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inf'!$I$10:$I$60</c:f>
              <c:numCache>
                <c:formatCode>General</c:formatCode>
                <c:ptCount val="51"/>
                <c:pt idx="0">
                  <c:v>10949.883431514929</c:v>
                </c:pt>
                <c:pt idx="1">
                  <c:v>19593.474101939788</c:v>
                </c:pt>
                <c:pt idx="2">
                  <c:v>27255.358487568992</c:v>
                </c:pt>
                <c:pt idx="3">
                  <c:v>34230.933715719839</c:v>
                </c:pt>
                <c:pt idx="4">
                  <c:v>40672.10533154408</c:v>
                </c:pt>
                <c:pt idx="5">
                  <c:v>46674.814707794998</c:v>
                </c:pt>
                <c:pt idx="6">
                  <c:v>52306.320098479468</c:v>
                </c:pt>
                <c:pt idx="7">
                  <c:v>57616.851903271257</c:v>
                </c:pt>
                <c:pt idx="8">
                  <c:v>62645.549624577689</c:v>
                </c:pt>
                <c:pt idx="9">
                  <c:v>67423.853029876642</c:v>
                </c:pt>
                <c:pt idx="10">
                  <c:v>71977.60231213113</c:v>
                </c:pt>
                <c:pt idx="11">
                  <c:v>76328.419307753691</c:v>
                </c:pt>
                <c:pt idx="12">
                  <c:v>80494.658985709626</c:v>
                </c:pt>
                <c:pt idx="13">
                  <c:v>84492.08945328978</c:v>
                </c:pt>
                <c:pt idx="14">
                  <c:v>88334.392651775343</c:v>
                </c:pt>
                <c:pt idx="15">
                  <c:v>92033.54222413784</c:v>
                </c:pt>
                <c:pt idx="16">
                  <c:v>95600.094649521459</c:v>
                </c:pt>
                <c:pt idx="17">
                  <c:v>99043.417538789421</c:v>
                </c:pt>
                <c:pt idx="18">
                  <c:v>102371.87139105552</c:v>
                </c:pt>
                <c:pt idx="19">
                  <c:v>105592.9562217257</c:v>
                </c:pt>
                <c:pt idx="20">
                  <c:v>108713.43123138399</c:v>
                </c:pt>
                <c:pt idx="21">
                  <c:v>111739.41348072814</c:v>
                </c:pt>
                <c:pt idx="22">
                  <c:v>114676.46000379961</c:v>
                </c:pt>
                <c:pt idx="23">
                  <c:v>117529.63670411576</c:v>
                </c:pt>
                <c:pt idx="24">
                  <c:v>120303.57659277823</c:v>
                </c:pt>
                <c:pt idx="25">
                  <c:v>123002.52935115896</c:v>
                </c:pt>
                <c:pt idx="26">
                  <c:v>125630.40377156543</c:v>
                </c:pt>
                <c:pt idx="27">
                  <c:v>128190.80430554175</c:v>
                </c:pt>
                <c:pt idx="28">
                  <c:v>130687.06270233709</c:v>
                </c:pt>
                <c:pt idx="29">
                  <c:v>133122.26552936467</c:v>
                </c:pt>
                <c:pt idx="30">
                  <c:v>135499.27821784624</c:v>
                </c:pt>
                <c:pt idx="31">
                  <c:v>137820.76615990946</c:v>
                </c:pt>
                <c:pt idx="32">
                  <c:v>140089.21329065759</c:v>
                </c:pt>
                <c:pt idx="33">
                  <c:v>142306.93851456689</c:v>
                </c:pt>
                <c:pt idx="34">
                  <c:v>144476.11027582918</c:v>
                </c:pt>
                <c:pt idx="35">
                  <c:v>146598.75952382429</c:v>
                </c:pt>
                <c:pt idx="36">
                  <c:v>148676.79128536471</c:v>
                </c:pt>
                <c:pt idx="37">
                  <c:v>150711.99502290945</c:v>
                </c:pt>
                <c:pt idx="38">
                  <c:v>152706.05393113967</c:v>
                </c:pt>
                <c:pt idx="39">
                  <c:v>154660.55330206041</c:v>
                </c:pt>
                <c:pt idx="40">
                  <c:v>156576.98807023768</c:v>
                </c:pt>
                <c:pt idx="41">
                  <c:v>158456.76963424616</c:v>
                </c:pt>
                <c:pt idx="42">
                  <c:v>160301.23203731829</c:v>
                </c:pt>
                <c:pt idx="43">
                  <c:v>162111.63757913138</c:v>
                </c:pt>
                <c:pt idx="44">
                  <c:v>163889.18192129087</c:v>
                </c:pt>
                <c:pt idx="45">
                  <c:v>165634.99874107656</c:v>
                </c:pt>
                <c:pt idx="46">
                  <c:v>167350.16398119097</c:v>
                </c:pt>
                <c:pt idx="47">
                  <c:v>169035.69973738919</c:v>
                </c:pt>
                <c:pt idx="48">
                  <c:v>170692.57782083124</c:v>
                </c:pt>
                <c:pt idx="49">
                  <c:v>172321.72302764782</c:v>
                </c:pt>
                <c:pt idx="50">
                  <c:v>173924.0161444392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0-3E49-B475-69D84F60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inf'!$C$7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inf'!$C$10:$C$60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C-FE40-921E-398BDFDF3999}"/>
            </c:ext>
          </c:extLst>
        </c:ser>
        <c:ser>
          <c:idx val="1"/>
          <c:order val="1"/>
          <c:tx>
            <c:strRef>
              <c:f>'Burr XII LooksRare inf'!$J$7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inf'!$J$10:$J$60</c:f>
              <c:numCache>
                <c:formatCode>General</c:formatCode>
                <c:ptCount val="51"/>
                <c:pt idx="0">
                  <c:v>10949.883431514929</c:v>
                </c:pt>
                <c:pt idx="1">
                  <c:v>8643.5906704248591</c:v>
                </c:pt>
                <c:pt idx="2">
                  <c:v>7661.8843856292042</c:v>
                </c:pt>
                <c:pt idx="3">
                  <c:v>6975.5752281508467</c:v>
                </c:pt>
                <c:pt idx="4">
                  <c:v>6441.1716158242416</c:v>
                </c:pt>
                <c:pt idx="5">
                  <c:v>6002.7093762509176</c:v>
                </c:pt>
                <c:pt idx="6">
                  <c:v>5631.5053906844696</c:v>
                </c:pt>
                <c:pt idx="7">
                  <c:v>5310.5318047917899</c:v>
                </c:pt>
                <c:pt idx="8">
                  <c:v>5028.697721306431</c:v>
                </c:pt>
                <c:pt idx="9">
                  <c:v>4778.3034052989533</c:v>
                </c:pt>
                <c:pt idx="10">
                  <c:v>4553.7492822544882</c:v>
                </c:pt>
                <c:pt idx="11">
                  <c:v>4350.8169956225611</c:v>
                </c:pt>
                <c:pt idx="12">
                  <c:v>4166.2396779559349</c:v>
                </c:pt>
                <c:pt idx="13">
                  <c:v>3997.4304675801541</c:v>
                </c:pt>
                <c:pt idx="14">
                  <c:v>3842.3031984855625</c:v>
                </c:pt>
                <c:pt idx="15">
                  <c:v>3699.1495723624976</c:v>
                </c:pt>
                <c:pt idx="16">
                  <c:v>3566.5524253836193</c:v>
                </c:pt>
                <c:pt idx="17">
                  <c:v>3443.3228892679617</c:v>
                </c:pt>
                <c:pt idx="18">
                  <c:v>3328.4538522661023</c:v>
                </c:pt>
                <c:pt idx="19">
                  <c:v>3221.084830670181</c:v>
                </c:pt>
                <c:pt idx="20">
                  <c:v>3120.4750096582866</c:v>
                </c:pt>
                <c:pt idx="21">
                  <c:v>3025.9822493441461</c:v>
                </c:pt>
                <c:pt idx="22">
                  <c:v>2937.0465230714763</c:v>
                </c:pt>
                <c:pt idx="23">
                  <c:v>2853.1767003161513</c:v>
                </c:pt>
                <c:pt idx="24">
                  <c:v>2773.9398886624695</c:v>
                </c:pt>
                <c:pt idx="25">
                  <c:v>2698.9527583807212</c:v>
                </c:pt>
                <c:pt idx="26">
                  <c:v>2627.8744204064715</c:v>
                </c:pt>
                <c:pt idx="27">
                  <c:v>2560.4005339763244</c:v>
                </c:pt>
                <c:pt idx="28">
                  <c:v>2496.2583967953396</c:v>
                </c:pt>
                <c:pt idx="29">
                  <c:v>2435.2028270275769</c:v>
                </c:pt>
                <c:pt idx="30">
                  <c:v>2377.0126884815691</c:v>
                </c:pt>
                <c:pt idx="31">
                  <c:v>2321.4879420632205</c:v>
                </c:pt>
                <c:pt idx="32">
                  <c:v>2268.447130748129</c:v>
                </c:pt>
                <c:pt idx="33">
                  <c:v>2217.7252239093068</c:v>
                </c:pt>
                <c:pt idx="34">
                  <c:v>2169.1717612622888</c:v>
                </c:pt>
                <c:pt idx="35">
                  <c:v>2122.6492479951121</c:v>
                </c:pt>
                <c:pt idx="36">
                  <c:v>2078.0317615404201</c:v>
                </c:pt>
                <c:pt idx="37">
                  <c:v>2035.2037375447399</c:v>
                </c:pt>
                <c:pt idx="38">
                  <c:v>1994.0589082302176</c:v>
                </c:pt>
                <c:pt idx="39">
                  <c:v>1954.4993709207338</c:v>
                </c:pt>
                <c:pt idx="40">
                  <c:v>1916.4347681772779</c:v>
                </c:pt>
                <c:pt idx="41">
                  <c:v>1879.7815640084737</c:v>
                </c:pt>
                <c:pt idx="42">
                  <c:v>1844.4624030721316</c:v>
                </c:pt>
                <c:pt idx="43">
                  <c:v>1810.4055418130883</c:v>
                </c:pt>
                <c:pt idx="44">
                  <c:v>1777.5443421594973</c:v>
                </c:pt>
                <c:pt idx="45">
                  <c:v>1745.8168197856867</c:v>
                </c:pt>
                <c:pt idx="46">
                  <c:v>1715.1652401144092</c:v>
                </c:pt>
                <c:pt idx="47">
                  <c:v>1685.5357561982237</c:v>
                </c:pt>
                <c:pt idx="48">
                  <c:v>1656.8780834420468</c:v>
                </c:pt>
                <c:pt idx="49">
                  <c:v>1629.1452068165818</c:v>
                </c:pt>
                <c:pt idx="50">
                  <c:v>1602.2931167913775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BC-FE40-921E-398BDFDF3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inf (2)'!$D$7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inf (2)'!$A$10:$A$60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inf (2)'!$D$10:$D$60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2-394A-8BB2-ADD0E7F0EB0B}"/>
            </c:ext>
          </c:extLst>
        </c:ser>
        <c:ser>
          <c:idx val="1"/>
          <c:order val="1"/>
          <c:tx>
            <c:strRef>
              <c:f>'Burr XII LooksRare inf (2)'!$I$7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inf (2)'!$A$10:$A$60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inf (2)'!$I$10:$I$60</c:f>
              <c:numCache>
                <c:formatCode>General</c:formatCode>
                <c:ptCount val="51"/>
                <c:pt idx="0">
                  <c:v>10949.889847028493</c:v>
                </c:pt>
                <c:pt idx="1">
                  <c:v>19593.404055193831</c:v>
                </c:pt>
                <c:pt idx="2">
                  <c:v>27255.208314220901</c:v>
                </c:pt>
                <c:pt idx="3">
                  <c:v>34230.708408870327</c:v>
                </c:pt>
                <c:pt idx="4">
                  <c:v>40671.812001593535</c:v>
                </c:pt>
                <c:pt idx="5">
                  <c:v>46674.460758342029</c:v>
                </c:pt>
                <c:pt idx="6">
                  <c:v>52305.912604845405</c:v>
                </c:pt>
                <c:pt idx="7">
                  <c:v>57616.397400751754</c:v>
                </c:pt>
                <c:pt idx="8">
                  <c:v>62645.054056338799</c:v>
                </c:pt>
                <c:pt idx="9">
                  <c:v>67423.321760385006</c:v>
                </c:pt>
                <c:pt idx="10">
                  <c:v>71977.040166818057</c:v>
                </c:pt>
                <c:pt idx="11">
                  <c:v>76327.830621503832</c:v>
                </c:pt>
                <c:pt idx="12">
                  <c:v>80494.047652291178</c:v>
                </c:pt>
                <c:pt idx="13">
                  <c:v>84491.458972229753</c:v>
                </c:pt>
                <c:pt idx="14">
                  <c:v>88333.746171276871</c:v>
                </c:pt>
                <c:pt idx="15">
                  <c:v>92032.882579645258</c:v>
                </c:pt>
                <c:pt idx="16">
                  <c:v>95599.424398020943</c:v>
                </c:pt>
                <c:pt idx="17">
                  <c:v>99042.738989146834</c:v>
                </c:pt>
                <c:pt idx="18">
                  <c:v>102371.18663077493</c:v>
                </c:pt>
                <c:pt idx="19">
                  <c:v>105592.26714052595</c:v>
                </c:pt>
                <c:pt idx="20">
                  <c:v>108712.73954197236</c:v>
                </c:pt>
                <c:pt idx="21">
                  <c:v>111738.72073711843</c:v>
                </c:pt>
                <c:pt idx="22">
                  <c:v>114675.76761748422</c:v>
                </c:pt>
                <c:pt idx="23">
                  <c:v>117528.94595836382</c:v>
                </c:pt>
                <c:pt idx="24">
                  <c:v>120302.88865529948</c:v>
                </c:pt>
                <c:pt idx="25">
                  <c:v>123001.84528533953</c:v>
                </c:pt>
                <c:pt idx="26">
                  <c:v>125629.72454645493</c:v>
                </c:pt>
                <c:pt idx="27">
                  <c:v>128190.13080474806</c:v>
                </c:pt>
                <c:pt idx="28">
                  <c:v>130686.39573196172</c:v>
                </c:pt>
                <c:pt idx="29">
                  <c:v>133121.60582509701</c:v>
                </c:pt>
                <c:pt idx="30">
                  <c:v>135498.62645131626</c:v>
                </c:pt>
                <c:pt idx="31">
                  <c:v>137820.1229443874</c:v>
                </c:pt>
                <c:pt idx="32">
                  <c:v>140088.57918617601</c:v>
                </c:pt>
                <c:pt idx="33">
                  <c:v>142306.31403253169</c:v>
                </c:pt>
                <c:pt idx="34">
                  <c:v>144475.4958831782</c:v>
                </c:pt>
                <c:pt idx="35">
                  <c:v>146598.15564678214</c:v>
                </c:pt>
                <c:pt idx="36">
                  <c:v>148676.19831284118</c:v>
                </c:pt>
                <c:pt idx="37">
                  <c:v>150711.41330957605</c:v>
                </c:pt>
                <c:pt idx="38">
                  <c:v>152705.48380022298</c:v>
                </c:pt>
                <c:pt idx="39">
                  <c:v>154659.99504787842</c:v>
                </c:pt>
                <c:pt idx="40">
                  <c:v>156576.44196050847</c:v>
                </c:pt>
                <c:pt idx="41">
                  <c:v>158456.23591219049</c:v>
                </c:pt>
                <c:pt idx="42">
                  <c:v>160300.71092357757</c:v>
                </c:pt>
                <c:pt idx="43">
                  <c:v>162111.12927351901</c:v>
                </c:pt>
                <c:pt idx="44">
                  <c:v>163888.68660439414</c:v>
                </c:pt>
                <c:pt idx="45">
                  <c:v>165634.51657572293</c:v>
                </c:pt>
                <c:pt idx="46">
                  <c:v>167349.69511379127</c:v>
                </c:pt>
                <c:pt idx="47">
                  <c:v>169035.24429917015</c:v>
                </c:pt>
                <c:pt idx="48">
                  <c:v>170692.13592896782</c:v>
                </c:pt>
                <c:pt idx="49">
                  <c:v>172321.2947863031</c:v>
                </c:pt>
                <c:pt idx="50">
                  <c:v>173923.60164572264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2-394A-8BB2-ADD0E7F0E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inf (2)'!$C$7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inf (2)'!$C$10:$C$60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F-684D-B806-6CE49E25DD80}"/>
            </c:ext>
          </c:extLst>
        </c:ser>
        <c:ser>
          <c:idx val="1"/>
          <c:order val="1"/>
          <c:tx>
            <c:strRef>
              <c:f>'Burr XII LooksRare inf (2)'!$J$7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inf (2)'!$J$10:$J$60</c:f>
              <c:numCache>
                <c:formatCode>General</c:formatCode>
                <c:ptCount val="51"/>
                <c:pt idx="0">
                  <c:v>10949.889847028493</c:v>
                </c:pt>
                <c:pt idx="1">
                  <c:v>8643.5142081653375</c:v>
                </c:pt>
                <c:pt idx="2">
                  <c:v>7661.8042590270707</c:v>
                </c:pt>
                <c:pt idx="3">
                  <c:v>6975.5000946494256</c:v>
                </c:pt>
                <c:pt idx="4">
                  <c:v>6441.1035927232078</c:v>
                </c:pt>
                <c:pt idx="5">
                  <c:v>6002.6487567484946</c:v>
                </c:pt>
                <c:pt idx="6">
                  <c:v>5631.4518465033761</c:v>
                </c:pt>
                <c:pt idx="7">
                  <c:v>5310.4847959063482</c:v>
                </c:pt>
                <c:pt idx="8">
                  <c:v>5028.656655587045</c:v>
                </c:pt>
                <c:pt idx="9">
                  <c:v>4778.2677040462077</c:v>
                </c:pt>
                <c:pt idx="10">
                  <c:v>4553.7184064330504</c:v>
                </c:pt>
                <c:pt idx="11">
                  <c:v>4350.7904546857753</c:v>
                </c:pt>
                <c:pt idx="12">
                  <c:v>4166.2170307873457</c:v>
                </c:pt>
                <c:pt idx="13">
                  <c:v>3997.4113199385756</c:v>
                </c:pt>
                <c:pt idx="14">
                  <c:v>3842.2871990471176</c:v>
                </c:pt>
                <c:pt idx="15">
                  <c:v>3699.1364083683875</c:v>
                </c:pt>
                <c:pt idx="16">
                  <c:v>3566.5418183756847</c:v>
                </c:pt>
                <c:pt idx="17">
                  <c:v>3443.3145911258907</c:v>
                </c:pt>
                <c:pt idx="18">
                  <c:v>3328.4476416280959</c:v>
                </c:pt>
                <c:pt idx="19">
                  <c:v>3221.0805097510165</c:v>
                </c:pt>
                <c:pt idx="20">
                  <c:v>3120.4724014464155</c:v>
                </c:pt>
                <c:pt idx="21">
                  <c:v>3025.9811951460724</c:v>
                </c:pt>
                <c:pt idx="22">
                  <c:v>2937.0468803657859</c:v>
                </c:pt>
                <c:pt idx="23">
                  <c:v>2853.1783408796036</c:v>
                </c:pt>
                <c:pt idx="24">
                  <c:v>2773.9426969356573</c:v>
                </c:pt>
                <c:pt idx="25">
                  <c:v>2698.9566300400475</c:v>
                </c:pt>
                <c:pt idx="26">
                  <c:v>2627.8792611154058</c:v>
                </c:pt>
                <c:pt idx="27">
                  <c:v>2560.4062582931219</c:v>
                </c:pt>
                <c:pt idx="28">
                  <c:v>2496.2649272136623</c:v>
                </c:pt>
                <c:pt idx="29">
                  <c:v>2435.2100931352907</c:v>
                </c:pt>
                <c:pt idx="30">
                  <c:v>2377.0206262192514</c:v>
                </c:pt>
                <c:pt idx="31">
                  <c:v>2321.496493071143</c:v>
                </c:pt>
                <c:pt idx="32">
                  <c:v>2268.4562417886045</c:v>
                </c:pt>
                <c:pt idx="33">
                  <c:v>2217.7348463556846</c:v>
                </c:pt>
                <c:pt idx="34">
                  <c:v>2169.1818506465061</c:v>
                </c:pt>
                <c:pt idx="35">
                  <c:v>2122.6597636039369</c:v>
                </c:pt>
                <c:pt idx="36">
                  <c:v>2078.0426660590456</c:v>
                </c:pt>
                <c:pt idx="37">
                  <c:v>2035.2149967348669</c:v>
                </c:pt>
                <c:pt idx="38">
                  <c:v>1994.0704906469327</c:v>
                </c:pt>
                <c:pt idx="39">
                  <c:v>1954.511247655435</c:v>
                </c:pt>
                <c:pt idx="40">
                  <c:v>1916.4469126300537</c:v>
                </c:pt>
                <c:pt idx="41">
                  <c:v>1879.7939516820188</c:v>
                </c:pt>
                <c:pt idx="42">
                  <c:v>1844.4750113870832</c:v>
                </c:pt>
                <c:pt idx="43">
                  <c:v>1810.4183499414357</c:v>
                </c:pt>
                <c:pt idx="44">
                  <c:v>1777.5573308751336</c:v>
                </c:pt>
                <c:pt idx="45">
                  <c:v>1745.8299713287852</c:v>
                </c:pt>
                <c:pt idx="46">
                  <c:v>1715.1785380683432</c:v>
                </c:pt>
                <c:pt idx="47">
                  <c:v>1685.5491853788844</c:v>
                </c:pt>
                <c:pt idx="48">
                  <c:v>1656.8916297976684</c:v>
                </c:pt>
                <c:pt idx="49">
                  <c:v>1629.1588573352783</c:v>
                </c:pt>
                <c:pt idx="50">
                  <c:v>1602.3068594195356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F-684D-B806-6CE49E25D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both'!$D$8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both'!$A$11:$A$61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both'!$D$11:$D$61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5-5941-9E21-A7FFDB09EBB0}"/>
            </c:ext>
          </c:extLst>
        </c:ser>
        <c:ser>
          <c:idx val="1"/>
          <c:order val="1"/>
          <c:tx>
            <c:strRef>
              <c:f>'Burr XII LooksRare COV both'!$I$8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both'!$A$11:$A$61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both'!$I$11:$I$61</c:f>
              <c:numCache>
                <c:formatCode>General</c:formatCode>
                <c:ptCount val="51"/>
                <c:pt idx="0">
                  <c:v>11294.067949048414</c:v>
                </c:pt>
                <c:pt idx="1">
                  <c:v>19553.106870435764</c:v>
                </c:pt>
                <c:pt idx="2">
                  <c:v>26677.367878695681</c:v>
                </c:pt>
                <c:pt idx="3">
                  <c:v>34283.197475649344</c:v>
                </c:pt>
                <c:pt idx="4">
                  <c:v>41385.589005597853</c:v>
                </c:pt>
                <c:pt idx="5">
                  <c:v>47044.125053197437</c:v>
                </c:pt>
                <c:pt idx="6">
                  <c:v>52439.138038823941</c:v>
                </c:pt>
                <c:pt idx="7">
                  <c:v>57425.189370619024</c:v>
                </c:pt>
                <c:pt idx="8">
                  <c:v>61816.29984708914</c:v>
                </c:pt>
                <c:pt idx="9">
                  <c:v>66098.979115414288</c:v>
                </c:pt>
                <c:pt idx="10">
                  <c:v>70815.239597735053</c:v>
                </c:pt>
                <c:pt idx="11">
                  <c:v>74879.905645286679</c:v>
                </c:pt>
                <c:pt idx="12">
                  <c:v>78816.8416558428</c:v>
                </c:pt>
                <c:pt idx="13">
                  <c:v>83057.21403665634</c:v>
                </c:pt>
                <c:pt idx="14">
                  <c:v>86554.483078848061</c:v>
                </c:pt>
                <c:pt idx="15">
                  <c:v>92888.292549339953</c:v>
                </c:pt>
                <c:pt idx="16">
                  <c:v>96648.653375972397</c:v>
                </c:pt>
                <c:pt idx="17">
                  <c:v>100161.47747596416</c:v>
                </c:pt>
                <c:pt idx="18">
                  <c:v>103120.28359395653</c:v>
                </c:pt>
                <c:pt idx="19">
                  <c:v>105800.52677958329</c:v>
                </c:pt>
                <c:pt idx="20">
                  <c:v>108730.22119480203</c:v>
                </c:pt>
                <c:pt idx="21">
                  <c:v>111573.80143165741</c:v>
                </c:pt>
                <c:pt idx="22">
                  <c:v>114196.4296873923</c:v>
                </c:pt>
                <c:pt idx="23">
                  <c:v>116385.7679953717</c:v>
                </c:pt>
                <c:pt idx="24">
                  <c:v>119174.45782709513</c:v>
                </c:pt>
                <c:pt idx="25">
                  <c:v>121556.31231984643</c:v>
                </c:pt>
                <c:pt idx="26">
                  <c:v>124337.70340212202</c:v>
                </c:pt>
                <c:pt idx="27">
                  <c:v>126874.41281863865</c:v>
                </c:pt>
                <c:pt idx="28">
                  <c:v>129354.05558614954</c:v>
                </c:pt>
                <c:pt idx="29">
                  <c:v>131961.6483793896</c:v>
                </c:pt>
                <c:pt idx="30">
                  <c:v>133966.28150162316</c:v>
                </c:pt>
                <c:pt idx="31">
                  <c:v>136340.7869341131</c:v>
                </c:pt>
                <c:pt idx="32">
                  <c:v>138573.90767999744</c:v>
                </c:pt>
                <c:pt idx="33">
                  <c:v>140813.94211724485</c:v>
                </c:pt>
                <c:pt idx="34">
                  <c:v>143060.94643967802</c:v>
                </c:pt>
                <c:pt idx="35">
                  <c:v>145012.59397899869</c:v>
                </c:pt>
                <c:pt idx="36">
                  <c:v>147369.72461329302</c:v>
                </c:pt>
                <c:pt idx="37">
                  <c:v>150142.37832898102</c:v>
                </c:pt>
                <c:pt idx="38">
                  <c:v>152060.9517791518</c:v>
                </c:pt>
                <c:pt idx="39">
                  <c:v>154525.58530873316</c:v>
                </c:pt>
                <c:pt idx="40">
                  <c:v>156278.69898357071</c:v>
                </c:pt>
                <c:pt idx="41">
                  <c:v>158338.68599481383</c:v>
                </c:pt>
                <c:pt idx="42">
                  <c:v>160378.31812344471</c:v>
                </c:pt>
                <c:pt idx="43">
                  <c:v>161993.48005658641</c:v>
                </c:pt>
                <c:pt idx="44">
                  <c:v>163964.58252168732</c:v>
                </c:pt>
                <c:pt idx="45">
                  <c:v>165781.71313603464</c:v>
                </c:pt>
                <c:pt idx="46">
                  <c:v>167429.77698588668</c:v>
                </c:pt>
                <c:pt idx="47">
                  <c:v>169067.80803464871</c:v>
                </c:pt>
                <c:pt idx="48">
                  <c:v>171153.53594321146</c:v>
                </c:pt>
                <c:pt idx="49">
                  <c:v>172658.82151928492</c:v>
                </c:pt>
                <c:pt idx="50">
                  <c:v>173998.69705061687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5-5941-9E21-A7FFDB09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both'!$C$8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both'!$C$11:$C$61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0-0348-9BCA-28645B054BE1}"/>
            </c:ext>
          </c:extLst>
        </c:ser>
        <c:ser>
          <c:idx val="1"/>
          <c:order val="1"/>
          <c:tx>
            <c:strRef>
              <c:f>'Burr XII LooksRare COV both'!$J$8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both'!$J$11:$J$61</c:f>
              <c:numCache>
                <c:formatCode>General</c:formatCode>
                <c:ptCount val="51"/>
                <c:pt idx="0">
                  <c:v>11294.067949048414</c:v>
                </c:pt>
                <c:pt idx="1">
                  <c:v>8259.0389213873495</c:v>
                </c:pt>
                <c:pt idx="2">
                  <c:v>7124.2610082599167</c:v>
                </c:pt>
                <c:pt idx="3">
                  <c:v>7605.829596953663</c:v>
                </c:pt>
                <c:pt idx="4">
                  <c:v>7102.3915299485088</c:v>
                </c:pt>
                <c:pt idx="5">
                  <c:v>5658.536047599584</c:v>
                </c:pt>
                <c:pt idx="6">
                  <c:v>5395.0129856265048</c:v>
                </c:pt>
                <c:pt idx="7">
                  <c:v>4986.0513317950827</c:v>
                </c:pt>
                <c:pt idx="8">
                  <c:v>4391.1104764701158</c:v>
                </c:pt>
                <c:pt idx="9">
                  <c:v>4282.6792683251479</c:v>
                </c:pt>
                <c:pt idx="10">
                  <c:v>4716.2604823207657</c:v>
                </c:pt>
                <c:pt idx="11">
                  <c:v>4064.6660475516255</c:v>
                </c:pt>
                <c:pt idx="12">
                  <c:v>3936.9360105561209</c:v>
                </c:pt>
                <c:pt idx="13">
                  <c:v>4240.3723808135401</c:v>
                </c:pt>
                <c:pt idx="14">
                  <c:v>3497.2690421917214</c:v>
                </c:pt>
                <c:pt idx="15">
                  <c:v>6333.8094704918913</c:v>
                </c:pt>
                <c:pt idx="16">
                  <c:v>3760.3608266324445</c:v>
                </c:pt>
                <c:pt idx="17">
                  <c:v>3512.8240999917616</c:v>
                </c:pt>
                <c:pt idx="18">
                  <c:v>2958.8061179923679</c:v>
                </c:pt>
                <c:pt idx="19">
                  <c:v>2680.2431856267649</c:v>
                </c:pt>
                <c:pt idx="20">
                  <c:v>2929.6944152187352</c:v>
                </c:pt>
                <c:pt idx="21">
                  <c:v>2843.580236855385</c:v>
                </c:pt>
                <c:pt idx="22">
                  <c:v>2622.6282557348895</c:v>
                </c:pt>
                <c:pt idx="23">
                  <c:v>2189.3383079794003</c:v>
                </c:pt>
                <c:pt idx="24">
                  <c:v>2788.68983172343</c:v>
                </c:pt>
                <c:pt idx="25">
                  <c:v>2381.8544927512994</c:v>
                </c:pt>
                <c:pt idx="26">
                  <c:v>2781.3910822755861</c:v>
                </c:pt>
                <c:pt idx="27">
                  <c:v>2536.7094165166345</c:v>
                </c:pt>
                <c:pt idx="28">
                  <c:v>2479.6427675108862</c:v>
                </c:pt>
                <c:pt idx="29">
                  <c:v>2607.5927932400664</c:v>
                </c:pt>
                <c:pt idx="30">
                  <c:v>2004.6331222335575</c:v>
                </c:pt>
                <c:pt idx="31">
                  <c:v>2374.5054324899393</c:v>
                </c:pt>
                <c:pt idx="32">
                  <c:v>2233.1207458843419</c:v>
                </c:pt>
                <c:pt idx="33">
                  <c:v>2240.0344372474065</c:v>
                </c:pt>
                <c:pt idx="34">
                  <c:v>2247.0043224331748</c:v>
                </c:pt>
                <c:pt idx="35">
                  <c:v>1951.6475393206638</c:v>
                </c:pt>
                <c:pt idx="36">
                  <c:v>2357.130634294328</c:v>
                </c:pt>
                <c:pt idx="37">
                  <c:v>2772.6537156880077</c:v>
                </c:pt>
                <c:pt idx="38">
                  <c:v>1918.5734501707775</c:v>
                </c:pt>
                <c:pt idx="39">
                  <c:v>2464.6335295813624</c:v>
                </c:pt>
                <c:pt idx="40">
                  <c:v>1753.1136748375429</c:v>
                </c:pt>
                <c:pt idx="41">
                  <c:v>2059.9870112431236</c:v>
                </c:pt>
                <c:pt idx="42">
                  <c:v>2039.6321286308812</c:v>
                </c:pt>
                <c:pt idx="43">
                  <c:v>1615.1619331417023</c:v>
                </c:pt>
                <c:pt idx="44">
                  <c:v>1971.1024651009066</c:v>
                </c:pt>
                <c:pt idx="45">
                  <c:v>1817.1306143473194</c:v>
                </c:pt>
                <c:pt idx="46">
                  <c:v>1648.063849852042</c:v>
                </c:pt>
                <c:pt idx="47">
                  <c:v>1638.03104876203</c:v>
                </c:pt>
                <c:pt idx="48">
                  <c:v>2085.7279085627524</c:v>
                </c:pt>
                <c:pt idx="49">
                  <c:v>1505.2855760734528</c:v>
                </c:pt>
                <c:pt idx="50">
                  <c:v>1339.8755313319562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50-0348-9BCA-28645B054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both (2)'!$D$8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both (2)'!$A$11:$A$61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both (2)'!$D$11:$D$61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9-E848-B30D-CFD6FB5F0EF6}"/>
            </c:ext>
          </c:extLst>
        </c:ser>
        <c:ser>
          <c:idx val="1"/>
          <c:order val="1"/>
          <c:tx>
            <c:strRef>
              <c:f>'Burr XII LooksRare COV both (2)'!$I$8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both (2)'!$A$11:$A$61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both (2)'!$I$11:$I$61</c:f>
              <c:numCache>
                <c:formatCode>General</c:formatCode>
                <c:ptCount val="51"/>
                <c:pt idx="0">
                  <c:v>16158.008492394903</c:v>
                </c:pt>
                <c:pt idx="1">
                  <c:v>28081.544607545195</c:v>
                </c:pt>
                <c:pt idx="2">
                  <c:v>38688.099254399422</c:v>
                </c:pt>
                <c:pt idx="3">
                  <c:v>48474.453416222808</c:v>
                </c:pt>
                <c:pt idx="4">
                  <c:v>57663.70554773925</c:v>
                </c:pt>
                <c:pt idx="5">
                  <c:v>66382.92239973243</c:v>
                </c:pt>
                <c:pt idx="6">
                  <c:v>74714.187010010093</c:v>
                </c:pt>
                <c:pt idx="7">
                  <c:v>87141.16881424727</c:v>
                </c:pt>
                <c:pt idx="8">
                  <c:v>99034.919163382583</c:v>
                </c:pt>
                <c:pt idx="9">
                  <c:v>110455.12488041054</c:v>
                </c:pt>
                <c:pt idx="10">
                  <c:v>121449.50901631446</c:v>
                </c:pt>
                <c:pt idx="11">
                  <c:v>128276.38514993389</c:v>
                </c:pt>
                <c:pt idx="12">
                  <c:v>134918.28366810398</c:v>
                </c:pt>
                <c:pt idx="13">
                  <c:v>141389.52192294353</c:v>
                </c:pt>
                <c:pt idx="14">
                  <c:v>147702.35038311576</c:v>
                </c:pt>
                <c:pt idx="15">
                  <c:v>1000000</c:v>
                </c:pt>
                <c:pt idx="16">
                  <c:v>1000000</c:v>
                </c:pt>
                <c:pt idx="17">
                  <c:v>1000000</c:v>
                </c:pt>
                <c:pt idx="18">
                  <c:v>1000000</c:v>
                </c:pt>
                <c:pt idx="19">
                  <c:v>1000000</c:v>
                </c:pt>
                <c:pt idx="20">
                  <c:v>1000000</c:v>
                </c:pt>
                <c:pt idx="21">
                  <c:v>1000000</c:v>
                </c:pt>
                <c:pt idx="22">
                  <c:v>1000000</c:v>
                </c:pt>
                <c:pt idx="23">
                  <c:v>1000000</c:v>
                </c:pt>
                <c:pt idx="24">
                  <c:v>1000000</c:v>
                </c:pt>
                <c:pt idx="25">
                  <c:v>1000000</c:v>
                </c:pt>
                <c:pt idx="26">
                  <c:v>1000000</c:v>
                </c:pt>
                <c:pt idx="27">
                  <c:v>1000000</c:v>
                </c:pt>
                <c:pt idx="28">
                  <c:v>1000000</c:v>
                </c:pt>
                <c:pt idx="29">
                  <c:v>1000000</c:v>
                </c:pt>
                <c:pt idx="30">
                  <c:v>1000000</c:v>
                </c:pt>
                <c:pt idx="31">
                  <c:v>1000000</c:v>
                </c:pt>
                <c:pt idx="32">
                  <c:v>1000000</c:v>
                </c:pt>
                <c:pt idx="33">
                  <c:v>1000000</c:v>
                </c:pt>
                <c:pt idx="34">
                  <c:v>1000000</c:v>
                </c:pt>
                <c:pt idx="35">
                  <c:v>1000000</c:v>
                </c:pt>
                <c:pt idx="36">
                  <c:v>1000000</c:v>
                </c:pt>
                <c:pt idx="37">
                  <c:v>1000000</c:v>
                </c:pt>
                <c:pt idx="38">
                  <c:v>1000000</c:v>
                </c:pt>
                <c:pt idx="39">
                  <c:v>1000000</c:v>
                </c:pt>
                <c:pt idx="40">
                  <c:v>1000000</c:v>
                </c:pt>
                <c:pt idx="41">
                  <c:v>1000000</c:v>
                </c:pt>
                <c:pt idx="42">
                  <c:v>1000000</c:v>
                </c:pt>
                <c:pt idx="43">
                  <c:v>1000000</c:v>
                </c:pt>
                <c:pt idx="44">
                  <c:v>1000000</c:v>
                </c:pt>
                <c:pt idx="45">
                  <c:v>1000000</c:v>
                </c:pt>
                <c:pt idx="46">
                  <c:v>1000000</c:v>
                </c:pt>
                <c:pt idx="47">
                  <c:v>1000000</c:v>
                </c:pt>
                <c:pt idx="48">
                  <c:v>1000000</c:v>
                </c:pt>
                <c:pt idx="49">
                  <c:v>1000000</c:v>
                </c:pt>
                <c:pt idx="5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9-E848-B30D-CFD6FB5F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both (2)'!$C$8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both (2)'!$C$11:$C$61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F-4247-956A-99EF1B681FCD}"/>
            </c:ext>
          </c:extLst>
        </c:ser>
        <c:ser>
          <c:idx val="1"/>
          <c:order val="1"/>
          <c:tx>
            <c:strRef>
              <c:f>'Burr XII LooksRare COV both (2)'!$J$8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both (2)'!$J$11:$J$61</c:f>
              <c:numCache>
                <c:formatCode>General</c:formatCode>
                <c:ptCount val="51"/>
                <c:pt idx="0">
                  <c:v>16158.008492394903</c:v>
                </c:pt>
                <c:pt idx="1">
                  <c:v>11923.536115150291</c:v>
                </c:pt>
                <c:pt idx="2">
                  <c:v>10606.554646854227</c:v>
                </c:pt>
                <c:pt idx="3">
                  <c:v>9786.3541618233867</c:v>
                </c:pt>
                <c:pt idx="4">
                  <c:v>9189.2521315164413</c:v>
                </c:pt>
                <c:pt idx="5">
                  <c:v>8719.2168519931802</c:v>
                </c:pt>
                <c:pt idx="6">
                  <c:v>8331.2646102776635</c:v>
                </c:pt>
                <c:pt idx="7">
                  <c:v>12426.981804237177</c:v>
                </c:pt>
                <c:pt idx="8">
                  <c:v>11893.750349135313</c:v>
                </c:pt>
                <c:pt idx="9">
                  <c:v>11420.205717027959</c:v>
                </c:pt>
                <c:pt idx="10">
                  <c:v>10994.384135903922</c:v>
                </c:pt>
                <c:pt idx="11">
                  <c:v>6826.8761336194293</c:v>
                </c:pt>
                <c:pt idx="12">
                  <c:v>6641.8985181700846</c:v>
                </c:pt>
                <c:pt idx="13">
                  <c:v>6471.2382548395544</c:v>
                </c:pt>
                <c:pt idx="14">
                  <c:v>6312.8284601722262</c:v>
                </c:pt>
                <c:pt idx="15">
                  <c:v>852297.6496168843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F-4247-956A-99EF1B68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Burr XII NT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NT'!$D$7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NT'!$D$10:$D$60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C-4AB4-ABB4-F424A0DC8171}"/>
            </c:ext>
          </c:extLst>
        </c:ser>
        <c:ser>
          <c:idx val="1"/>
          <c:order val="1"/>
          <c:tx>
            <c:strRef>
              <c:f>'Burr XII LooksRare NT'!$H$7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NT'!$H$10:$H$60</c:f>
              <c:numCache>
                <c:formatCode>General</c:formatCode>
                <c:ptCount val="51"/>
                <c:pt idx="0">
                  <c:v>10949.791282045706</c:v>
                </c:pt>
                <c:pt idx="1">
                  <c:v>19593.367676513182</c:v>
                </c:pt>
                <c:pt idx="2">
                  <c:v>27255.253037815914</c:v>
                </c:pt>
                <c:pt idx="3">
                  <c:v>34230.835240111614</c:v>
                </c:pt>
                <c:pt idx="4">
                  <c:v>40672.016322574505</c:v>
                </c:pt>
                <c:pt idx="5">
                  <c:v>46674.736028184947</c:v>
                </c:pt>
                <c:pt idx="6">
                  <c:v>52306.251781463288</c:v>
                </c:pt>
                <c:pt idx="7">
                  <c:v>57616.793544455162</c:v>
                </c:pt>
                <c:pt idx="8">
                  <c:v>62645.500590322423</c:v>
                </c:pt>
                <c:pt idx="9">
                  <c:v>67423.81257399192</c:v>
                </c:pt>
                <c:pt idx="10">
                  <c:v>71977.569643291165</c:v>
                </c:pt>
                <c:pt idx="11">
                  <c:v>76328.393629013357</c:v>
                </c:pt>
                <c:pt idx="12">
                  <c:v>80494.63951762169</c:v>
                </c:pt>
                <c:pt idx="13">
                  <c:v>84492.075447119903</c:v>
                </c:pt>
                <c:pt idx="14">
                  <c:v>88334.383396627803</c:v>
                </c:pt>
                <c:pt idx="15">
                  <c:v>92033.537050298997</c:v>
                </c:pt>
                <c:pt idx="16">
                  <c:v>95600.092929449835</c:v>
                </c:pt>
                <c:pt idx="17">
                  <c:v>99043.418686651436</c:v>
                </c:pt>
                <c:pt idx="18">
                  <c:v>102371.87486138409</c:v>
                </c:pt>
                <c:pt idx="19">
                  <c:v>105592.96150757166</c:v>
                </c:pt>
                <c:pt idx="20">
                  <c:v>108713.43786219959</c:v>
                </c:pt>
                <c:pt idx="21">
                  <c:v>111739.42102013853</c:v>
                </c:pt>
                <c:pt idx="22">
                  <c:v>114676.46804736082</c:v>
                </c:pt>
                <c:pt idx="23">
                  <c:v>117529.64487712132</c:v>
                </c:pt>
                <c:pt idx="24">
                  <c:v>120303.58454815351</c:v>
                </c:pt>
                <c:pt idx="25">
                  <c:v>123002.53676746281</c:v>
                </c:pt>
                <c:pt idx="26">
                  <c:v>125630.41035111232</c:v>
                </c:pt>
                <c:pt idx="27">
                  <c:v>128190.80977264685</c:v>
                </c:pt>
                <c:pt idx="28">
                  <c:v>130687.06680168344</c:v>
                </c:pt>
                <c:pt idx="29">
                  <c:v>133122.26802449007</c:v>
                </c:pt>
                <c:pt idx="30">
                  <c:v>135499.27888974265</c:v>
                </c:pt>
                <c:pt idx="31">
                  <c:v>137820.76480572973</c:v>
                </c:pt>
                <c:pt idx="32">
                  <c:v>140089.209722523</c:v>
                </c:pt>
                <c:pt idx="33">
                  <c:v>142306.9325584663</c:v>
                </c:pt>
                <c:pt idx="34">
                  <c:v>144476.10177060627</c:v>
                </c:pt>
                <c:pt idx="35">
                  <c:v>146598.74832024288</c:v>
                </c:pt>
                <c:pt idx="36">
                  <c:v>148676.7772452487</c:v>
                </c:pt>
                <c:pt idx="37">
                  <c:v>150711.97801834918</c:v>
                </c:pt>
                <c:pt idx="38">
                  <c:v>152706.03384376116</c:v>
                </c:pt>
                <c:pt idx="39">
                  <c:v>154660.53002235049</c:v>
                </c:pt>
                <c:pt idx="40">
                  <c:v>156576.96149692222</c:v>
                </c:pt>
                <c:pt idx="41">
                  <c:v>158456.73967371567</c:v>
                </c:pt>
                <c:pt idx="42">
                  <c:v>160301.19860309726</c:v>
                </c:pt>
                <c:pt idx="43">
                  <c:v>162111.60059138804</c:v>
                </c:pt>
                <c:pt idx="44">
                  <c:v>163889.14130638391</c:v>
                </c:pt>
                <c:pt idx="45">
                  <c:v>165634.95443113573</c:v>
                </c:pt>
                <c:pt idx="46">
                  <c:v>167350.11591372843</c:v>
                </c:pt>
                <c:pt idx="47">
                  <c:v>169035.64785493951</c:v>
                </c:pt>
                <c:pt idx="48">
                  <c:v>170692.52207061846</c:v>
                </c:pt>
                <c:pt idx="49">
                  <c:v>172321.66336127496</c:v>
                </c:pt>
                <c:pt idx="50">
                  <c:v>173923.95251760184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C-4AB4-ABB4-F424A0DC8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930576"/>
        <c:axId val="1593937472"/>
      </c:lineChart>
      <c:catAx>
        <c:axId val="15719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7472"/>
        <c:crosses val="autoZero"/>
        <c:auto val="1"/>
        <c:lblAlgn val="ctr"/>
        <c:lblOffset val="100"/>
        <c:noMultiLvlLbl val="0"/>
      </c:catAx>
      <c:valAx>
        <c:axId val="15939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</a:t>
            </a:r>
            <a:r>
              <a:rPr lang="en-US" baseline="0"/>
              <a:t> Burr XII NT Weekly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NT'!$C$7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NT'!$C$10:$C$60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D-4FD8-A65F-A750A87F8764}"/>
            </c:ext>
          </c:extLst>
        </c:ser>
        <c:ser>
          <c:idx val="1"/>
          <c:order val="1"/>
          <c:tx>
            <c:strRef>
              <c:f>'Burr XII LooksRare NT'!$I$7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NT'!$A$10:$A$60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NT'!$I$10:$I$60</c:f>
              <c:numCache>
                <c:formatCode>General</c:formatCode>
                <c:ptCount val="51"/>
                <c:pt idx="0">
                  <c:v>10949.791282045706</c:v>
                </c:pt>
                <c:pt idx="1">
                  <c:v>8643.5763944674763</c:v>
                </c:pt>
                <c:pt idx="2">
                  <c:v>7661.8853613027313</c:v>
                </c:pt>
                <c:pt idx="3">
                  <c:v>6975.5822022957</c:v>
                </c:pt>
                <c:pt idx="4">
                  <c:v>6441.1810824628919</c:v>
                </c:pt>
                <c:pt idx="5">
                  <c:v>6002.7197056104415</c:v>
                </c:pt>
                <c:pt idx="6">
                  <c:v>5631.5157532783414</c:v>
                </c:pt>
                <c:pt idx="7">
                  <c:v>5310.5417629918738</c:v>
                </c:pt>
                <c:pt idx="8">
                  <c:v>5028.7070458672606</c:v>
                </c:pt>
                <c:pt idx="9">
                  <c:v>4778.3119836694968</c:v>
                </c:pt>
                <c:pt idx="10">
                  <c:v>4553.7570692992449</c:v>
                </c:pt>
                <c:pt idx="11">
                  <c:v>4350.8239857221924</c:v>
                </c:pt>
                <c:pt idx="12">
                  <c:v>4166.2458886083332</c:v>
                </c:pt>
                <c:pt idx="13">
                  <c:v>3997.4359294982132</c:v>
                </c:pt>
                <c:pt idx="14">
                  <c:v>3842.3079495079</c:v>
                </c:pt>
                <c:pt idx="15">
                  <c:v>3699.1536536711938</c:v>
                </c:pt>
                <c:pt idx="16">
                  <c:v>3566.5558791508374</c:v>
                </c:pt>
                <c:pt idx="17">
                  <c:v>3443.3257572016009</c:v>
                </c:pt>
                <c:pt idx="18">
                  <c:v>3328.4561747326516</c:v>
                </c:pt>
                <c:pt idx="19">
                  <c:v>3221.0866461875703</c:v>
                </c:pt>
                <c:pt idx="20">
                  <c:v>3120.4763546279282</c:v>
                </c:pt>
                <c:pt idx="21">
                  <c:v>3025.9831579389429</c:v>
                </c:pt>
                <c:pt idx="22">
                  <c:v>2937.0470272222883</c:v>
                </c:pt>
                <c:pt idx="23">
                  <c:v>2853.1768297605013</c:v>
                </c:pt>
                <c:pt idx="24">
                  <c:v>2773.9396710321889</c:v>
                </c:pt>
                <c:pt idx="25">
                  <c:v>2698.9522193092998</c:v>
                </c:pt>
                <c:pt idx="26">
                  <c:v>2627.873583649518</c:v>
                </c:pt>
                <c:pt idx="27">
                  <c:v>2560.3994215345301</c:v>
                </c:pt>
                <c:pt idx="28">
                  <c:v>2496.2570290365838</c:v>
                </c:pt>
                <c:pt idx="29">
                  <c:v>2435.2012228066305</c:v>
                </c:pt>
                <c:pt idx="30">
                  <c:v>2377.0108652525814</c:v>
                </c:pt>
                <c:pt idx="31">
                  <c:v>2321.485915987083</c:v>
                </c:pt>
                <c:pt idx="32">
                  <c:v>2268.4449167932617</c:v>
                </c:pt>
                <c:pt idx="33">
                  <c:v>2217.7228359433066</c:v>
                </c:pt>
                <c:pt idx="34">
                  <c:v>2169.1692121399683</c:v>
                </c:pt>
                <c:pt idx="35">
                  <c:v>2122.6465496366145</c:v>
                </c:pt>
                <c:pt idx="36">
                  <c:v>2078.0289250058122</c:v>
                </c:pt>
                <c:pt idx="37">
                  <c:v>2035.2007731004851</c:v>
                </c:pt>
                <c:pt idx="38">
                  <c:v>1994.0558254119824</c:v>
                </c:pt>
                <c:pt idx="39">
                  <c:v>1954.4961785893247</c:v>
                </c:pt>
                <c:pt idx="40">
                  <c:v>1916.4314745717274</c:v>
                </c:pt>
                <c:pt idx="41">
                  <c:v>1879.7781767934503</c:v>
                </c:pt>
                <c:pt idx="42">
                  <c:v>1844.4589293815952</c:v>
                </c:pt>
                <c:pt idx="43">
                  <c:v>1810.4019882907742</c:v>
                </c:pt>
                <c:pt idx="44">
                  <c:v>1777.5407149958774</c:v>
                </c:pt>
                <c:pt idx="45">
                  <c:v>1745.8131247518177</c:v>
                </c:pt>
                <c:pt idx="46">
                  <c:v>1715.1614825926954</c:v>
                </c:pt>
                <c:pt idx="47">
                  <c:v>1685.5319412110839</c:v>
                </c:pt>
                <c:pt idx="48">
                  <c:v>1656.8742156789522</c:v>
                </c:pt>
                <c:pt idx="49">
                  <c:v>1629.1412906564947</c:v>
                </c:pt>
                <c:pt idx="50">
                  <c:v>1602.2891563268786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D-4FD8-A65F-A750A87F8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39136"/>
        <c:axId val="1998965920"/>
      </c:lineChart>
      <c:catAx>
        <c:axId val="15652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65920"/>
        <c:crosses val="autoZero"/>
        <c:auto val="1"/>
        <c:lblAlgn val="ctr"/>
        <c:lblOffset val="100"/>
        <c:noMultiLvlLbl val="0"/>
      </c:catAx>
      <c:valAx>
        <c:axId val="19989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pre'!$D$12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pre'!$A$15:$A$65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pre'!$D$15:$D$65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5-1C42-96D6-BB95DF7A7430}"/>
            </c:ext>
          </c:extLst>
        </c:ser>
        <c:ser>
          <c:idx val="1"/>
          <c:order val="1"/>
          <c:tx>
            <c:strRef>
              <c:f>'Burr XII LooksRare COV pre'!$I$12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pre'!$A$15:$A$65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pre'!$I$15:$I$65</c:f>
              <c:numCache>
                <c:formatCode>General</c:formatCode>
                <c:ptCount val="51"/>
                <c:pt idx="0">
                  <c:v>10969.151141366872</c:v>
                </c:pt>
                <c:pt idx="1">
                  <c:v>19375.8867783157</c:v>
                </c:pt>
                <c:pt idx="2">
                  <c:v>27743.908114476246</c:v>
                </c:pt>
                <c:pt idx="3">
                  <c:v>36350.250558529362</c:v>
                </c:pt>
                <c:pt idx="4">
                  <c:v>43636.141093791877</c:v>
                </c:pt>
                <c:pt idx="5">
                  <c:v>48257.572850653909</c:v>
                </c:pt>
                <c:pt idx="6">
                  <c:v>52083.385827943028</c:v>
                </c:pt>
                <c:pt idx="7">
                  <c:v>56040.25207718544</c:v>
                </c:pt>
                <c:pt idx="8">
                  <c:v>58935.649065561811</c:v>
                </c:pt>
                <c:pt idx="9">
                  <c:v>61841.388671348919</c:v>
                </c:pt>
                <c:pt idx="10">
                  <c:v>66712.680524471652</c:v>
                </c:pt>
                <c:pt idx="11">
                  <c:v>71858.502372083909</c:v>
                </c:pt>
                <c:pt idx="12">
                  <c:v>75519.42414065382</c:v>
                </c:pt>
                <c:pt idx="13">
                  <c:v>82196.108153790963</c:v>
                </c:pt>
                <c:pt idx="14">
                  <c:v>86420.535097363361</c:v>
                </c:pt>
                <c:pt idx="15">
                  <c:v>93335.341583248417</c:v>
                </c:pt>
                <c:pt idx="16">
                  <c:v>97752.709943468857</c:v>
                </c:pt>
                <c:pt idx="17">
                  <c:v>102932.75378191602</c:v>
                </c:pt>
                <c:pt idx="18">
                  <c:v>107699.88123006502</c:v>
                </c:pt>
                <c:pt idx="19">
                  <c:v>110594.41727712171</c:v>
                </c:pt>
                <c:pt idx="20">
                  <c:v>113246.96810211542</c:v>
                </c:pt>
                <c:pt idx="21">
                  <c:v>114918.03134113443</c:v>
                </c:pt>
                <c:pt idx="22">
                  <c:v>117458.29431356903</c:v>
                </c:pt>
                <c:pt idx="23">
                  <c:v>119787.16582073657</c:v>
                </c:pt>
                <c:pt idx="24">
                  <c:v>122302.5601486808</c:v>
                </c:pt>
                <c:pt idx="25">
                  <c:v>125342.57963829931</c:v>
                </c:pt>
                <c:pt idx="26">
                  <c:v>127877.46850243608</c:v>
                </c:pt>
                <c:pt idx="27">
                  <c:v>129421.98748118339</c:v>
                </c:pt>
                <c:pt idx="28">
                  <c:v>130886.51926105743</c:v>
                </c:pt>
                <c:pt idx="29">
                  <c:v>132397.599320915</c:v>
                </c:pt>
                <c:pt idx="30">
                  <c:v>133725.59888899192</c:v>
                </c:pt>
                <c:pt idx="31">
                  <c:v>136015.11651044508</c:v>
                </c:pt>
                <c:pt idx="32">
                  <c:v>137430.86842788121</c:v>
                </c:pt>
                <c:pt idx="33">
                  <c:v>138813.04331046852</c:v>
                </c:pt>
                <c:pt idx="34">
                  <c:v>141001.21369814457</c:v>
                </c:pt>
                <c:pt idx="35">
                  <c:v>142299.81649279431</c:v>
                </c:pt>
                <c:pt idx="36">
                  <c:v>144559.60882192652</c:v>
                </c:pt>
                <c:pt idx="37">
                  <c:v>146205.45842678513</c:v>
                </c:pt>
                <c:pt idx="38">
                  <c:v>147574.7156546996</c:v>
                </c:pt>
                <c:pt idx="39">
                  <c:v>150032.70208537378</c:v>
                </c:pt>
                <c:pt idx="40">
                  <c:v>152103.54117043002</c:v>
                </c:pt>
                <c:pt idx="41">
                  <c:v>154358.07485384212</c:v>
                </c:pt>
                <c:pt idx="42">
                  <c:v>156805.75638362661</c:v>
                </c:pt>
                <c:pt idx="43">
                  <c:v>160229.61504750498</c:v>
                </c:pt>
                <c:pt idx="44">
                  <c:v>161762.16984235082</c:v>
                </c:pt>
                <c:pt idx="45">
                  <c:v>164082.21235189246</c:v>
                </c:pt>
                <c:pt idx="46">
                  <c:v>166495.1449074079</c:v>
                </c:pt>
                <c:pt idx="47">
                  <c:v>167669.79682012516</c:v>
                </c:pt>
                <c:pt idx="48">
                  <c:v>170403.86626829096</c:v>
                </c:pt>
                <c:pt idx="49">
                  <c:v>172181.74314445344</c:v>
                </c:pt>
                <c:pt idx="50">
                  <c:v>173860.2263962632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5-1C42-96D6-BB95DF7A7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pre'!$C$12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pre'!$C$15:$C$65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8-C141-874B-10AFBBCDE0E4}"/>
            </c:ext>
          </c:extLst>
        </c:ser>
        <c:ser>
          <c:idx val="1"/>
          <c:order val="1"/>
          <c:tx>
            <c:strRef>
              <c:f>'Burr XII LooksRare COV pre'!$J$12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pre'!$J$15:$J$65</c:f>
              <c:numCache>
                <c:formatCode>General</c:formatCode>
                <c:ptCount val="51"/>
                <c:pt idx="0">
                  <c:v>10969.151141366872</c:v>
                </c:pt>
                <c:pt idx="1">
                  <c:v>8406.735636948828</c:v>
                </c:pt>
                <c:pt idx="2">
                  <c:v>8368.0213361605456</c:v>
                </c:pt>
                <c:pt idx="3">
                  <c:v>8606.3424440531162</c:v>
                </c:pt>
                <c:pt idx="4">
                  <c:v>7285.8905352625152</c:v>
                </c:pt>
                <c:pt idx="5">
                  <c:v>4621.4317568620318</c:v>
                </c:pt>
                <c:pt idx="6">
                  <c:v>3825.8129772891189</c:v>
                </c:pt>
                <c:pt idx="7">
                  <c:v>3956.8662492424119</c:v>
                </c:pt>
                <c:pt idx="8">
                  <c:v>2895.3969883763712</c:v>
                </c:pt>
                <c:pt idx="9">
                  <c:v>2905.7396057871083</c:v>
                </c:pt>
                <c:pt idx="10">
                  <c:v>4871.2918531227333</c:v>
                </c:pt>
                <c:pt idx="11">
                  <c:v>5145.8218476122565</c:v>
                </c:pt>
                <c:pt idx="12">
                  <c:v>3660.9217685699114</c:v>
                </c:pt>
                <c:pt idx="13">
                  <c:v>6676.6840131371428</c:v>
                </c:pt>
                <c:pt idx="14">
                  <c:v>4224.4269435723982</c:v>
                </c:pt>
                <c:pt idx="15">
                  <c:v>6914.8064858850557</c:v>
                </c:pt>
                <c:pt idx="16">
                  <c:v>4417.3683602204401</c:v>
                </c:pt>
                <c:pt idx="17">
                  <c:v>5180.0438384471636</c:v>
                </c:pt>
                <c:pt idx="18">
                  <c:v>4767.1274481489963</c:v>
                </c:pt>
                <c:pt idx="19">
                  <c:v>2894.5360470566957</c:v>
                </c:pt>
                <c:pt idx="20">
                  <c:v>2652.550824993712</c:v>
                </c:pt>
                <c:pt idx="21">
                  <c:v>1671.0632390190003</c:v>
                </c:pt>
                <c:pt idx="22">
                  <c:v>2540.2629724346043</c:v>
                </c:pt>
                <c:pt idx="23">
                  <c:v>2328.8715071675397</c:v>
                </c:pt>
                <c:pt idx="24">
                  <c:v>2515.3943279442319</c:v>
                </c:pt>
                <c:pt idx="25">
                  <c:v>3040.019489618513</c:v>
                </c:pt>
                <c:pt idx="26">
                  <c:v>2534.8888641367666</c:v>
                </c:pt>
                <c:pt idx="27">
                  <c:v>1544.5189787473064</c:v>
                </c:pt>
                <c:pt idx="28">
                  <c:v>1464.5317798740434</c:v>
                </c:pt>
                <c:pt idx="29">
                  <c:v>1511.0800598575734</c:v>
                </c:pt>
                <c:pt idx="30">
                  <c:v>1327.9995680769207</c:v>
                </c:pt>
                <c:pt idx="31">
                  <c:v>2289.517621453153</c:v>
                </c:pt>
                <c:pt idx="32">
                  <c:v>1415.7519174361369</c:v>
                </c:pt>
                <c:pt idx="33">
                  <c:v>1382.1748825873074</c:v>
                </c:pt>
                <c:pt idx="34">
                  <c:v>2188.1703876760439</c:v>
                </c:pt>
                <c:pt idx="35">
                  <c:v>1298.6027946497488</c:v>
                </c:pt>
                <c:pt idx="36">
                  <c:v>2259.7923291322077</c:v>
                </c:pt>
                <c:pt idx="37">
                  <c:v>1645.8496048586094</c:v>
                </c:pt>
                <c:pt idx="38">
                  <c:v>1369.2572279144661</c:v>
                </c:pt>
                <c:pt idx="39">
                  <c:v>2457.9864306741802</c:v>
                </c:pt>
                <c:pt idx="40">
                  <c:v>2070.8390850562428</c:v>
                </c:pt>
                <c:pt idx="41">
                  <c:v>2254.5336834120972</c:v>
                </c:pt>
                <c:pt idx="42">
                  <c:v>2447.6815297844878</c:v>
                </c:pt>
                <c:pt idx="43">
                  <c:v>3423.8586638783745</c:v>
                </c:pt>
                <c:pt idx="44">
                  <c:v>1532.5547948458407</c:v>
                </c:pt>
                <c:pt idx="45">
                  <c:v>2320.0425095416431</c:v>
                </c:pt>
                <c:pt idx="46">
                  <c:v>2412.9325555154355</c:v>
                </c:pt>
                <c:pt idx="47">
                  <c:v>1174.6519127172651</c:v>
                </c:pt>
                <c:pt idx="48">
                  <c:v>2734.0694481657993</c:v>
                </c:pt>
                <c:pt idx="49">
                  <c:v>1777.8768761624815</c:v>
                </c:pt>
                <c:pt idx="50">
                  <c:v>1678.4832518097537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8-C141-874B-10AFBBCD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LooksRare Burr XII + cov Cumulative Adopters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FINAL'!$D$12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FINAL'!$A$15:$A$65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FINAL'!$D$15:$D$65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9-42BE-BFA0-9E84C031F6CD}"/>
            </c:ext>
          </c:extLst>
        </c:ser>
        <c:ser>
          <c:idx val="1"/>
          <c:order val="1"/>
          <c:tx>
            <c:strRef>
              <c:f>'Burr XII LooksRare COV FINAL'!$I$12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FINAL'!$A$15:$A$65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FINAL'!$I$15:$I$65</c:f>
              <c:numCache>
                <c:formatCode>General</c:formatCode>
                <c:ptCount val="51"/>
                <c:pt idx="0">
                  <c:v>11036.393206650175</c:v>
                </c:pt>
                <c:pt idx="1">
                  <c:v>19433.63253995356</c:v>
                </c:pt>
                <c:pt idx="2">
                  <c:v>27340.273858109333</c:v>
                </c:pt>
                <c:pt idx="3">
                  <c:v>35776.554128967407</c:v>
                </c:pt>
                <c:pt idx="4">
                  <c:v>42717.600597549812</c:v>
                </c:pt>
                <c:pt idx="5">
                  <c:v>49051.658215077397</c:v>
                </c:pt>
                <c:pt idx="6">
                  <c:v>53696.628566880958</c:v>
                </c:pt>
                <c:pt idx="7">
                  <c:v>56841.509822972534</c:v>
                </c:pt>
                <c:pt idx="8">
                  <c:v>59980.373208136094</c:v>
                </c:pt>
                <c:pt idx="9">
                  <c:v>62783.149819604536</c:v>
                </c:pt>
                <c:pt idx="10">
                  <c:v>65637.877473668777</c:v>
                </c:pt>
                <c:pt idx="11">
                  <c:v>70814.380332510977</c:v>
                </c:pt>
                <c:pt idx="12">
                  <c:v>75440.454248933645</c:v>
                </c:pt>
                <c:pt idx="13">
                  <c:v>80802.415263416915</c:v>
                </c:pt>
                <c:pt idx="14">
                  <c:v>85465.657242761226</c:v>
                </c:pt>
                <c:pt idx="15">
                  <c:v>91466.71030450915</c:v>
                </c:pt>
                <c:pt idx="16">
                  <c:v>97711.776461408488</c:v>
                </c:pt>
                <c:pt idx="17">
                  <c:v>102356.1416092712</c:v>
                </c:pt>
                <c:pt idx="18">
                  <c:v>109001.46210524952</c:v>
                </c:pt>
                <c:pt idx="19">
                  <c:v>113958.90541145204</c:v>
                </c:pt>
                <c:pt idx="20">
                  <c:v>117212.67393319168</c:v>
                </c:pt>
                <c:pt idx="21">
                  <c:v>119558.36392690877</c:v>
                </c:pt>
                <c:pt idx="22">
                  <c:v>121803.09926875132</c:v>
                </c:pt>
                <c:pt idx="23">
                  <c:v>125046.39809235052</c:v>
                </c:pt>
                <c:pt idx="24">
                  <c:v>127100.57124264906</c:v>
                </c:pt>
                <c:pt idx="25">
                  <c:v>129419.30165735161</c:v>
                </c:pt>
                <c:pt idx="26">
                  <c:v>131149.55117162963</c:v>
                </c:pt>
                <c:pt idx="27">
                  <c:v>132399.17603756214</c:v>
                </c:pt>
                <c:pt idx="28">
                  <c:v>133303.67802860864</c:v>
                </c:pt>
                <c:pt idx="29">
                  <c:v>134316.09369107877</c:v>
                </c:pt>
                <c:pt idx="30">
                  <c:v>135329.95645965351</c:v>
                </c:pt>
                <c:pt idx="31">
                  <c:v>136407.65075007189</c:v>
                </c:pt>
                <c:pt idx="32">
                  <c:v>137343.66346432336</c:v>
                </c:pt>
                <c:pt idx="33">
                  <c:v>138129.86065646383</c:v>
                </c:pt>
                <c:pt idx="34">
                  <c:v>139018.97693447262</c:v>
                </c:pt>
                <c:pt idx="35">
                  <c:v>139768.0053994086</c:v>
                </c:pt>
                <c:pt idx="36">
                  <c:v>140626.48165730175</c:v>
                </c:pt>
                <c:pt idx="37">
                  <c:v>141074.19285611666</c:v>
                </c:pt>
                <c:pt idx="38">
                  <c:v>141727.09789815542</c:v>
                </c:pt>
                <c:pt idx="39">
                  <c:v>142367.94637150373</c:v>
                </c:pt>
                <c:pt idx="40">
                  <c:v>143143.00923188915</c:v>
                </c:pt>
                <c:pt idx="41">
                  <c:v>143585.59282275729</c:v>
                </c:pt>
                <c:pt idx="42">
                  <c:v>144797.29380389783</c:v>
                </c:pt>
                <c:pt idx="43">
                  <c:v>146052.17228753841</c:v>
                </c:pt>
                <c:pt idx="44">
                  <c:v>147340.1697685699</c:v>
                </c:pt>
                <c:pt idx="45">
                  <c:v>149017.18437013411</c:v>
                </c:pt>
                <c:pt idx="46">
                  <c:v>150120.8101648358</c:v>
                </c:pt>
                <c:pt idx="47">
                  <c:v>151109.78284389043</c:v>
                </c:pt>
                <c:pt idx="48">
                  <c:v>152103.72711247345</c:v>
                </c:pt>
                <c:pt idx="49">
                  <c:v>153332.98965828569</c:v>
                </c:pt>
                <c:pt idx="50">
                  <c:v>154767.85721600152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9-42BE-BFA0-9E84C031F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LooksRare</a:t>
            </a:r>
            <a:r>
              <a:rPr lang="en-US" baseline="0"/>
              <a:t> Burr XII + cov Weekly Adopters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FINAL'!$C$12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FINAL'!$C$15:$C$65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3-49A8-914F-3CC3609A656B}"/>
            </c:ext>
          </c:extLst>
        </c:ser>
        <c:ser>
          <c:idx val="1"/>
          <c:order val="1"/>
          <c:tx>
            <c:strRef>
              <c:f>'Burr XII LooksRare COV FINAL'!$J$12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FINAL'!$J$15:$J$65</c:f>
              <c:numCache>
                <c:formatCode>General</c:formatCode>
                <c:ptCount val="51"/>
                <c:pt idx="0">
                  <c:v>11036.393206650175</c:v>
                </c:pt>
                <c:pt idx="1">
                  <c:v>8397.2393333033851</c:v>
                </c:pt>
                <c:pt idx="2">
                  <c:v>7906.6413181557728</c:v>
                </c:pt>
                <c:pt idx="3">
                  <c:v>8436.2802708580748</c:v>
                </c:pt>
                <c:pt idx="4">
                  <c:v>6941.0464685824045</c:v>
                </c:pt>
                <c:pt idx="5">
                  <c:v>6334.0576175275855</c:v>
                </c:pt>
                <c:pt idx="6">
                  <c:v>4644.9703518035603</c:v>
                </c:pt>
                <c:pt idx="7">
                  <c:v>3144.8812560915758</c:v>
                </c:pt>
                <c:pt idx="8">
                  <c:v>3138.8633851635605</c:v>
                </c:pt>
                <c:pt idx="9">
                  <c:v>2802.7766114684418</c:v>
                </c:pt>
                <c:pt idx="10">
                  <c:v>2854.7276540642415</c:v>
                </c:pt>
                <c:pt idx="11">
                  <c:v>5176.5028588421992</c:v>
                </c:pt>
                <c:pt idx="12">
                  <c:v>4626.0739164226688</c:v>
                </c:pt>
                <c:pt idx="13">
                  <c:v>5361.9610144832695</c:v>
                </c:pt>
                <c:pt idx="14">
                  <c:v>4663.2419793443114</c:v>
                </c:pt>
                <c:pt idx="15">
                  <c:v>6001.0530617479235</c:v>
                </c:pt>
                <c:pt idx="16">
                  <c:v>6245.0661568993382</c:v>
                </c:pt>
                <c:pt idx="17">
                  <c:v>4644.3651478627144</c:v>
                </c:pt>
                <c:pt idx="18">
                  <c:v>6645.3204959783179</c:v>
                </c:pt>
                <c:pt idx="19">
                  <c:v>4957.44330620252</c:v>
                </c:pt>
                <c:pt idx="20">
                  <c:v>3253.7685217396356</c:v>
                </c:pt>
                <c:pt idx="21">
                  <c:v>2345.6899937170965</c:v>
                </c:pt>
                <c:pt idx="22">
                  <c:v>2244.7353418425482</c:v>
                </c:pt>
                <c:pt idx="23">
                  <c:v>3243.2988235991943</c:v>
                </c:pt>
                <c:pt idx="24">
                  <c:v>2054.1731502985494</c:v>
                </c:pt>
                <c:pt idx="25">
                  <c:v>2318.7304147025425</c:v>
                </c:pt>
                <c:pt idx="26">
                  <c:v>1730.2495142780244</c:v>
                </c:pt>
                <c:pt idx="27">
                  <c:v>1249.6248659325065</c:v>
                </c:pt>
                <c:pt idx="28">
                  <c:v>904.50199104650528</c:v>
                </c:pt>
                <c:pt idx="29">
                  <c:v>1012.4156624701282</c:v>
                </c:pt>
                <c:pt idx="30">
                  <c:v>1013.8627685747342</c:v>
                </c:pt>
                <c:pt idx="31">
                  <c:v>1077.6942904183816</c:v>
                </c:pt>
                <c:pt idx="32">
                  <c:v>936.01271425146842</c:v>
                </c:pt>
                <c:pt idx="33">
                  <c:v>786.19719214047655</c:v>
                </c:pt>
                <c:pt idx="34">
                  <c:v>889.11627800879069</c:v>
                </c:pt>
                <c:pt idx="35">
                  <c:v>749.0284649359819</c:v>
                </c:pt>
                <c:pt idx="36">
                  <c:v>858.47625789314043</c:v>
                </c:pt>
                <c:pt idx="37">
                  <c:v>447.71119881491177</c:v>
                </c:pt>
                <c:pt idx="38">
                  <c:v>652.9050420387648</c:v>
                </c:pt>
                <c:pt idx="39">
                  <c:v>640.84847334830556</c:v>
                </c:pt>
                <c:pt idx="40">
                  <c:v>775.06286038542748</c:v>
                </c:pt>
                <c:pt idx="41">
                  <c:v>442.58359086813289</c:v>
                </c:pt>
                <c:pt idx="42">
                  <c:v>1211.7009811405442</c:v>
                </c:pt>
                <c:pt idx="43">
                  <c:v>1254.878483640583</c:v>
                </c:pt>
                <c:pt idx="44">
                  <c:v>1287.9974810314889</c:v>
                </c:pt>
                <c:pt idx="45">
                  <c:v>1677.0146015642094</c:v>
                </c:pt>
                <c:pt idx="46">
                  <c:v>1103.6257947016857</c:v>
                </c:pt>
                <c:pt idx="47">
                  <c:v>988.9726790546265</c:v>
                </c:pt>
                <c:pt idx="48">
                  <c:v>993.94426858302904</c:v>
                </c:pt>
                <c:pt idx="49">
                  <c:v>1229.2625458122347</c:v>
                </c:pt>
                <c:pt idx="50">
                  <c:v>1434.8675577158283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3-49A8-914F-3CC3609A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LC'!$D$20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LC'!$A$23:$A$73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LC'!$D$23:$D$73</c:f>
              <c:numCache>
                <c:formatCode>General</c:formatCode>
                <c:ptCount val="51"/>
                <c:pt idx="0">
                  <c:v>9979</c:v>
                </c:pt>
                <c:pt idx="1">
                  <c:v>18424</c:v>
                </c:pt>
                <c:pt idx="2">
                  <c:v>28507</c:v>
                </c:pt>
                <c:pt idx="3">
                  <c:v>39463</c:v>
                </c:pt>
                <c:pt idx="4">
                  <c:v>45646</c:v>
                </c:pt>
                <c:pt idx="5">
                  <c:v>50536</c:v>
                </c:pt>
                <c:pt idx="6">
                  <c:v>54416</c:v>
                </c:pt>
                <c:pt idx="7">
                  <c:v>56914</c:v>
                </c:pt>
                <c:pt idx="8">
                  <c:v>59908</c:v>
                </c:pt>
                <c:pt idx="9">
                  <c:v>62948</c:v>
                </c:pt>
                <c:pt idx="10">
                  <c:v>66165</c:v>
                </c:pt>
                <c:pt idx="11">
                  <c:v>70275</c:v>
                </c:pt>
                <c:pt idx="12">
                  <c:v>73904</c:v>
                </c:pt>
                <c:pt idx="13">
                  <c:v>76919</c:v>
                </c:pt>
                <c:pt idx="14">
                  <c:v>83290</c:v>
                </c:pt>
                <c:pt idx="15">
                  <c:v>89331</c:v>
                </c:pt>
                <c:pt idx="16">
                  <c:v>95601</c:v>
                </c:pt>
                <c:pt idx="17">
                  <c:v>100269</c:v>
                </c:pt>
                <c:pt idx="18">
                  <c:v>107876</c:v>
                </c:pt>
                <c:pt idx="19">
                  <c:v>112481</c:v>
                </c:pt>
                <c:pt idx="20">
                  <c:v>116142</c:v>
                </c:pt>
                <c:pt idx="21">
                  <c:v>119257</c:v>
                </c:pt>
                <c:pt idx="22">
                  <c:v>121801</c:v>
                </c:pt>
                <c:pt idx="23">
                  <c:v>125060</c:v>
                </c:pt>
                <c:pt idx="24">
                  <c:v>127424</c:v>
                </c:pt>
                <c:pt idx="25">
                  <c:v>129467</c:v>
                </c:pt>
                <c:pt idx="26">
                  <c:v>131643</c:v>
                </c:pt>
                <c:pt idx="27">
                  <c:v>133770</c:v>
                </c:pt>
                <c:pt idx="28">
                  <c:v>135204</c:v>
                </c:pt>
                <c:pt idx="29">
                  <c:v>137101</c:v>
                </c:pt>
                <c:pt idx="30">
                  <c:v>138288</c:v>
                </c:pt>
                <c:pt idx="31">
                  <c:v>139302</c:v>
                </c:pt>
                <c:pt idx="32">
                  <c:v>140439</c:v>
                </c:pt>
                <c:pt idx="33">
                  <c:v>141560</c:v>
                </c:pt>
                <c:pt idx="34">
                  <c:v>142522</c:v>
                </c:pt>
                <c:pt idx="35">
                  <c:v>143496</c:v>
                </c:pt>
                <c:pt idx="36">
                  <c:v>144589</c:v>
                </c:pt>
                <c:pt idx="37">
                  <c:v>145546</c:v>
                </c:pt>
                <c:pt idx="38">
                  <c:v>146765</c:v>
                </c:pt>
                <c:pt idx="39">
                  <c:v>147573</c:v>
                </c:pt>
                <c:pt idx="40">
                  <c:v>148819</c:v>
                </c:pt>
                <c:pt idx="41">
                  <c:v>150255</c:v>
                </c:pt>
                <c:pt idx="42">
                  <c:v>152048</c:v>
                </c:pt>
                <c:pt idx="43">
                  <c:v>153137</c:v>
                </c:pt>
                <c:pt idx="44">
                  <c:v>154144</c:v>
                </c:pt>
                <c:pt idx="45">
                  <c:v>155061</c:v>
                </c:pt>
                <c:pt idx="46">
                  <c:v>156167</c:v>
                </c:pt>
                <c:pt idx="47">
                  <c:v>157199</c:v>
                </c:pt>
                <c:pt idx="48">
                  <c:v>168691</c:v>
                </c:pt>
                <c:pt idx="49">
                  <c:v>172479</c:v>
                </c:pt>
                <c:pt idx="50">
                  <c:v>173992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B-4E4C-B00A-35738B015B00}"/>
            </c:ext>
          </c:extLst>
        </c:ser>
        <c:ser>
          <c:idx val="1"/>
          <c:order val="1"/>
          <c:tx>
            <c:strRef>
              <c:f>'Burr XII LooksRare COV LC'!$J$20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LooksRare COV LC'!$A$23:$A$73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cat>
          <c:val>
            <c:numRef>
              <c:f>'Burr XII LooksRare COV LC'!$J$23:$J$73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B-4E4C-B00A-35738B01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LooksRare COV LC'!$C$20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LC'!$C$23:$C$73</c:f>
              <c:numCache>
                <c:formatCode>General</c:formatCode>
                <c:ptCount val="51"/>
                <c:pt idx="0">
                  <c:v>9979</c:v>
                </c:pt>
                <c:pt idx="1">
                  <c:v>8445</c:v>
                </c:pt>
                <c:pt idx="2">
                  <c:v>10083</c:v>
                </c:pt>
                <c:pt idx="3">
                  <c:v>10956</c:v>
                </c:pt>
                <c:pt idx="4">
                  <c:v>6183</c:v>
                </c:pt>
                <c:pt idx="5">
                  <c:v>4890</c:v>
                </c:pt>
                <c:pt idx="6">
                  <c:v>3880</c:v>
                </c:pt>
                <c:pt idx="7">
                  <c:v>2498</c:v>
                </c:pt>
                <c:pt idx="8">
                  <c:v>2994</c:v>
                </c:pt>
                <c:pt idx="9">
                  <c:v>3040</c:v>
                </c:pt>
                <c:pt idx="10">
                  <c:v>3217</c:v>
                </c:pt>
                <c:pt idx="11">
                  <c:v>4110</c:v>
                </c:pt>
                <c:pt idx="12">
                  <c:v>3629</c:v>
                </c:pt>
                <c:pt idx="13">
                  <c:v>3015</c:v>
                </c:pt>
                <c:pt idx="14">
                  <c:v>6371</c:v>
                </c:pt>
                <c:pt idx="15">
                  <c:v>6041</c:v>
                </c:pt>
                <c:pt idx="16">
                  <c:v>6270</c:v>
                </c:pt>
                <c:pt idx="17">
                  <c:v>4668</c:v>
                </c:pt>
                <c:pt idx="18">
                  <c:v>7607</c:v>
                </c:pt>
                <c:pt idx="19">
                  <c:v>4605</c:v>
                </c:pt>
                <c:pt idx="20">
                  <c:v>3661</c:v>
                </c:pt>
                <c:pt idx="21">
                  <c:v>3115</c:v>
                </c:pt>
                <c:pt idx="22">
                  <c:v>2544</c:v>
                </c:pt>
                <c:pt idx="23">
                  <c:v>3259</c:v>
                </c:pt>
                <c:pt idx="24">
                  <c:v>2364</c:v>
                </c:pt>
                <c:pt idx="25">
                  <c:v>2043</c:v>
                </c:pt>
                <c:pt idx="26">
                  <c:v>2176</c:v>
                </c:pt>
                <c:pt idx="27">
                  <c:v>2127</c:v>
                </c:pt>
                <c:pt idx="28">
                  <c:v>1434</c:v>
                </c:pt>
                <c:pt idx="29">
                  <c:v>1897</c:v>
                </c:pt>
                <c:pt idx="30">
                  <c:v>1187</c:v>
                </c:pt>
                <c:pt idx="31">
                  <c:v>1014</c:v>
                </c:pt>
                <c:pt idx="32">
                  <c:v>1137</c:v>
                </c:pt>
                <c:pt idx="33">
                  <c:v>1121</c:v>
                </c:pt>
                <c:pt idx="34">
                  <c:v>962</c:v>
                </c:pt>
                <c:pt idx="35">
                  <c:v>974</c:v>
                </c:pt>
                <c:pt idx="36">
                  <c:v>1093</c:v>
                </c:pt>
                <c:pt idx="37">
                  <c:v>957</c:v>
                </c:pt>
                <c:pt idx="38">
                  <c:v>1219</c:v>
                </c:pt>
                <c:pt idx="39">
                  <c:v>808</c:v>
                </c:pt>
                <c:pt idx="40">
                  <c:v>1246</c:v>
                </c:pt>
                <c:pt idx="41">
                  <c:v>1436</c:v>
                </c:pt>
                <c:pt idx="42">
                  <c:v>1793</c:v>
                </c:pt>
                <c:pt idx="43">
                  <c:v>1089</c:v>
                </c:pt>
                <c:pt idx="44">
                  <c:v>1007</c:v>
                </c:pt>
                <c:pt idx="45">
                  <c:v>917</c:v>
                </c:pt>
                <c:pt idx="46">
                  <c:v>1106</c:v>
                </c:pt>
                <c:pt idx="47">
                  <c:v>1032</c:v>
                </c:pt>
                <c:pt idx="48">
                  <c:v>11492</c:v>
                </c:pt>
                <c:pt idx="49">
                  <c:v>3788</c:v>
                </c:pt>
                <c:pt idx="50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B24E-84CA-082946AEDFE8}"/>
            </c:ext>
          </c:extLst>
        </c:ser>
        <c:ser>
          <c:idx val="1"/>
          <c:order val="1"/>
          <c:tx>
            <c:strRef>
              <c:f>'Burr XII LooksRare COV LC'!$K$20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LooksRare COV LC'!$K$23:$K$73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B24E-84CA-082946AED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</a:t>
            </a:r>
            <a:r>
              <a:rPr lang="en-US" baseline="0"/>
              <a:t> Pareto II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Coinbase'!$D$5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Coinbase'!$A$22:$A$58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Coinbase'!$D$22:$D$58</c:f>
              <c:numCache>
                <c:formatCode>General</c:formatCode>
                <c:ptCount val="37"/>
                <c:pt idx="0">
                  <c:v>288</c:v>
                </c:pt>
                <c:pt idx="1">
                  <c:v>776</c:v>
                </c:pt>
                <c:pt idx="2">
                  <c:v>1386</c:v>
                </c:pt>
                <c:pt idx="3">
                  <c:v>2198</c:v>
                </c:pt>
                <c:pt idx="4">
                  <c:v>3226</c:v>
                </c:pt>
                <c:pt idx="5">
                  <c:v>3851</c:v>
                </c:pt>
                <c:pt idx="6">
                  <c:v>5294</c:v>
                </c:pt>
                <c:pt idx="7">
                  <c:v>6105</c:v>
                </c:pt>
                <c:pt idx="8">
                  <c:v>6972</c:v>
                </c:pt>
                <c:pt idx="9">
                  <c:v>7725</c:v>
                </c:pt>
                <c:pt idx="10">
                  <c:v>8345</c:v>
                </c:pt>
                <c:pt idx="11">
                  <c:v>8807</c:v>
                </c:pt>
                <c:pt idx="12">
                  <c:v>9552</c:v>
                </c:pt>
                <c:pt idx="13">
                  <c:v>10365</c:v>
                </c:pt>
                <c:pt idx="14">
                  <c:v>10934</c:v>
                </c:pt>
                <c:pt idx="15">
                  <c:v>11277</c:v>
                </c:pt>
                <c:pt idx="16">
                  <c:v>11700</c:v>
                </c:pt>
                <c:pt idx="17">
                  <c:v>12070</c:v>
                </c:pt>
                <c:pt idx="18">
                  <c:v>12460</c:v>
                </c:pt>
                <c:pt idx="19">
                  <c:v>12950</c:v>
                </c:pt>
                <c:pt idx="20">
                  <c:v>13568</c:v>
                </c:pt>
                <c:pt idx="21">
                  <c:v>13813</c:v>
                </c:pt>
                <c:pt idx="22">
                  <c:v>14346</c:v>
                </c:pt>
                <c:pt idx="23">
                  <c:v>14523</c:v>
                </c:pt>
                <c:pt idx="24">
                  <c:v>14703</c:v>
                </c:pt>
                <c:pt idx="25">
                  <c:v>14924</c:v>
                </c:pt>
                <c:pt idx="26">
                  <c:v>15161</c:v>
                </c:pt>
                <c:pt idx="27">
                  <c:v>15438</c:v>
                </c:pt>
                <c:pt idx="28">
                  <c:v>15627</c:v>
                </c:pt>
                <c:pt idx="29">
                  <c:v>15771</c:v>
                </c:pt>
                <c:pt idx="30">
                  <c:v>15998</c:v>
                </c:pt>
                <c:pt idx="31">
                  <c:v>16226</c:v>
                </c:pt>
                <c:pt idx="32">
                  <c:v>16379</c:v>
                </c:pt>
                <c:pt idx="33">
                  <c:v>16494</c:v>
                </c:pt>
                <c:pt idx="34">
                  <c:v>16567</c:v>
                </c:pt>
                <c:pt idx="35">
                  <c:v>16610</c:v>
                </c:pt>
                <c:pt idx="36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8-5A40-AD8B-CD62C26C6D8A}"/>
            </c:ext>
          </c:extLst>
        </c:ser>
        <c:ser>
          <c:idx val="1"/>
          <c:order val="1"/>
          <c:tx>
            <c:strRef>
              <c:f>'Pareto II (EG) Coinbase'!$H$5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Coinbase'!$A$22:$A$58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Coinbase'!$H$22:$H$58</c:f>
              <c:numCache>
                <c:formatCode>General</c:formatCode>
                <c:ptCount val="37"/>
                <c:pt idx="0">
                  <c:v>957.74125914216415</c:v>
                </c:pt>
                <c:pt idx="1">
                  <c:v>1843.1849288215174</c:v>
                </c:pt>
                <c:pt idx="2">
                  <c:v>2666.4327461968228</c:v>
                </c:pt>
                <c:pt idx="3">
                  <c:v>3435.6099633381377</c:v>
                </c:pt>
                <c:pt idx="4">
                  <c:v>4157.3491845787739</c:v>
                </c:pt>
                <c:pt idx="5">
                  <c:v>4837.1347108174814</c:v>
                </c:pt>
                <c:pt idx="6">
                  <c:v>5479.5530185928201</c:v>
                </c:pt>
                <c:pt idx="7">
                  <c:v>6088.478489120308</c:v>
                </c:pt>
                <c:pt idx="8">
                  <c:v>6667.2134841523348</c:v>
                </c:pt>
                <c:pt idx="9">
                  <c:v>7218.5956024665156</c:v>
                </c:pt>
                <c:pt idx="10">
                  <c:v>7745.080930220749</c:v>
                </c:pt>
                <c:pt idx="11">
                  <c:v>8248.8094556869564</c:v>
                </c:pt>
                <c:pt idx="12">
                  <c:v>8731.6570446023252</c:v>
                </c:pt>
                <c:pt idx="13">
                  <c:v>9195.2771581361721</c:v>
                </c:pt>
                <c:pt idx="14">
                  <c:v>9641.1346499623014</c:v>
                </c:pt>
                <c:pt idx="15">
                  <c:v>10070.533380772018</c:v>
                </c:pt>
                <c:pt idx="16">
                  <c:v>10484.638959235903</c:v>
                </c:pt>
                <c:pt idx="17">
                  <c:v>10884.497606136634</c:v>
                </c:pt>
                <c:pt idx="18">
                  <c:v>11271.051908446128</c:v>
                </c:pt>
                <c:pt idx="19">
                  <c:v>11645.154058854023</c:v>
                </c:pt>
                <c:pt idx="20">
                  <c:v>12007.577047362551</c:v>
                </c:pt>
                <c:pt idx="21">
                  <c:v>12359.024173582146</c:v>
                </c:pt>
                <c:pt idx="22">
                  <c:v>12700.137173219495</c:v>
                </c:pt>
                <c:pt idx="23">
                  <c:v>13031.503194106841</c:v>
                </c:pt>
                <c:pt idx="24">
                  <c:v>13353.660811784352</c:v>
                </c:pt>
                <c:pt idx="25">
                  <c:v>13667.105239019484</c:v>
                </c:pt>
                <c:pt idx="26">
                  <c:v>13972.292855456426</c:v>
                </c:pt>
                <c:pt idx="27">
                  <c:v>14269.645161130717</c:v>
                </c:pt>
                <c:pt idx="28">
                  <c:v>14559.552239578277</c:v>
                </c:pt>
                <c:pt idx="29">
                  <c:v>14842.375801747521</c:v>
                </c:pt>
                <c:pt idx="30">
                  <c:v>15118.45187015115</c:v>
                </c:pt>
                <c:pt idx="31">
                  <c:v>15388.093153086424</c:v>
                </c:pt>
                <c:pt idx="32">
                  <c:v>15651.591150886547</c:v>
                </c:pt>
                <c:pt idx="33">
                  <c:v>15909.218029686812</c:v>
                </c:pt>
                <c:pt idx="34">
                  <c:v>16161.228292821406</c:v>
                </c:pt>
                <c:pt idx="35">
                  <c:v>16407.860275519659</c:v>
                </c:pt>
                <c:pt idx="36">
                  <c:v>16649.337484843985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8-5A40-AD8B-CD62C26C6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545952"/>
        <c:axId val="1850325424"/>
      </c:lineChart>
      <c:catAx>
        <c:axId val="15325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25424"/>
        <c:crosses val="autoZero"/>
        <c:auto val="1"/>
        <c:lblAlgn val="ctr"/>
        <c:lblOffset val="100"/>
        <c:noMultiLvlLbl val="0"/>
      </c:catAx>
      <c:valAx>
        <c:axId val="1850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Coinbase Pareto II Weekly Adoption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Coinbase'!$C$5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Coinbase'!$A$22:$A$58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Coinbase'!$C$22:$C$58</c:f>
              <c:numCache>
                <c:formatCode>General</c:formatCode>
                <c:ptCount val="37"/>
                <c:pt idx="0">
                  <c:v>288</c:v>
                </c:pt>
                <c:pt idx="1">
                  <c:v>488</c:v>
                </c:pt>
                <c:pt idx="2">
                  <c:v>610</c:v>
                </c:pt>
                <c:pt idx="3">
                  <c:v>812</c:v>
                </c:pt>
                <c:pt idx="4">
                  <c:v>1028</c:v>
                </c:pt>
                <c:pt idx="5">
                  <c:v>625</c:v>
                </c:pt>
                <c:pt idx="6">
                  <c:v>1443</c:v>
                </c:pt>
                <c:pt idx="7">
                  <c:v>811</c:v>
                </c:pt>
                <c:pt idx="8">
                  <c:v>867</c:v>
                </c:pt>
                <c:pt idx="9">
                  <c:v>753</c:v>
                </c:pt>
                <c:pt idx="10">
                  <c:v>620</c:v>
                </c:pt>
                <c:pt idx="11">
                  <c:v>462</c:v>
                </c:pt>
                <c:pt idx="12">
                  <c:v>745</c:v>
                </c:pt>
                <c:pt idx="13">
                  <c:v>813</c:v>
                </c:pt>
                <c:pt idx="14">
                  <c:v>569</c:v>
                </c:pt>
                <c:pt idx="15">
                  <c:v>343</c:v>
                </c:pt>
                <c:pt idx="16">
                  <c:v>423</c:v>
                </c:pt>
                <c:pt idx="17">
                  <c:v>370</c:v>
                </c:pt>
                <c:pt idx="18">
                  <c:v>390</c:v>
                </c:pt>
                <c:pt idx="19">
                  <c:v>490</c:v>
                </c:pt>
                <c:pt idx="20">
                  <c:v>618</c:v>
                </c:pt>
                <c:pt idx="21">
                  <c:v>245</c:v>
                </c:pt>
                <c:pt idx="22">
                  <c:v>533</c:v>
                </c:pt>
                <c:pt idx="23">
                  <c:v>177</c:v>
                </c:pt>
                <c:pt idx="24">
                  <c:v>180</c:v>
                </c:pt>
                <c:pt idx="25">
                  <c:v>221</c:v>
                </c:pt>
                <c:pt idx="26">
                  <c:v>237</c:v>
                </c:pt>
                <c:pt idx="27">
                  <c:v>277</c:v>
                </c:pt>
                <c:pt idx="28">
                  <c:v>189</c:v>
                </c:pt>
                <c:pt idx="29">
                  <c:v>144</c:v>
                </c:pt>
                <c:pt idx="30">
                  <c:v>227</c:v>
                </c:pt>
                <c:pt idx="31">
                  <c:v>228</c:v>
                </c:pt>
                <c:pt idx="32">
                  <c:v>153</c:v>
                </c:pt>
                <c:pt idx="33">
                  <c:v>115</c:v>
                </c:pt>
                <c:pt idx="34">
                  <c:v>73</c:v>
                </c:pt>
                <c:pt idx="35">
                  <c:v>43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3-A24E-A820-D619FDA708E7}"/>
            </c:ext>
          </c:extLst>
        </c:ser>
        <c:ser>
          <c:idx val="1"/>
          <c:order val="1"/>
          <c:tx>
            <c:strRef>
              <c:f>'Pareto II (EG) Coinbase'!$I$5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Coinbase'!$A$22:$A$58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Coinbase'!$I$22:$I$58</c:f>
              <c:numCache>
                <c:formatCode>General</c:formatCode>
                <c:ptCount val="37"/>
                <c:pt idx="0">
                  <c:v>957.74125914216415</c:v>
                </c:pt>
                <c:pt idx="1">
                  <c:v>885.44366967935321</c:v>
                </c:pt>
                <c:pt idx="2">
                  <c:v>823.24781737530543</c:v>
                </c:pt>
                <c:pt idx="3">
                  <c:v>769.17721714131494</c:v>
                </c:pt>
                <c:pt idx="4">
                  <c:v>721.7392212406362</c:v>
                </c:pt>
                <c:pt idx="5">
                  <c:v>679.78552623870746</c:v>
                </c:pt>
                <c:pt idx="6">
                  <c:v>642.41830777533869</c:v>
                </c:pt>
                <c:pt idx="7">
                  <c:v>608.92547052748796</c:v>
                </c:pt>
                <c:pt idx="8">
                  <c:v>578.73499503202675</c:v>
                </c:pt>
                <c:pt idx="9">
                  <c:v>551.38211831418084</c:v>
                </c:pt>
                <c:pt idx="10">
                  <c:v>526.48532775423337</c:v>
                </c:pt>
                <c:pt idx="11">
                  <c:v>503.72852546620743</c:v>
                </c:pt>
                <c:pt idx="12">
                  <c:v>482.84758891536876</c:v>
                </c:pt>
                <c:pt idx="13">
                  <c:v>463.62011353384696</c:v>
                </c:pt>
                <c:pt idx="14">
                  <c:v>445.85749182612926</c:v>
                </c:pt>
                <c:pt idx="15">
                  <c:v>429.39873080971665</c:v>
                </c:pt>
                <c:pt idx="16">
                  <c:v>414.10557846388474</c:v>
                </c:pt>
                <c:pt idx="17">
                  <c:v>399.8586469007314</c:v>
                </c:pt>
                <c:pt idx="18">
                  <c:v>386.55430230949423</c:v>
                </c:pt>
                <c:pt idx="19">
                  <c:v>374.10215040789444</c:v>
                </c:pt>
                <c:pt idx="20">
                  <c:v>362.42298850852785</c:v>
                </c:pt>
                <c:pt idx="21">
                  <c:v>351.44712621959479</c:v>
                </c:pt>
                <c:pt idx="22">
                  <c:v>341.11299963734928</c:v>
                </c:pt>
                <c:pt idx="23">
                  <c:v>331.36602088734617</c:v>
                </c:pt>
                <c:pt idx="24">
                  <c:v>322.15761767751064</c:v>
                </c:pt>
                <c:pt idx="25">
                  <c:v>313.44442723513203</c:v>
                </c:pt>
                <c:pt idx="26">
                  <c:v>305.18761643694233</c:v>
                </c:pt>
                <c:pt idx="27">
                  <c:v>297.35230567429062</c:v>
                </c:pt>
                <c:pt idx="28">
                  <c:v>289.90707844756071</c:v>
                </c:pt>
                <c:pt idx="29">
                  <c:v>282.82356216924381</c:v>
                </c:pt>
                <c:pt idx="30">
                  <c:v>276.0760684036286</c:v>
                </c:pt>
                <c:pt idx="31">
                  <c:v>269.64128293527392</c:v>
                </c:pt>
                <c:pt idx="32">
                  <c:v>263.4979978001229</c:v>
                </c:pt>
                <c:pt idx="33">
                  <c:v>257.62687880026533</c:v>
                </c:pt>
                <c:pt idx="34">
                  <c:v>252.01026313459442</c:v>
                </c:pt>
                <c:pt idx="35">
                  <c:v>246.63198269825261</c:v>
                </c:pt>
                <c:pt idx="36">
                  <c:v>241.4772093243264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3-A24E-A820-D619FDA70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04656"/>
        <c:axId val="1547026192"/>
      </c:lineChart>
      <c:catAx>
        <c:axId val="19665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26192"/>
        <c:crosses val="autoZero"/>
        <c:auto val="1"/>
        <c:lblAlgn val="ctr"/>
        <c:lblOffset val="100"/>
        <c:noMultiLvlLbl val="0"/>
      </c:catAx>
      <c:valAx>
        <c:axId val="1547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</a:t>
            </a:r>
            <a:r>
              <a:rPr lang="en-US" baseline="0"/>
              <a:t> Pareto II NT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Coinbase NT'!$D$6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 NT'!$A$23:$A$59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 NT'!$D$23:$D$59</c:f>
              <c:numCache>
                <c:formatCode>General</c:formatCode>
                <c:ptCount val="37"/>
                <c:pt idx="0">
                  <c:v>288</c:v>
                </c:pt>
                <c:pt idx="1">
                  <c:v>776</c:v>
                </c:pt>
                <c:pt idx="2">
                  <c:v>1386</c:v>
                </c:pt>
                <c:pt idx="3">
                  <c:v>2198</c:v>
                </c:pt>
                <c:pt idx="4">
                  <c:v>3226</c:v>
                </c:pt>
                <c:pt idx="5">
                  <c:v>3851</c:v>
                </c:pt>
                <c:pt idx="6">
                  <c:v>5294</c:v>
                </c:pt>
                <c:pt idx="7">
                  <c:v>6105</c:v>
                </c:pt>
                <c:pt idx="8">
                  <c:v>6972</c:v>
                </c:pt>
                <c:pt idx="9">
                  <c:v>7725</c:v>
                </c:pt>
                <c:pt idx="10">
                  <c:v>8345</c:v>
                </c:pt>
                <c:pt idx="11">
                  <c:v>8807</c:v>
                </c:pt>
                <c:pt idx="12">
                  <c:v>9552</c:v>
                </c:pt>
                <c:pt idx="13">
                  <c:v>10365</c:v>
                </c:pt>
                <c:pt idx="14">
                  <c:v>10934</c:v>
                </c:pt>
                <c:pt idx="15">
                  <c:v>11277</c:v>
                </c:pt>
                <c:pt idx="16">
                  <c:v>11700</c:v>
                </c:pt>
                <c:pt idx="17">
                  <c:v>12070</c:v>
                </c:pt>
                <c:pt idx="18">
                  <c:v>12460</c:v>
                </c:pt>
                <c:pt idx="19">
                  <c:v>12950</c:v>
                </c:pt>
                <c:pt idx="20">
                  <c:v>13568</c:v>
                </c:pt>
                <c:pt idx="21">
                  <c:v>13813</c:v>
                </c:pt>
                <c:pt idx="22">
                  <c:v>14346</c:v>
                </c:pt>
                <c:pt idx="23">
                  <c:v>14523</c:v>
                </c:pt>
                <c:pt idx="24">
                  <c:v>14703</c:v>
                </c:pt>
                <c:pt idx="25">
                  <c:v>14924</c:v>
                </c:pt>
                <c:pt idx="26">
                  <c:v>15161</c:v>
                </c:pt>
                <c:pt idx="27">
                  <c:v>15438</c:v>
                </c:pt>
                <c:pt idx="28">
                  <c:v>15627</c:v>
                </c:pt>
                <c:pt idx="29">
                  <c:v>15771</c:v>
                </c:pt>
                <c:pt idx="30">
                  <c:v>15998</c:v>
                </c:pt>
                <c:pt idx="31">
                  <c:v>16226</c:v>
                </c:pt>
                <c:pt idx="32">
                  <c:v>16379</c:v>
                </c:pt>
                <c:pt idx="33">
                  <c:v>16494</c:v>
                </c:pt>
                <c:pt idx="34">
                  <c:v>16567</c:v>
                </c:pt>
                <c:pt idx="35">
                  <c:v>16610</c:v>
                </c:pt>
                <c:pt idx="36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F-424D-B8E0-89CFC2009F22}"/>
            </c:ext>
          </c:extLst>
        </c:ser>
        <c:ser>
          <c:idx val="1"/>
          <c:order val="1"/>
          <c:tx>
            <c:strRef>
              <c:f>'Pareto II (EG) Coinbase NT'!$H$6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 NT'!$A$23:$A$59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 NT'!$H$23:$H$59</c:f>
              <c:numCache>
                <c:formatCode>General</c:formatCode>
                <c:ptCount val="37"/>
                <c:pt idx="0">
                  <c:v>686.23272508906507</c:v>
                </c:pt>
                <c:pt idx="1">
                  <c:v>1849.0359345595398</c:v>
                </c:pt>
                <c:pt idx="2">
                  <c:v>2674.2267126413922</c:v>
                </c:pt>
                <c:pt idx="3">
                  <c:v>3444.88021288869</c:v>
                </c:pt>
                <c:pt idx="4">
                  <c:v>4167.7257450632997</c:v>
                </c:pt>
                <c:pt idx="5">
                  <c:v>4848.3210861287598</c:v>
                </c:pt>
                <c:pt idx="6">
                  <c:v>5491.3093729364036</c:v>
                </c:pt>
                <c:pt idx="7">
                  <c:v>6100.6092548523402</c:v>
                </c:pt>
                <c:pt idx="8">
                  <c:v>6679.5580837435418</c:v>
                </c:pt>
                <c:pt idx="9">
                  <c:v>7231.0214030698598</c:v>
                </c:pt>
                <c:pt idx="10">
                  <c:v>7757.4778252016422</c:v>
                </c:pt>
                <c:pt idx="11">
                  <c:v>8261.0856493400279</c:v>
                </c:pt>
                <c:pt idx="12">
                  <c:v>8743.7357385922169</c:v>
                </c:pt>
                <c:pt idx="13">
                  <c:v>9207.0939219754946</c:v>
                </c:pt>
                <c:pt idx="14">
                  <c:v>9652.6353161696661</c:v>
                </c:pt>
                <c:pt idx="15">
                  <c:v>10081.672346585525</c:v>
                </c:pt>
                <c:pt idx="16">
                  <c:v>10495.377806308492</c:v>
                </c:pt>
                <c:pt idx="17">
                  <c:v>10894.803971092104</c:v>
                </c:pt>
                <c:pt idx="18">
                  <c:v>11280.898552927465</c:v>
                </c:pt>
                <c:pt idx="19">
                  <c:v>11654.518099395995</c:v>
                </c:pt>
                <c:pt idx="20">
                  <c:v>12016.439314192939</c:v>
                </c:pt>
                <c:pt idx="21">
                  <c:v>12367.368674099154</c:v>
                </c:pt>
                <c:pt idx="22">
                  <c:v>12707.950640967969</c:v>
                </c:pt>
                <c:pt idx="23">
                  <c:v>13038.77470798176</c:v>
                </c:pt>
                <c:pt idx="24">
                  <c:v>13360.381473224048</c:v>
                </c:pt>
                <c:pt idx="25">
                  <c:v>13673.267897319929</c:v>
                </c:pt>
                <c:pt idx="26">
                  <c:v>13977.89187320575</c:v>
                </c:pt>
                <c:pt idx="27">
                  <c:v>14274.676213238858</c:v>
                </c:pt>
                <c:pt idx="28">
                  <c:v>14564.012140554916</c:v>
                </c:pt>
                <c:pt idx="29">
                  <c:v>14846.262356827288</c:v>
                </c:pt>
                <c:pt idx="30">
                  <c:v>15121.763746622441</c:v>
                </c:pt>
                <c:pt idx="31">
                  <c:v>15390.829768798909</c:v>
                </c:pt>
                <c:pt idx="32">
                  <c:v>15653.752577414414</c:v>
                </c:pt>
                <c:pt idx="33">
                  <c:v>15910.804908031429</c:v>
                </c:pt>
                <c:pt idx="34">
                  <c:v>16162.241759879125</c:v>
                </c:pt>
                <c:pt idx="35">
                  <c:v>16408.301899813683</c:v>
                </c:pt>
                <c:pt idx="36">
                  <c:v>16649.209210253259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F-424D-B8E0-89CFC200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545952"/>
        <c:axId val="1850325424"/>
      </c:lineChart>
      <c:catAx>
        <c:axId val="15325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325424"/>
        <c:crosses val="autoZero"/>
        <c:auto val="1"/>
        <c:lblAlgn val="ctr"/>
        <c:lblOffset val="100"/>
        <c:noMultiLvlLbl val="0"/>
      </c:catAx>
      <c:valAx>
        <c:axId val="1850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Coinbase Pareto II NT Weekly Adoption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'Pareto II (EG) Coinbase NT'!$C$6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 NT'!$A$23:$A$59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 NT'!$C$23:$C$59</c:f>
              <c:numCache>
                <c:formatCode>General</c:formatCode>
                <c:ptCount val="37"/>
                <c:pt idx="0">
                  <c:v>288</c:v>
                </c:pt>
                <c:pt idx="1">
                  <c:v>488</c:v>
                </c:pt>
                <c:pt idx="2">
                  <c:v>610</c:v>
                </c:pt>
                <c:pt idx="3">
                  <c:v>812</c:v>
                </c:pt>
                <c:pt idx="4">
                  <c:v>1028</c:v>
                </c:pt>
                <c:pt idx="5">
                  <c:v>625</c:v>
                </c:pt>
                <c:pt idx="6">
                  <c:v>1443</c:v>
                </c:pt>
                <c:pt idx="7">
                  <c:v>811</c:v>
                </c:pt>
                <c:pt idx="8">
                  <c:v>867</c:v>
                </c:pt>
                <c:pt idx="9">
                  <c:v>753</c:v>
                </c:pt>
                <c:pt idx="10">
                  <c:v>620</c:v>
                </c:pt>
                <c:pt idx="11">
                  <c:v>462</c:v>
                </c:pt>
                <c:pt idx="12">
                  <c:v>745</c:v>
                </c:pt>
                <c:pt idx="13">
                  <c:v>813</c:v>
                </c:pt>
                <c:pt idx="14">
                  <c:v>569</c:v>
                </c:pt>
                <c:pt idx="15">
                  <c:v>343</c:v>
                </c:pt>
                <c:pt idx="16">
                  <c:v>423</c:v>
                </c:pt>
                <c:pt idx="17">
                  <c:v>370</c:v>
                </c:pt>
                <c:pt idx="18">
                  <c:v>390</c:v>
                </c:pt>
                <c:pt idx="19">
                  <c:v>490</c:v>
                </c:pt>
                <c:pt idx="20">
                  <c:v>618</c:v>
                </c:pt>
                <c:pt idx="21">
                  <c:v>245</c:v>
                </c:pt>
                <c:pt idx="22">
                  <c:v>533</c:v>
                </c:pt>
                <c:pt idx="23">
                  <c:v>177</c:v>
                </c:pt>
                <c:pt idx="24">
                  <c:v>180</c:v>
                </c:pt>
                <c:pt idx="25">
                  <c:v>221</c:v>
                </c:pt>
                <c:pt idx="26">
                  <c:v>237</c:v>
                </c:pt>
                <c:pt idx="27">
                  <c:v>277</c:v>
                </c:pt>
                <c:pt idx="28">
                  <c:v>189</c:v>
                </c:pt>
                <c:pt idx="29">
                  <c:v>144</c:v>
                </c:pt>
                <c:pt idx="30">
                  <c:v>227</c:v>
                </c:pt>
                <c:pt idx="31">
                  <c:v>228</c:v>
                </c:pt>
                <c:pt idx="32">
                  <c:v>153</c:v>
                </c:pt>
                <c:pt idx="33">
                  <c:v>115</c:v>
                </c:pt>
                <c:pt idx="34">
                  <c:v>73</c:v>
                </c:pt>
                <c:pt idx="35">
                  <c:v>43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5-403E-B88C-905DD19720B0}"/>
            </c:ext>
          </c:extLst>
        </c:ser>
        <c:ser>
          <c:idx val="1"/>
          <c:order val="1"/>
          <c:tx>
            <c:strRef>
              <c:f>'Pareto II (EG) Coinbase NT'!$I$6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'Pareto II (EG) Coinbase NT'!$A$23:$A$59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'Pareto II (EG) Coinbase NT'!$I$23:$I$59</c:f>
              <c:numCache>
                <c:formatCode>General</c:formatCode>
                <c:ptCount val="37"/>
                <c:pt idx="0">
                  <c:v>686.23272508906507</c:v>
                </c:pt>
                <c:pt idx="1">
                  <c:v>1162.8032094704747</c:v>
                </c:pt>
                <c:pt idx="2">
                  <c:v>825.19077808185239</c:v>
                </c:pt>
                <c:pt idx="3">
                  <c:v>770.65350024729787</c:v>
                </c:pt>
                <c:pt idx="4">
                  <c:v>722.84553217460962</c:v>
                </c:pt>
                <c:pt idx="5">
                  <c:v>680.59534106546016</c:v>
                </c:pt>
                <c:pt idx="6">
                  <c:v>642.98828680764382</c:v>
                </c:pt>
                <c:pt idx="7">
                  <c:v>609.29988191593657</c:v>
                </c:pt>
                <c:pt idx="8">
                  <c:v>578.94882889120163</c:v>
                </c:pt>
                <c:pt idx="9">
                  <c:v>551.46331932631801</c:v>
                </c:pt>
                <c:pt idx="10">
                  <c:v>526.45642213178235</c:v>
                </c:pt>
                <c:pt idx="11">
                  <c:v>503.60782413838569</c:v>
                </c:pt>
                <c:pt idx="12">
                  <c:v>482.65008925218899</c:v>
                </c:pt>
                <c:pt idx="13">
                  <c:v>463.35818338327772</c:v>
                </c:pt>
                <c:pt idx="14">
                  <c:v>445.54139419417152</c:v>
                </c:pt>
                <c:pt idx="15">
                  <c:v>429.03703041585868</c:v>
                </c:pt>
                <c:pt idx="16">
                  <c:v>413.70545972296713</c:v>
                </c:pt>
                <c:pt idx="17">
                  <c:v>399.42616478361197</c:v>
                </c:pt>
                <c:pt idx="18">
                  <c:v>386.09458183536117</c:v>
                </c:pt>
                <c:pt idx="19">
                  <c:v>373.61954646852973</c:v>
                </c:pt>
                <c:pt idx="20">
                  <c:v>361.9212147969447</c:v>
                </c:pt>
                <c:pt idx="21">
                  <c:v>350.92935990621481</c:v>
                </c:pt>
                <c:pt idx="22">
                  <c:v>340.58196686881456</c:v>
                </c:pt>
                <c:pt idx="23">
                  <c:v>330.82406701379114</c:v>
                </c:pt>
                <c:pt idx="24">
                  <c:v>321.60676524228802</c:v>
                </c:pt>
                <c:pt idx="25">
                  <c:v>312.88642409588101</c:v>
                </c:pt>
                <c:pt idx="26">
                  <c:v>304.62397588582098</c:v>
                </c:pt>
                <c:pt idx="27">
                  <c:v>296.78434003310758</c:v>
                </c:pt>
                <c:pt idx="28">
                  <c:v>289.33592731605859</c:v>
                </c:pt>
                <c:pt idx="29">
                  <c:v>282.2502162723722</c:v>
                </c:pt>
                <c:pt idx="30">
                  <c:v>275.50138979515214</c:v>
                </c:pt>
                <c:pt idx="31">
                  <c:v>269.06602217646832</c:v>
                </c:pt>
                <c:pt idx="32">
                  <c:v>262.92280861550535</c:v>
                </c:pt>
                <c:pt idx="33">
                  <c:v>257.05233061701438</c:v>
                </c:pt>
                <c:pt idx="34">
                  <c:v>251.43685184769674</c:v>
                </c:pt>
                <c:pt idx="35">
                  <c:v>246.06013993455781</c:v>
                </c:pt>
                <c:pt idx="36">
                  <c:v>240.90731043957567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5-403E-B88C-905DD1972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04656"/>
        <c:axId val="1547026192"/>
      </c:lineChart>
      <c:catAx>
        <c:axId val="19665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26192"/>
        <c:crosses val="autoZero"/>
        <c:auto val="1"/>
        <c:lblAlgn val="ctr"/>
        <c:lblOffset val="100"/>
        <c:noMultiLvlLbl val="0"/>
      </c:catAx>
      <c:valAx>
        <c:axId val="1547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</a:t>
            </a:r>
            <a:r>
              <a:rPr lang="en-US" baseline="0"/>
              <a:t> Burr XII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Coinbase'!$D$6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Coinbase'!$D$23:$D$59</c:f>
              <c:numCache>
                <c:formatCode>General</c:formatCode>
                <c:ptCount val="37"/>
                <c:pt idx="0">
                  <c:v>288</c:v>
                </c:pt>
                <c:pt idx="1">
                  <c:v>776</c:v>
                </c:pt>
                <c:pt idx="2">
                  <c:v>1386</c:v>
                </c:pt>
                <c:pt idx="3">
                  <c:v>2198</c:v>
                </c:pt>
                <c:pt idx="4">
                  <c:v>3226</c:v>
                </c:pt>
                <c:pt idx="5">
                  <c:v>3851</c:v>
                </c:pt>
                <c:pt idx="6">
                  <c:v>5294</c:v>
                </c:pt>
                <c:pt idx="7">
                  <c:v>6105</c:v>
                </c:pt>
                <c:pt idx="8">
                  <c:v>6972</c:v>
                </c:pt>
                <c:pt idx="9">
                  <c:v>7725</c:v>
                </c:pt>
                <c:pt idx="10">
                  <c:v>8345</c:v>
                </c:pt>
                <c:pt idx="11">
                  <c:v>8807</c:v>
                </c:pt>
                <c:pt idx="12">
                  <c:v>9552</c:v>
                </c:pt>
                <c:pt idx="13">
                  <c:v>10365</c:v>
                </c:pt>
                <c:pt idx="14">
                  <c:v>10934</c:v>
                </c:pt>
                <c:pt idx="15">
                  <c:v>11277</c:v>
                </c:pt>
                <c:pt idx="16">
                  <c:v>11700</c:v>
                </c:pt>
                <c:pt idx="17">
                  <c:v>12070</c:v>
                </c:pt>
                <c:pt idx="18">
                  <c:v>12460</c:v>
                </c:pt>
                <c:pt idx="19">
                  <c:v>12950</c:v>
                </c:pt>
                <c:pt idx="20">
                  <c:v>13568</c:v>
                </c:pt>
                <c:pt idx="21">
                  <c:v>13813</c:v>
                </c:pt>
                <c:pt idx="22">
                  <c:v>14346</c:v>
                </c:pt>
                <c:pt idx="23">
                  <c:v>14523</c:v>
                </c:pt>
                <c:pt idx="24">
                  <c:v>14703</c:v>
                </c:pt>
                <c:pt idx="25">
                  <c:v>14924</c:v>
                </c:pt>
                <c:pt idx="26">
                  <c:v>15161</c:v>
                </c:pt>
                <c:pt idx="27">
                  <c:v>15438</c:v>
                </c:pt>
                <c:pt idx="28">
                  <c:v>15627</c:v>
                </c:pt>
                <c:pt idx="29">
                  <c:v>15771</c:v>
                </c:pt>
                <c:pt idx="30">
                  <c:v>15998</c:v>
                </c:pt>
                <c:pt idx="31">
                  <c:v>16226</c:v>
                </c:pt>
                <c:pt idx="32">
                  <c:v>16379</c:v>
                </c:pt>
                <c:pt idx="33">
                  <c:v>16494</c:v>
                </c:pt>
                <c:pt idx="34">
                  <c:v>16567</c:v>
                </c:pt>
                <c:pt idx="35">
                  <c:v>16610</c:v>
                </c:pt>
                <c:pt idx="36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7-C04D-B1A6-A1B4FB0689B9}"/>
            </c:ext>
          </c:extLst>
        </c:ser>
        <c:ser>
          <c:idx val="1"/>
          <c:order val="1"/>
          <c:tx>
            <c:strRef>
              <c:f>'Burr XII Coinbase'!$H$6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Coinbase'!$H$23:$H$59</c:f>
              <c:numCache>
                <c:formatCode>General</c:formatCode>
                <c:ptCount val="37"/>
                <c:pt idx="0">
                  <c:v>171.28469929905688</c:v>
                </c:pt>
                <c:pt idx="1">
                  <c:v>712.4266927605039</c:v>
                </c:pt>
                <c:pt idx="2">
                  <c:v>1518.7242319542049</c:v>
                </c:pt>
                <c:pt idx="3">
                  <c:v>2446.2354867638146</c:v>
                </c:pt>
                <c:pt idx="4">
                  <c:v>3392.9241212533602</c:v>
                </c:pt>
                <c:pt idx="5">
                  <c:v>4305.657364677917</c:v>
                </c:pt>
                <c:pt idx="6">
                  <c:v>5162.7536276931396</c:v>
                </c:pt>
                <c:pt idx="7">
                  <c:v>5958.6743057120639</c:v>
                </c:pt>
                <c:pt idx="8">
                  <c:v>6695.157459474799</c:v>
                </c:pt>
                <c:pt idx="9">
                  <c:v>7376.792683797873</c:v>
                </c:pt>
                <c:pt idx="10">
                  <c:v>8008.97008699053</c:v>
                </c:pt>
                <c:pt idx="11">
                  <c:v>8596.9876492902895</c:v>
                </c:pt>
                <c:pt idx="12">
                  <c:v>9145.7011973686822</c:v>
                </c:pt>
                <c:pt idx="13">
                  <c:v>9659.4211471995313</c:v>
                </c:pt>
                <c:pt idx="14">
                  <c:v>10141.916704766385</c:v>
                </c:pt>
                <c:pt idx="15">
                  <c:v>10596.462695254049</c:v>
                </c:pt>
                <c:pt idx="16">
                  <c:v>11025.899381350679</c:v>
                </c:pt>
                <c:pt idx="17">
                  <c:v>11432.69223416965</c:v>
                </c:pt>
                <c:pt idx="18">
                  <c:v>11818.98641834378</c:v>
                </c:pt>
                <c:pt idx="19">
                  <c:v>12186.654358999682</c:v>
                </c:pt>
                <c:pt idx="20">
                  <c:v>12537.336362796303</c:v>
                </c:pt>
                <c:pt idx="21">
                  <c:v>12872.474917379195</c:v>
                </c:pt>
                <c:pt idx="22">
                  <c:v>13193.343500038201</c:v>
                </c:pt>
                <c:pt idx="23">
                  <c:v>13501.070732338971</c:v>
                </c:pt>
                <c:pt idx="24">
                  <c:v>13796.66064121654</c:v>
                </c:pt>
                <c:pt idx="25">
                  <c:v>14081.009684407398</c:v>
                </c:pt>
                <c:pt idx="26">
                  <c:v>14354.921094553052</c:v>
                </c:pt>
                <c:pt idx="27">
                  <c:v>14619.117002320436</c:v>
                </c:pt>
                <c:pt idx="28">
                  <c:v>14874.248717858807</c:v>
                </c:pt>
                <c:pt idx="29">
                  <c:v>15120.905481963764</c:v>
                </c:pt>
                <c:pt idx="30">
                  <c:v>15359.621942229618</c:v>
                </c:pt>
                <c:pt idx="31">
                  <c:v>15590.884563581598</c:v>
                </c:pt>
                <c:pt idx="32">
                  <c:v>15815.137145196333</c:v>
                </c:pt>
                <c:pt idx="33">
                  <c:v>16032.785585438525</c:v>
                </c:pt>
                <c:pt idx="34">
                  <c:v>16244.202011741259</c:v>
                </c:pt>
                <c:pt idx="35">
                  <c:v>16449.728372265326</c:v>
                </c:pt>
                <c:pt idx="36">
                  <c:v>16649.679569793017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7-C04D-B1A6-A1B4FB06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930576"/>
        <c:axId val="1593937472"/>
      </c:lineChart>
      <c:catAx>
        <c:axId val="15719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7472"/>
        <c:crosses val="autoZero"/>
        <c:auto val="1"/>
        <c:lblAlgn val="ctr"/>
        <c:lblOffset val="100"/>
        <c:noMultiLvlLbl val="0"/>
      </c:catAx>
      <c:valAx>
        <c:axId val="15939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 Burr XII Weekly Adoption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Coinbase'!$C$6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Coinbase'!$C$23:$C$59</c:f>
              <c:numCache>
                <c:formatCode>General</c:formatCode>
                <c:ptCount val="37"/>
                <c:pt idx="0">
                  <c:v>288</c:v>
                </c:pt>
                <c:pt idx="1">
                  <c:v>488</c:v>
                </c:pt>
                <c:pt idx="2">
                  <c:v>610</c:v>
                </c:pt>
                <c:pt idx="3">
                  <c:v>812</c:v>
                </c:pt>
                <c:pt idx="4">
                  <c:v>1028</c:v>
                </c:pt>
                <c:pt idx="5">
                  <c:v>625</c:v>
                </c:pt>
                <c:pt idx="6">
                  <c:v>1443</c:v>
                </c:pt>
                <c:pt idx="7">
                  <c:v>811</c:v>
                </c:pt>
                <c:pt idx="8">
                  <c:v>867</c:v>
                </c:pt>
                <c:pt idx="9">
                  <c:v>753</c:v>
                </c:pt>
                <c:pt idx="10">
                  <c:v>620</c:v>
                </c:pt>
                <c:pt idx="11">
                  <c:v>462</c:v>
                </c:pt>
                <c:pt idx="12">
                  <c:v>745</c:v>
                </c:pt>
                <c:pt idx="13">
                  <c:v>813</c:v>
                </c:pt>
                <c:pt idx="14">
                  <c:v>569</c:v>
                </c:pt>
                <c:pt idx="15">
                  <c:v>343</c:v>
                </c:pt>
                <c:pt idx="16">
                  <c:v>423</c:v>
                </c:pt>
                <c:pt idx="17">
                  <c:v>370</c:v>
                </c:pt>
                <c:pt idx="18">
                  <c:v>390</c:v>
                </c:pt>
                <c:pt idx="19">
                  <c:v>490</c:v>
                </c:pt>
                <c:pt idx="20">
                  <c:v>618</c:v>
                </c:pt>
                <c:pt idx="21">
                  <c:v>245</c:v>
                </c:pt>
                <c:pt idx="22">
                  <c:v>533</c:v>
                </c:pt>
                <c:pt idx="23">
                  <c:v>177</c:v>
                </c:pt>
                <c:pt idx="24">
                  <c:v>180</c:v>
                </c:pt>
                <c:pt idx="25">
                  <c:v>221</c:v>
                </c:pt>
                <c:pt idx="26">
                  <c:v>237</c:v>
                </c:pt>
                <c:pt idx="27">
                  <c:v>277</c:v>
                </c:pt>
                <c:pt idx="28">
                  <c:v>189</c:v>
                </c:pt>
                <c:pt idx="29">
                  <c:v>144</c:v>
                </c:pt>
                <c:pt idx="30">
                  <c:v>227</c:v>
                </c:pt>
                <c:pt idx="31">
                  <c:v>228</c:v>
                </c:pt>
                <c:pt idx="32">
                  <c:v>153</c:v>
                </c:pt>
                <c:pt idx="33">
                  <c:v>115</c:v>
                </c:pt>
                <c:pt idx="34">
                  <c:v>73</c:v>
                </c:pt>
                <c:pt idx="35">
                  <c:v>43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4-4F52-BA92-288EF557A267}"/>
            </c:ext>
          </c:extLst>
        </c:ser>
        <c:ser>
          <c:idx val="1"/>
          <c:order val="1"/>
          <c:tx>
            <c:strRef>
              <c:f>'Burr XII Coinbase'!$I$6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Coinbase'!$A$23:$A$59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Coinbase'!$I$23:$I$59</c:f>
              <c:numCache>
                <c:formatCode>General</c:formatCode>
                <c:ptCount val="37"/>
                <c:pt idx="0">
                  <c:v>171.28469929905688</c:v>
                </c:pt>
                <c:pt idx="1">
                  <c:v>541.14199346144699</c:v>
                </c:pt>
                <c:pt idx="2">
                  <c:v>806.29753919370103</c:v>
                </c:pt>
                <c:pt idx="3">
                  <c:v>927.51125480960968</c:v>
                </c:pt>
                <c:pt idx="4">
                  <c:v>946.68863448954562</c:v>
                </c:pt>
                <c:pt idx="5">
                  <c:v>912.7332434245568</c:v>
                </c:pt>
                <c:pt idx="6">
                  <c:v>857.09626301522258</c:v>
                </c:pt>
                <c:pt idx="7">
                  <c:v>795.92067801892426</c:v>
                </c:pt>
                <c:pt idx="8">
                  <c:v>736.48315376273513</c:v>
                </c:pt>
                <c:pt idx="9">
                  <c:v>681.635224323074</c:v>
                </c:pt>
                <c:pt idx="10">
                  <c:v>632.17740319265704</c:v>
                </c:pt>
                <c:pt idx="11">
                  <c:v>588.01756229975945</c:v>
                </c:pt>
                <c:pt idx="12">
                  <c:v>548.71354807839271</c:v>
                </c:pt>
                <c:pt idx="13">
                  <c:v>513.71994983084915</c:v>
                </c:pt>
                <c:pt idx="14">
                  <c:v>482.49555756685368</c:v>
                </c:pt>
                <c:pt idx="15">
                  <c:v>454.54599048766431</c:v>
                </c:pt>
                <c:pt idx="16">
                  <c:v>429.43668609662927</c:v>
                </c:pt>
                <c:pt idx="17">
                  <c:v>406.79285281897137</c:v>
                </c:pt>
                <c:pt idx="18">
                  <c:v>386.29418417413035</c:v>
                </c:pt>
                <c:pt idx="19">
                  <c:v>367.66794065590148</c:v>
                </c:pt>
                <c:pt idx="20">
                  <c:v>350.68200379662085</c:v>
                </c:pt>
                <c:pt idx="21">
                  <c:v>335.13855458289254</c:v>
                </c:pt>
                <c:pt idx="22">
                  <c:v>320.86858265900628</c:v>
                </c:pt>
                <c:pt idx="23">
                  <c:v>307.72723230076917</c:v>
                </c:pt>
                <c:pt idx="24">
                  <c:v>295.58990887756954</c:v>
                </c:pt>
                <c:pt idx="25">
                  <c:v>284.34904319085763</c:v>
                </c:pt>
                <c:pt idx="26">
                  <c:v>273.91141014565437</c:v>
                </c:pt>
                <c:pt idx="27">
                  <c:v>264.19590776738369</c:v>
                </c:pt>
                <c:pt idx="28">
                  <c:v>255.13171553837128</c:v>
                </c:pt>
                <c:pt idx="29">
                  <c:v>246.65676410495689</c:v>
                </c:pt>
                <c:pt idx="30">
                  <c:v>238.71646026585404</c:v>
                </c:pt>
                <c:pt idx="31">
                  <c:v>231.26262135197976</c:v>
                </c:pt>
                <c:pt idx="32">
                  <c:v>224.25258161473539</c:v>
                </c:pt>
                <c:pt idx="33">
                  <c:v>217.64844024219201</c:v>
                </c:pt>
                <c:pt idx="34">
                  <c:v>211.41642630273418</c:v>
                </c:pt>
                <c:pt idx="35">
                  <c:v>205.52636052406706</c:v>
                </c:pt>
                <c:pt idx="36">
                  <c:v>199.95119752769097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4-4F52-BA92-288EF557A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39136"/>
        <c:axId val="1998965920"/>
      </c:lineChart>
      <c:catAx>
        <c:axId val="15652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65920"/>
        <c:crosses val="autoZero"/>
        <c:auto val="1"/>
        <c:lblAlgn val="ctr"/>
        <c:lblOffset val="100"/>
        <c:noMultiLvlLbl val="0"/>
      </c:catAx>
      <c:valAx>
        <c:axId val="19989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mint'!$D$7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mint'!$A$10:$A$60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mint'!$D$10:$D$60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E-E44C-A69D-49C6156DBA0E}"/>
            </c:ext>
          </c:extLst>
        </c:ser>
        <c:ser>
          <c:idx val="1"/>
          <c:order val="1"/>
          <c:tx>
            <c:strRef>
              <c:f>'Burr XII Coinbase COV mint'!$I$7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mint'!$A$10:$A$60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mint'!$I$10:$I$60</c:f>
              <c:numCache>
                <c:formatCode>General</c:formatCode>
                <c:ptCount val="51"/>
                <c:pt idx="14">
                  <c:v>137.69891208548214</c:v>
                </c:pt>
                <c:pt idx="15">
                  <c:v>750.99441301851311</c:v>
                </c:pt>
                <c:pt idx="16">
                  <c:v>1541.765743517276</c:v>
                </c:pt>
                <c:pt idx="17">
                  <c:v>2466.6101502065494</c:v>
                </c:pt>
                <c:pt idx="18">
                  <c:v>3380.2290333753149</c:v>
                </c:pt>
                <c:pt idx="19">
                  <c:v>4255.4681472170005</c:v>
                </c:pt>
                <c:pt idx="20">
                  <c:v>5123.9190160816679</c:v>
                </c:pt>
                <c:pt idx="21">
                  <c:v>5930.1472254936762</c:v>
                </c:pt>
                <c:pt idx="22">
                  <c:v>6661.8465155712238</c:v>
                </c:pt>
                <c:pt idx="23">
                  <c:v>7304.806897974192</c:v>
                </c:pt>
                <c:pt idx="24">
                  <c:v>7966.9577693771698</c:v>
                </c:pt>
                <c:pt idx="25">
                  <c:v>8549.8649037701871</c:v>
                </c:pt>
                <c:pt idx="26">
                  <c:v>9130.1493530467906</c:v>
                </c:pt>
                <c:pt idx="27">
                  <c:v>9655.4671267156118</c:v>
                </c:pt>
                <c:pt idx="28">
                  <c:v>10146.902577172323</c:v>
                </c:pt>
                <c:pt idx="29">
                  <c:v>10620.52778822753</c:v>
                </c:pt>
                <c:pt idx="30">
                  <c:v>11027.878157663485</c:v>
                </c:pt>
                <c:pt idx="31">
                  <c:v>11443.460638161818</c:v>
                </c:pt>
                <c:pt idx="32">
                  <c:v>11830.833345417679</c:v>
                </c:pt>
                <c:pt idx="33">
                  <c:v>12202.059197574112</c:v>
                </c:pt>
                <c:pt idx="34">
                  <c:v>12558.259568652418</c:v>
                </c:pt>
                <c:pt idx="35">
                  <c:v>12882.794129348673</c:v>
                </c:pt>
                <c:pt idx="36">
                  <c:v>13218.718117175233</c:v>
                </c:pt>
                <c:pt idx="37">
                  <c:v>13561.16105050742</c:v>
                </c:pt>
                <c:pt idx="38">
                  <c:v>13847.004029027055</c:v>
                </c:pt>
                <c:pt idx="39">
                  <c:v>14151.087988942269</c:v>
                </c:pt>
                <c:pt idx="40">
                  <c:v>14409.081246795296</c:v>
                </c:pt>
                <c:pt idx="41">
                  <c:v>14675.79038504152</c:v>
                </c:pt>
                <c:pt idx="42">
                  <c:v>14933.4424587666</c:v>
                </c:pt>
                <c:pt idx="43">
                  <c:v>15162.656645842044</c:v>
                </c:pt>
                <c:pt idx="44">
                  <c:v>15403.892096294114</c:v>
                </c:pt>
                <c:pt idx="45">
                  <c:v>15631.44662570537</c:v>
                </c:pt>
                <c:pt idx="46">
                  <c:v>15845.325923506847</c:v>
                </c:pt>
                <c:pt idx="47">
                  <c:v>16053.917709311527</c:v>
                </c:pt>
                <c:pt idx="48">
                  <c:v>16277.238173721065</c:v>
                </c:pt>
                <c:pt idx="49">
                  <c:v>16469.479114835762</c:v>
                </c:pt>
                <c:pt idx="50">
                  <c:v>16649.877260202506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E-E44C-A69D-49C6156DB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mint'!$C$7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mint'!$C$10:$C$60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2-924D-AC32-FEF782F7D39B}"/>
            </c:ext>
          </c:extLst>
        </c:ser>
        <c:ser>
          <c:idx val="1"/>
          <c:order val="1"/>
          <c:tx>
            <c:strRef>
              <c:f>'Burr XII Coinbase COV mint'!$J$7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mint'!$J$10:$J$60</c:f>
              <c:numCache>
                <c:formatCode>General</c:formatCode>
                <c:ptCount val="51"/>
                <c:pt idx="14">
                  <c:v>137.69891208548214</c:v>
                </c:pt>
                <c:pt idx="15">
                  <c:v>613.29550093303101</c:v>
                </c:pt>
                <c:pt idx="16">
                  <c:v>790.77133049876284</c:v>
                </c:pt>
                <c:pt idx="17">
                  <c:v>924.84440668927346</c:v>
                </c:pt>
                <c:pt idx="18">
                  <c:v>913.61888316876548</c:v>
                </c:pt>
                <c:pt idx="19">
                  <c:v>875.23911384168559</c:v>
                </c:pt>
                <c:pt idx="20">
                  <c:v>868.45086886466743</c:v>
                </c:pt>
                <c:pt idx="21">
                  <c:v>806.22820941200825</c:v>
                </c:pt>
                <c:pt idx="22">
                  <c:v>731.69929007754763</c:v>
                </c:pt>
                <c:pt idx="23">
                  <c:v>642.96038240296821</c:v>
                </c:pt>
                <c:pt idx="24">
                  <c:v>662.15087140297783</c:v>
                </c:pt>
                <c:pt idx="25">
                  <c:v>582.90713439301726</c:v>
                </c:pt>
                <c:pt idx="26">
                  <c:v>580.28444927660348</c:v>
                </c:pt>
                <c:pt idx="27">
                  <c:v>525.31777366882125</c:v>
                </c:pt>
                <c:pt idx="28">
                  <c:v>491.4354504567109</c:v>
                </c:pt>
                <c:pt idx="29">
                  <c:v>473.62521105520682</c:v>
                </c:pt>
                <c:pt idx="30">
                  <c:v>407.35036943595514</c:v>
                </c:pt>
                <c:pt idx="31">
                  <c:v>415.5824804983331</c:v>
                </c:pt>
                <c:pt idx="32">
                  <c:v>387.37270725586131</c:v>
                </c:pt>
                <c:pt idx="33">
                  <c:v>371.22585215643267</c:v>
                </c:pt>
                <c:pt idx="34">
                  <c:v>356.20037107830649</c:v>
                </c:pt>
                <c:pt idx="35">
                  <c:v>324.53456069625463</c:v>
                </c:pt>
                <c:pt idx="36">
                  <c:v>335.92398782655982</c:v>
                </c:pt>
                <c:pt idx="37">
                  <c:v>342.44293333218775</c:v>
                </c:pt>
                <c:pt idx="38">
                  <c:v>285.84297851963493</c:v>
                </c:pt>
                <c:pt idx="39">
                  <c:v>304.0839599152132</c:v>
                </c:pt>
                <c:pt idx="40">
                  <c:v>257.9932578530279</c:v>
                </c:pt>
                <c:pt idx="41">
                  <c:v>266.70913824622403</c:v>
                </c:pt>
                <c:pt idx="42">
                  <c:v>257.65207372507939</c:v>
                </c:pt>
                <c:pt idx="43">
                  <c:v>229.21418707544399</c:v>
                </c:pt>
                <c:pt idx="44">
                  <c:v>241.23545045206993</c:v>
                </c:pt>
                <c:pt idx="45">
                  <c:v>227.55452941125623</c:v>
                </c:pt>
                <c:pt idx="46">
                  <c:v>213.87929780147715</c:v>
                </c:pt>
                <c:pt idx="47">
                  <c:v>208.5917858046796</c:v>
                </c:pt>
                <c:pt idx="48">
                  <c:v>223.32046440953854</c:v>
                </c:pt>
                <c:pt idx="49">
                  <c:v>192.2409411146964</c:v>
                </c:pt>
                <c:pt idx="50">
                  <c:v>180.39814536674385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2-924D-AC32-FEF782F7D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ETH'!$D$7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ETH'!$A$10:$A$60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ETH'!$D$10:$D$60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2-F145-AE08-285398A5CE7E}"/>
            </c:ext>
          </c:extLst>
        </c:ser>
        <c:ser>
          <c:idx val="1"/>
          <c:order val="1"/>
          <c:tx>
            <c:strRef>
              <c:f>'Burr XII Coinbase COV ETH'!$I$7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ETH'!$A$10:$A$60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ETH'!$I$10:$I$60</c:f>
              <c:numCache>
                <c:formatCode>General</c:formatCode>
                <c:ptCount val="51"/>
                <c:pt idx="14">
                  <c:v>172.60763497928266</c:v>
                </c:pt>
                <c:pt idx="15">
                  <c:v>704.82403205873732</c:v>
                </c:pt>
                <c:pt idx="16">
                  <c:v>1481.2281725489206</c:v>
                </c:pt>
                <c:pt idx="17">
                  <c:v>2577.655300670112</c:v>
                </c:pt>
                <c:pt idx="18">
                  <c:v>3417.6755170753913</c:v>
                </c:pt>
                <c:pt idx="19">
                  <c:v>4295.3745981550992</c:v>
                </c:pt>
                <c:pt idx="20">
                  <c:v>5090.5562004710528</c:v>
                </c:pt>
                <c:pt idx="21">
                  <c:v>5914.7297772575994</c:v>
                </c:pt>
                <c:pt idx="22">
                  <c:v>6801.5024720089468</c:v>
                </c:pt>
                <c:pt idx="23">
                  <c:v>7438.7818966349387</c:v>
                </c:pt>
                <c:pt idx="24">
                  <c:v>8014.6924623136774</c:v>
                </c:pt>
                <c:pt idx="25">
                  <c:v>8567.4006837274101</c:v>
                </c:pt>
                <c:pt idx="26">
                  <c:v>9127.3087615260101</c:v>
                </c:pt>
                <c:pt idx="27">
                  <c:v>9721.9870987577124</c:v>
                </c:pt>
                <c:pt idx="28">
                  <c:v>10265.345067547616</c:v>
                </c:pt>
                <c:pt idx="29">
                  <c:v>10722.389527169751</c:v>
                </c:pt>
                <c:pt idx="30">
                  <c:v>11188.392359499532</c:v>
                </c:pt>
                <c:pt idx="31">
                  <c:v>11635.18015555598</c:v>
                </c:pt>
                <c:pt idx="32">
                  <c:v>12052.267370191716</c:v>
                </c:pt>
                <c:pt idx="33">
                  <c:v>12432.143172323329</c:v>
                </c:pt>
                <c:pt idx="34">
                  <c:v>12804.349128011205</c:v>
                </c:pt>
                <c:pt idx="35">
                  <c:v>13172.94621660614</c:v>
                </c:pt>
                <c:pt idx="36">
                  <c:v>13509.720064939667</c:v>
                </c:pt>
                <c:pt idx="37">
                  <c:v>13808.613070547815</c:v>
                </c:pt>
                <c:pt idx="38">
                  <c:v>14053.790095516883</c:v>
                </c:pt>
                <c:pt idx="39">
                  <c:v>14306.195431839753</c:v>
                </c:pt>
                <c:pt idx="40">
                  <c:v>14542.945461111345</c:v>
                </c:pt>
                <c:pt idx="41">
                  <c:v>14871.476549022433</c:v>
                </c:pt>
                <c:pt idx="42">
                  <c:v>15153.120739849535</c:v>
                </c:pt>
                <c:pt idx="43">
                  <c:v>15471.406849699055</c:v>
                </c:pt>
                <c:pt idx="44">
                  <c:v>15685.739746251315</c:v>
                </c:pt>
                <c:pt idx="45">
                  <c:v>15883.03406754521</c:v>
                </c:pt>
                <c:pt idx="46">
                  <c:v>16058.073825160001</c:v>
                </c:pt>
                <c:pt idx="47">
                  <c:v>16209.451633750981</c:v>
                </c:pt>
                <c:pt idx="48">
                  <c:v>16376.26824411298</c:v>
                </c:pt>
                <c:pt idx="49">
                  <c:v>16519.238642001998</c:v>
                </c:pt>
                <c:pt idx="50">
                  <c:v>16648.237549919621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82-F145-AE08-285398A5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ETH'!$C$7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ETH'!$C$10:$C$60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2-1842-94BF-309B5A29B7EF}"/>
            </c:ext>
          </c:extLst>
        </c:ser>
        <c:ser>
          <c:idx val="1"/>
          <c:order val="1"/>
          <c:tx>
            <c:strRef>
              <c:f>'Burr XII Coinbase COV ETH'!$J$7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ETH'!$J$10:$J$60</c:f>
              <c:numCache>
                <c:formatCode>General</c:formatCode>
                <c:ptCount val="51"/>
                <c:pt idx="14">
                  <c:v>172.60763497928266</c:v>
                </c:pt>
                <c:pt idx="15">
                  <c:v>532.21639707945462</c:v>
                </c:pt>
                <c:pt idx="16">
                  <c:v>776.40414049018329</c:v>
                </c:pt>
                <c:pt idx="17">
                  <c:v>1096.4271281211913</c:v>
                </c:pt>
                <c:pt idx="18">
                  <c:v>840.02021640527937</c:v>
                </c:pt>
                <c:pt idx="19">
                  <c:v>877.69908107970787</c:v>
                </c:pt>
                <c:pt idx="20">
                  <c:v>795.18160231595357</c:v>
                </c:pt>
                <c:pt idx="21">
                  <c:v>824.17357678654662</c:v>
                </c:pt>
                <c:pt idx="22">
                  <c:v>886.77269475134744</c:v>
                </c:pt>
                <c:pt idx="23">
                  <c:v>637.27942462599185</c:v>
                </c:pt>
                <c:pt idx="24">
                  <c:v>575.91056567873875</c:v>
                </c:pt>
                <c:pt idx="25">
                  <c:v>552.70822141373264</c:v>
                </c:pt>
                <c:pt idx="26">
                  <c:v>559.90807779860006</c:v>
                </c:pt>
                <c:pt idx="27">
                  <c:v>594.67833723170224</c:v>
                </c:pt>
                <c:pt idx="28">
                  <c:v>543.35796878990368</c:v>
                </c:pt>
                <c:pt idx="29">
                  <c:v>457.04445962213504</c:v>
                </c:pt>
                <c:pt idx="30">
                  <c:v>466.00283232978109</c:v>
                </c:pt>
                <c:pt idx="31">
                  <c:v>446.78779605644741</c:v>
                </c:pt>
                <c:pt idx="32">
                  <c:v>417.08721463573602</c:v>
                </c:pt>
                <c:pt idx="33">
                  <c:v>379.87580213161345</c:v>
                </c:pt>
                <c:pt idx="34">
                  <c:v>372.20595568787576</c:v>
                </c:pt>
                <c:pt idx="35">
                  <c:v>368.59708859493549</c:v>
                </c:pt>
                <c:pt idx="36">
                  <c:v>336.77384833352698</c:v>
                </c:pt>
                <c:pt idx="37">
                  <c:v>298.89300560814809</c:v>
                </c:pt>
                <c:pt idx="38">
                  <c:v>245.17702496906713</c:v>
                </c:pt>
                <c:pt idx="39">
                  <c:v>252.40533632287043</c:v>
                </c:pt>
                <c:pt idx="40">
                  <c:v>236.75002927159221</c:v>
                </c:pt>
                <c:pt idx="41">
                  <c:v>328.53108791108752</c:v>
                </c:pt>
                <c:pt idx="42">
                  <c:v>281.64419082710265</c:v>
                </c:pt>
                <c:pt idx="43">
                  <c:v>318.28610984951956</c:v>
                </c:pt>
                <c:pt idx="44">
                  <c:v>214.33289655225963</c:v>
                </c:pt>
                <c:pt idx="45">
                  <c:v>197.29432129389534</c:v>
                </c:pt>
                <c:pt idx="46">
                  <c:v>175.0397576147916</c:v>
                </c:pt>
                <c:pt idx="47">
                  <c:v>151.37780859097984</c:v>
                </c:pt>
                <c:pt idx="48">
                  <c:v>166.81661036199876</c:v>
                </c:pt>
                <c:pt idx="49">
                  <c:v>142.97039788901748</c:v>
                </c:pt>
                <c:pt idx="50">
                  <c:v>128.998907917623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2-1842-94BF-309B5A29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both'!$D$8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both'!$A$11:$A$61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both'!$D$11:$D$61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E-DB4A-BC3B-B5471D82A355}"/>
            </c:ext>
          </c:extLst>
        </c:ser>
        <c:ser>
          <c:idx val="1"/>
          <c:order val="1"/>
          <c:tx>
            <c:strRef>
              <c:f>'Burr XII Coinbase COV both'!$I$8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both'!$A$11:$A$61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both'!$I$11:$I$61</c:f>
              <c:numCache>
                <c:formatCode>General</c:formatCode>
                <c:ptCount val="51"/>
                <c:pt idx="14">
                  <c:v>153.65497723285327</c:v>
                </c:pt>
                <c:pt idx="15">
                  <c:v>724.51054748379204</c:v>
                </c:pt>
                <c:pt idx="16">
                  <c:v>1495.5925731424679</c:v>
                </c:pt>
                <c:pt idx="17">
                  <c:v>2585.9746143305219</c:v>
                </c:pt>
                <c:pt idx="18">
                  <c:v>3412.9571028496121</c:v>
                </c:pt>
                <c:pt idx="19">
                  <c:v>4271.413954967551</c:v>
                </c:pt>
                <c:pt idx="20">
                  <c:v>5073.4946886831221</c:v>
                </c:pt>
                <c:pt idx="21">
                  <c:v>5902.3157801635361</c:v>
                </c:pt>
                <c:pt idx="22">
                  <c:v>6780.473603075543</c:v>
                </c:pt>
                <c:pt idx="23">
                  <c:v>7398.3752377064784</c:v>
                </c:pt>
                <c:pt idx="24">
                  <c:v>7989.8746400317577</c:v>
                </c:pt>
                <c:pt idx="25">
                  <c:v>8540.9534184609511</c:v>
                </c:pt>
                <c:pt idx="26">
                  <c:v>9117.736236976536</c:v>
                </c:pt>
                <c:pt idx="27">
                  <c:v>9717.1122488407527</c:v>
                </c:pt>
                <c:pt idx="28">
                  <c:v>10263.800361266061</c:v>
                </c:pt>
                <c:pt idx="29">
                  <c:v>10730.912126303616</c:v>
                </c:pt>
                <c:pt idx="30">
                  <c:v>11182.70279595568</c:v>
                </c:pt>
                <c:pt idx="31">
                  <c:v>11633.165142755031</c:v>
                </c:pt>
                <c:pt idx="32">
                  <c:v>12049.657202296004</c:v>
                </c:pt>
                <c:pt idx="33">
                  <c:v>12430.866749457926</c:v>
                </c:pt>
                <c:pt idx="34">
                  <c:v>12805.286262109306</c:v>
                </c:pt>
                <c:pt idx="35">
                  <c:v>13166.246831488481</c:v>
                </c:pt>
                <c:pt idx="36">
                  <c:v>13510.630252847266</c:v>
                </c:pt>
                <c:pt idx="37">
                  <c:v>13827.423660216609</c:v>
                </c:pt>
                <c:pt idx="38">
                  <c:v>14069.670796952538</c:v>
                </c:pt>
                <c:pt idx="39">
                  <c:v>14332.503117035489</c:v>
                </c:pt>
                <c:pt idx="40">
                  <c:v>14563.025194759604</c:v>
                </c:pt>
                <c:pt idx="41">
                  <c:v>14891.313168994058</c:v>
                </c:pt>
                <c:pt idx="42">
                  <c:v>15173.706171224156</c:v>
                </c:pt>
                <c:pt idx="43">
                  <c:v>15477.423901719356</c:v>
                </c:pt>
                <c:pt idx="44">
                  <c:v>15693.702531433652</c:v>
                </c:pt>
                <c:pt idx="45">
                  <c:v>15890.290584247623</c:v>
                </c:pt>
                <c:pt idx="46">
                  <c:v>16062.252460576465</c:v>
                </c:pt>
                <c:pt idx="47">
                  <c:v>16211.855393283848</c:v>
                </c:pt>
                <c:pt idx="48">
                  <c:v>16384.991119814618</c:v>
                </c:pt>
                <c:pt idx="49">
                  <c:v>16524.560688534362</c:v>
                </c:pt>
                <c:pt idx="50">
                  <c:v>16648.280318603549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E-DB4A-BC3B-B5471D82A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both'!$C$8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both'!$C$11:$C$61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7-7C48-BB37-E2EBA59AE02C}"/>
            </c:ext>
          </c:extLst>
        </c:ser>
        <c:ser>
          <c:idx val="1"/>
          <c:order val="1"/>
          <c:tx>
            <c:strRef>
              <c:f>'Burr XII Coinbase COV both'!$J$8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both'!$J$11:$J$61</c:f>
              <c:numCache>
                <c:formatCode>General</c:formatCode>
                <c:ptCount val="51"/>
                <c:pt idx="14">
                  <c:v>153.65497723285327</c:v>
                </c:pt>
                <c:pt idx="15">
                  <c:v>570.85557025093874</c:v>
                </c:pt>
                <c:pt idx="16">
                  <c:v>771.08202565867589</c:v>
                </c:pt>
                <c:pt idx="17">
                  <c:v>1090.382041188054</c:v>
                </c:pt>
                <c:pt idx="18">
                  <c:v>826.98248851909011</c:v>
                </c:pt>
                <c:pt idx="19">
                  <c:v>858.45685211793898</c:v>
                </c:pt>
                <c:pt idx="20">
                  <c:v>802.08073371557111</c:v>
                </c:pt>
                <c:pt idx="21">
                  <c:v>828.821091480414</c:v>
                </c:pt>
                <c:pt idx="22">
                  <c:v>878.15782291200685</c:v>
                </c:pt>
                <c:pt idx="23">
                  <c:v>617.9016346309354</c:v>
                </c:pt>
                <c:pt idx="24">
                  <c:v>591.49940232527933</c:v>
                </c:pt>
                <c:pt idx="25">
                  <c:v>551.07877842919333</c:v>
                </c:pt>
                <c:pt idx="26">
                  <c:v>576.78281851558495</c:v>
                </c:pt>
                <c:pt idx="27">
                  <c:v>599.37601186421671</c:v>
                </c:pt>
                <c:pt idx="28">
                  <c:v>546.68811242530865</c:v>
                </c:pt>
                <c:pt idx="29">
                  <c:v>467.11176503755451</c:v>
                </c:pt>
                <c:pt idx="30">
                  <c:v>451.79066965206403</c:v>
                </c:pt>
                <c:pt idx="31">
                  <c:v>450.46234679935151</c:v>
                </c:pt>
                <c:pt idx="32">
                  <c:v>416.49205954097306</c:v>
                </c:pt>
                <c:pt idx="33">
                  <c:v>381.20954716192136</c:v>
                </c:pt>
                <c:pt idx="34">
                  <c:v>374.4195126513805</c:v>
                </c:pt>
                <c:pt idx="35">
                  <c:v>360.96056937917456</c:v>
                </c:pt>
                <c:pt idx="36">
                  <c:v>344.3834213587852</c:v>
                </c:pt>
                <c:pt idx="37">
                  <c:v>316.79340736934319</c:v>
                </c:pt>
                <c:pt idx="38">
                  <c:v>242.24713673592851</c:v>
                </c:pt>
                <c:pt idx="39">
                  <c:v>262.8323200829509</c:v>
                </c:pt>
                <c:pt idx="40">
                  <c:v>230.52207772411566</c:v>
                </c:pt>
                <c:pt idx="41">
                  <c:v>328.28797423445394</c:v>
                </c:pt>
                <c:pt idx="42">
                  <c:v>282.39300223009741</c:v>
                </c:pt>
                <c:pt idx="43">
                  <c:v>303.71773049520016</c:v>
                </c:pt>
                <c:pt idx="44">
                  <c:v>216.27862971429568</c:v>
                </c:pt>
                <c:pt idx="45">
                  <c:v>196.58805281397144</c:v>
                </c:pt>
                <c:pt idx="46">
                  <c:v>171.96187632884175</c:v>
                </c:pt>
                <c:pt idx="47">
                  <c:v>149.60293270738293</c:v>
                </c:pt>
                <c:pt idx="48">
                  <c:v>173.13572653077063</c:v>
                </c:pt>
                <c:pt idx="49">
                  <c:v>139.56956871974398</c:v>
                </c:pt>
                <c:pt idx="50">
                  <c:v>123.71963006918668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7-7C48-BB37-E2EBA59A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COV'!$D$9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COV'!$A$12:$A$62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COV'!$D$12:$D$62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E-1C48-8BE8-E97716B06071}"/>
            </c:ext>
          </c:extLst>
        </c:ser>
        <c:ser>
          <c:idx val="1"/>
          <c:order val="1"/>
          <c:tx>
            <c:strRef>
              <c:f>'Burr XII Coinbase COV'!$I$9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COV'!$A$12:$A$62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COV'!$I$12:$I$62</c:f>
              <c:numCache>
                <c:formatCode>General</c:formatCode>
                <c:ptCount val="51"/>
                <c:pt idx="14">
                  <c:v>221.5512198286973</c:v>
                </c:pt>
                <c:pt idx="15">
                  <c:v>825.17028769280023</c:v>
                </c:pt>
                <c:pt idx="16">
                  <c:v>1516.121765354872</c:v>
                </c:pt>
                <c:pt idx="17">
                  <c:v>2319.9344833033651</c:v>
                </c:pt>
                <c:pt idx="18">
                  <c:v>3096.2819565431009</c:v>
                </c:pt>
                <c:pt idx="19">
                  <c:v>3887.4217499597075</c:v>
                </c:pt>
                <c:pt idx="20">
                  <c:v>4951.9367459831547</c:v>
                </c:pt>
                <c:pt idx="21">
                  <c:v>5987.4570284695892</c:v>
                </c:pt>
                <c:pt idx="22">
                  <c:v>6990.8256662430949</c:v>
                </c:pt>
                <c:pt idx="23">
                  <c:v>7866.5691361861082</c:v>
                </c:pt>
                <c:pt idx="24">
                  <c:v>8480.8190362832829</c:v>
                </c:pt>
                <c:pt idx="25">
                  <c:v>9066.4634389916446</c:v>
                </c:pt>
                <c:pt idx="26">
                  <c:v>9666.8633761349829</c:v>
                </c:pt>
                <c:pt idx="27">
                  <c:v>10256.697721060082</c:v>
                </c:pt>
                <c:pt idx="28">
                  <c:v>10760.091021780327</c:v>
                </c:pt>
                <c:pt idx="29">
                  <c:v>11247.388831165383</c:v>
                </c:pt>
                <c:pt idx="30">
                  <c:v>11707.188553583659</c:v>
                </c:pt>
                <c:pt idx="31">
                  <c:v>12174.957042453083</c:v>
                </c:pt>
                <c:pt idx="32">
                  <c:v>12625.469237604215</c:v>
                </c:pt>
                <c:pt idx="33">
                  <c:v>13035.73136130376</c:v>
                </c:pt>
                <c:pt idx="34">
                  <c:v>13440.628491105055</c:v>
                </c:pt>
                <c:pt idx="35">
                  <c:v>13829.462618670463</c:v>
                </c:pt>
                <c:pt idx="36">
                  <c:v>14221.984076375427</c:v>
                </c:pt>
                <c:pt idx="37">
                  <c:v>14503.121550585529</c:v>
                </c:pt>
                <c:pt idx="38">
                  <c:v>14753.242946329847</c:v>
                </c:pt>
                <c:pt idx="39">
                  <c:v>15017.718674638414</c:v>
                </c:pt>
                <c:pt idx="40">
                  <c:v>15260.650022646427</c:v>
                </c:pt>
                <c:pt idx="41">
                  <c:v>15529.055029493866</c:v>
                </c:pt>
                <c:pt idx="42">
                  <c:v>15698.02555557298</c:v>
                </c:pt>
                <c:pt idx="43">
                  <c:v>15864.876896043545</c:v>
                </c:pt>
                <c:pt idx="44">
                  <c:v>16026.387346239846</c:v>
                </c:pt>
                <c:pt idx="45">
                  <c:v>16183.359502301209</c:v>
                </c:pt>
                <c:pt idx="46">
                  <c:v>16277.764309154842</c:v>
                </c:pt>
                <c:pt idx="47">
                  <c:v>16370.225303312447</c:v>
                </c:pt>
                <c:pt idx="48">
                  <c:v>16470.295730643404</c:v>
                </c:pt>
                <c:pt idx="49">
                  <c:v>16561.786651488663</c:v>
                </c:pt>
                <c:pt idx="50">
                  <c:v>16642.997581023166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E-1C48-8BE8-E97716B06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COV'!$C$9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COV'!$C$12:$C$62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6-D24C-AD86-125542643EDA}"/>
            </c:ext>
          </c:extLst>
        </c:ser>
        <c:ser>
          <c:idx val="1"/>
          <c:order val="1"/>
          <c:tx>
            <c:strRef>
              <c:f>'Burr XII Coinbase COV'!$J$9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COV'!$J$12:$J$62</c:f>
              <c:numCache>
                <c:formatCode>General</c:formatCode>
                <c:ptCount val="51"/>
                <c:pt idx="14">
                  <c:v>221.5512198286973</c:v>
                </c:pt>
                <c:pt idx="15">
                  <c:v>603.61906786410293</c:v>
                </c:pt>
                <c:pt idx="16">
                  <c:v>690.95147766207174</c:v>
                </c:pt>
                <c:pt idx="17">
                  <c:v>803.81271794849317</c:v>
                </c:pt>
                <c:pt idx="18">
                  <c:v>776.34747323973579</c:v>
                </c:pt>
                <c:pt idx="19">
                  <c:v>791.13979341660661</c:v>
                </c:pt>
                <c:pt idx="20">
                  <c:v>1064.5149960234471</c:v>
                </c:pt>
                <c:pt idx="21">
                  <c:v>1035.5202824864346</c:v>
                </c:pt>
                <c:pt idx="22">
                  <c:v>1003.3686377735057</c:v>
                </c:pt>
                <c:pt idx="23">
                  <c:v>875.74346994301322</c:v>
                </c:pt>
                <c:pt idx="24">
                  <c:v>614.24990009717476</c:v>
                </c:pt>
                <c:pt idx="25">
                  <c:v>585.64440270836167</c:v>
                </c:pt>
                <c:pt idx="26">
                  <c:v>600.39993714333832</c:v>
                </c:pt>
                <c:pt idx="27">
                  <c:v>589.83434492509878</c:v>
                </c:pt>
                <c:pt idx="28">
                  <c:v>503.39330072024495</c:v>
                </c:pt>
                <c:pt idx="29">
                  <c:v>487.2978093850561</c:v>
                </c:pt>
                <c:pt idx="30">
                  <c:v>459.79972241827636</c:v>
                </c:pt>
                <c:pt idx="31">
                  <c:v>467.76848886942389</c:v>
                </c:pt>
                <c:pt idx="32">
                  <c:v>450.51219515113189</c:v>
                </c:pt>
                <c:pt idx="33">
                  <c:v>410.26212369954555</c:v>
                </c:pt>
                <c:pt idx="34">
                  <c:v>404.8971298012948</c:v>
                </c:pt>
                <c:pt idx="35">
                  <c:v>388.83412756540747</c:v>
                </c:pt>
                <c:pt idx="36">
                  <c:v>392.52145770496463</c:v>
                </c:pt>
                <c:pt idx="37">
                  <c:v>281.13747421010157</c:v>
                </c:pt>
                <c:pt idx="38">
                  <c:v>250.12139574431785</c:v>
                </c:pt>
                <c:pt idx="39">
                  <c:v>264.47572830856734</c:v>
                </c:pt>
                <c:pt idx="40">
                  <c:v>242.93134800801272</c:v>
                </c:pt>
                <c:pt idx="41">
                  <c:v>268.40500684743893</c:v>
                </c:pt>
                <c:pt idx="42">
                  <c:v>168.97052607911428</c:v>
                </c:pt>
                <c:pt idx="43">
                  <c:v>166.85134047056454</c:v>
                </c:pt>
                <c:pt idx="44">
                  <c:v>161.51045019630146</c:v>
                </c:pt>
                <c:pt idx="45">
                  <c:v>156.97215606136342</c:v>
                </c:pt>
                <c:pt idx="46">
                  <c:v>94.404806853632181</c:v>
                </c:pt>
                <c:pt idx="47">
                  <c:v>92.460994157605455</c:v>
                </c:pt>
                <c:pt idx="48">
                  <c:v>100.07042733095659</c:v>
                </c:pt>
                <c:pt idx="49">
                  <c:v>91.490920845259097</c:v>
                </c:pt>
                <c:pt idx="50">
                  <c:v>81.210929534503521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6-D24C-AD86-125542643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</a:t>
            </a:r>
            <a:r>
              <a:rPr lang="en-US" baseline="0"/>
              <a:t> Burr XII NT Cumulative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NT'!$D$7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NT'!$A$24:$A$60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NT'!$D$24:$D$60</c:f>
              <c:numCache>
                <c:formatCode>General</c:formatCode>
                <c:ptCount val="37"/>
                <c:pt idx="0">
                  <c:v>288</c:v>
                </c:pt>
                <c:pt idx="1">
                  <c:v>776</c:v>
                </c:pt>
                <c:pt idx="2">
                  <c:v>1386</c:v>
                </c:pt>
                <c:pt idx="3">
                  <c:v>2198</c:v>
                </c:pt>
                <c:pt idx="4">
                  <c:v>3226</c:v>
                </c:pt>
                <c:pt idx="5">
                  <c:v>3851</c:v>
                </c:pt>
                <c:pt idx="6">
                  <c:v>5294</c:v>
                </c:pt>
                <c:pt idx="7">
                  <c:v>6105</c:v>
                </c:pt>
                <c:pt idx="8">
                  <c:v>6972</c:v>
                </c:pt>
                <c:pt idx="9">
                  <c:v>7725</c:v>
                </c:pt>
                <c:pt idx="10">
                  <c:v>8345</c:v>
                </c:pt>
                <c:pt idx="11">
                  <c:v>8807</c:v>
                </c:pt>
                <c:pt idx="12">
                  <c:v>9552</c:v>
                </c:pt>
                <c:pt idx="13">
                  <c:v>10365</c:v>
                </c:pt>
                <c:pt idx="14">
                  <c:v>10934</c:v>
                </c:pt>
                <c:pt idx="15">
                  <c:v>11277</c:v>
                </c:pt>
                <c:pt idx="16">
                  <c:v>11700</c:v>
                </c:pt>
                <c:pt idx="17">
                  <c:v>12070</c:v>
                </c:pt>
                <c:pt idx="18">
                  <c:v>12460</c:v>
                </c:pt>
                <c:pt idx="19">
                  <c:v>12950</c:v>
                </c:pt>
                <c:pt idx="20">
                  <c:v>13568</c:v>
                </c:pt>
                <c:pt idx="21">
                  <c:v>13813</c:v>
                </c:pt>
                <c:pt idx="22">
                  <c:v>14346</c:v>
                </c:pt>
                <c:pt idx="23">
                  <c:v>14523</c:v>
                </c:pt>
                <c:pt idx="24">
                  <c:v>14703</c:v>
                </c:pt>
                <c:pt idx="25">
                  <c:v>14924</c:v>
                </c:pt>
                <c:pt idx="26">
                  <c:v>15161</c:v>
                </c:pt>
                <c:pt idx="27">
                  <c:v>15438</c:v>
                </c:pt>
                <c:pt idx="28">
                  <c:v>15627</c:v>
                </c:pt>
                <c:pt idx="29">
                  <c:v>15771</c:v>
                </c:pt>
                <c:pt idx="30">
                  <c:v>15998</c:v>
                </c:pt>
                <c:pt idx="31">
                  <c:v>16226</c:v>
                </c:pt>
                <c:pt idx="32">
                  <c:v>16379</c:v>
                </c:pt>
                <c:pt idx="33">
                  <c:v>16494</c:v>
                </c:pt>
                <c:pt idx="34">
                  <c:v>16567</c:v>
                </c:pt>
                <c:pt idx="35">
                  <c:v>16610</c:v>
                </c:pt>
                <c:pt idx="36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6-4AB8-BF72-066490C74DFD}"/>
            </c:ext>
          </c:extLst>
        </c:ser>
        <c:ser>
          <c:idx val="1"/>
          <c:order val="1"/>
          <c:tx>
            <c:strRef>
              <c:f>'Burr XII Coinbase NT'!$H$7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NT'!$A$24:$A$60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NT'!$H$24:$H$60</c:f>
              <c:numCache>
                <c:formatCode>General</c:formatCode>
                <c:ptCount val="37"/>
                <c:pt idx="0">
                  <c:v>273.39099576510137</c:v>
                </c:pt>
                <c:pt idx="1">
                  <c:v>813.17138229210798</c:v>
                </c:pt>
                <c:pt idx="2">
                  <c:v>1511.521920453788</c:v>
                </c:pt>
                <c:pt idx="3">
                  <c:v>2311.1331623559722</c:v>
                </c:pt>
                <c:pt idx="4">
                  <c:v>3170.4774703097878</c:v>
                </c:pt>
                <c:pt idx="5">
                  <c:v>4057.8830381893908</c:v>
                </c:pt>
                <c:pt idx="6">
                  <c:v>4949.1974206204395</c:v>
                </c:pt>
                <c:pt idx="7">
                  <c:v>5826.3673086386088</c:v>
                </c:pt>
                <c:pt idx="8">
                  <c:v>6676.3320566248858</c:v>
                </c:pt>
                <c:pt idx="9">
                  <c:v>7490.075372217193</c:v>
                </c:pt>
                <c:pt idx="10">
                  <c:v>8261.7984542141694</c:v>
                </c:pt>
                <c:pt idx="11">
                  <c:v>8988.2078534648444</c:v>
                </c:pt>
                <c:pt idx="12">
                  <c:v>9667.9150212051954</c:v>
                </c:pt>
                <c:pt idx="13">
                  <c:v>10300.941403750301</c:v>
                </c:pt>
                <c:pt idx="14">
                  <c:v>10888.319378034575</c:v>
                </c:pt>
                <c:pt idx="15">
                  <c:v>11431.777076198972</c:v>
                </c:pt>
                <c:pt idx="16">
                  <c:v>11933.49438015582</c:v>
                </c:pt>
                <c:pt idx="17">
                  <c:v>12395.917733756623</c:v>
                </c:pt>
                <c:pt idx="18">
                  <c:v>12821.622495949414</c:v>
                </c:pt>
                <c:pt idx="19">
                  <c:v>13213.21298716869</c:v>
                </c:pt>
                <c:pt idx="20">
                  <c:v>13573.251910664623</c:v>
                </c:pt>
                <c:pt idx="21">
                  <c:v>13904.212302278069</c:v>
                </c:pt>
                <c:pt idx="22">
                  <c:v>14208.44648995583</c:v>
                </c:pt>
                <c:pt idx="23">
                  <c:v>14488.167691075698</c:v>
                </c:pt>
                <c:pt idx="24">
                  <c:v>14745.440835385038</c:v>
                </c:pt>
                <c:pt idx="25">
                  <c:v>14982.179985615729</c:v>
                </c:pt>
                <c:pt idx="26">
                  <c:v>15200.150356784601</c:v>
                </c:pt>
                <c:pt idx="27">
                  <c:v>15400.973431934215</c:v>
                </c:pt>
                <c:pt idx="28">
                  <c:v>15586.134059397187</c:v>
                </c:pt>
                <c:pt idx="29">
                  <c:v>15756.9887153251</c:v>
                </c:pt>
                <c:pt idx="30">
                  <c:v>15914.774343194971</c:v>
                </c:pt>
                <c:pt idx="31">
                  <c:v>16060.617354370646</c:v>
                </c:pt>
                <c:pt idx="32">
                  <c:v>16195.542502893759</c:v>
                </c:pt>
                <c:pt idx="33">
                  <c:v>16320.481443425602</c:v>
                </c:pt>
                <c:pt idx="34">
                  <c:v>16436.280851514508</c:v>
                </c:pt>
                <c:pt idx="35">
                  <c:v>16543.710036278677</c:v>
                </c:pt>
                <c:pt idx="36">
                  <c:v>16643.468011948298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6-4AB8-BF72-066490C74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930576"/>
        <c:axId val="1593937472"/>
      </c:lineChart>
      <c:catAx>
        <c:axId val="15719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7472"/>
        <c:crosses val="autoZero"/>
        <c:auto val="1"/>
        <c:lblAlgn val="ctr"/>
        <c:lblOffset val="100"/>
        <c:noMultiLvlLbl val="0"/>
      </c:catAx>
      <c:valAx>
        <c:axId val="15939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 Burr XII NT Weekly Adoption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NT'!$C$7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NT'!$A$24:$A$60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NT'!$C$24:$C$60</c:f>
              <c:numCache>
                <c:formatCode>General</c:formatCode>
                <c:ptCount val="37"/>
                <c:pt idx="0">
                  <c:v>288</c:v>
                </c:pt>
                <c:pt idx="1">
                  <c:v>488</c:v>
                </c:pt>
                <c:pt idx="2">
                  <c:v>610</c:v>
                </c:pt>
                <c:pt idx="3">
                  <c:v>812</c:v>
                </c:pt>
                <c:pt idx="4">
                  <c:v>1028</c:v>
                </c:pt>
                <c:pt idx="5">
                  <c:v>625</c:v>
                </c:pt>
                <c:pt idx="6">
                  <c:v>1443</c:v>
                </c:pt>
                <c:pt idx="7">
                  <c:v>811</c:v>
                </c:pt>
                <c:pt idx="8">
                  <c:v>867</c:v>
                </c:pt>
                <c:pt idx="9">
                  <c:v>753</c:v>
                </c:pt>
                <c:pt idx="10">
                  <c:v>620</c:v>
                </c:pt>
                <c:pt idx="11">
                  <c:v>462</c:v>
                </c:pt>
                <c:pt idx="12">
                  <c:v>745</c:v>
                </c:pt>
                <c:pt idx="13">
                  <c:v>813</c:v>
                </c:pt>
                <c:pt idx="14">
                  <c:v>569</c:v>
                </c:pt>
                <c:pt idx="15">
                  <c:v>343</c:v>
                </c:pt>
                <c:pt idx="16">
                  <c:v>423</c:v>
                </c:pt>
                <c:pt idx="17">
                  <c:v>370</c:v>
                </c:pt>
                <c:pt idx="18">
                  <c:v>390</c:v>
                </c:pt>
                <c:pt idx="19">
                  <c:v>490</c:v>
                </c:pt>
                <c:pt idx="20">
                  <c:v>618</c:v>
                </c:pt>
                <c:pt idx="21">
                  <c:v>245</c:v>
                </c:pt>
                <c:pt idx="22">
                  <c:v>533</c:v>
                </c:pt>
                <c:pt idx="23">
                  <c:v>177</c:v>
                </c:pt>
                <c:pt idx="24">
                  <c:v>180</c:v>
                </c:pt>
                <c:pt idx="25">
                  <c:v>221</c:v>
                </c:pt>
                <c:pt idx="26">
                  <c:v>237</c:v>
                </c:pt>
                <c:pt idx="27">
                  <c:v>277</c:v>
                </c:pt>
                <c:pt idx="28">
                  <c:v>189</c:v>
                </c:pt>
                <c:pt idx="29">
                  <c:v>144</c:v>
                </c:pt>
                <c:pt idx="30">
                  <c:v>227</c:v>
                </c:pt>
                <c:pt idx="31">
                  <c:v>228</c:v>
                </c:pt>
                <c:pt idx="32">
                  <c:v>153</c:v>
                </c:pt>
                <c:pt idx="33">
                  <c:v>115</c:v>
                </c:pt>
                <c:pt idx="34">
                  <c:v>73</c:v>
                </c:pt>
                <c:pt idx="35">
                  <c:v>43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8-4E2A-8E95-9D0349C915D7}"/>
            </c:ext>
          </c:extLst>
        </c:ser>
        <c:ser>
          <c:idx val="1"/>
          <c:order val="1"/>
          <c:tx>
            <c:strRef>
              <c:f>'Burr XII Coinbase NT'!$I$7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NT'!$A$24:$A$60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NT'!$I$24:$I$60</c:f>
              <c:numCache>
                <c:formatCode>General</c:formatCode>
                <c:ptCount val="37"/>
                <c:pt idx="0">
                  <c:v>273.39099576510137</c:v>
                </c:pt>
                <c:pt idx="1">
                  <c:v>539.78038652700661</c:v>
                </c:pt>
                <c:pt idx="2">
                  <c:v>698.35053816167999</c:v>
                </c:pt>
                <c:pt idx="3">
                  <c:v>799.61124190218425</c:v>
                </c:pt>
                <c:pt idx="4">
                  <c:v>859.34430795381559</c:v>
                </c:pt>
                <c:pt idx="5">
                  <c:v>887.40556787960304</c:v>
                </c:pt>
                <c:pt idx="6">
                  <c:v>891.31438243104867</c:v>
                </c:pt>
                <c:pt idx="7">
                  <c:v>877.16988801816933</c:v>
                </c:pt>
                <c:pt idx="8">
                  <c:v>849.96474798627696</c:v>
                </c:pt>
                <c:pt idx="9">
                  <c:v>813.74331559230723</c:v>
                </c:pt>
                <c:pt idx="10">
                  <c:v>771.72308199697636</c:v>
                </c:pt>
                <c:pt idx="11">
                  <c:v>726.40939925067505</c:v>
                </c:pt>
                <c:pt idx="12">
                  <c:v>679.707167740351</c:v>
                </c:pt>
                <c:pt idx="13">
                  <c:v>633.02638254510566</c:v>
                </c:pt>
                <c:pt idx="14">
                  <c:v>587.37797428427439</c:v>
                </c:pt>
                <c:pt idx="15">
                  <c:v>543.45769816439679</c:v>
                </c:pt>
                <c:pt idx="16">
                  <c:v>501.7173039568479</c:v>
                </c:pt>
                <c:pt idx="17">
                  <c:v>462.42335360080324</c:v>
                </c:pt>
                <c:pt idx="18">
                  <c:v>425.70476219279044</c:v>
                </c:pt>
                <c:pt idx="19">
                  <c:v>391.59049121927637</c:v>
                </c:pt>
                <c:pt idx="20">
                  <c:v>360.03892349593298</c:v>
                </c:pt>
                <c:pt idx="21">
                  <c:v>330.96039161344561</c:v>
                </c:pt>
                <c:pt idx="22">
                  <c:v>304.23418767776093</c:v>
                </c:pt>
                <c:pt idx="23">
                  <c:v>279.72120111986806</c:v>
                </c:pt>
                <c:pt idx="24">
                  <c:v>257.27314430933984</c:v>
                </c:pt>
                <c:pt idx="25">
                  <c:v>236.73915023069094</c:v>
                </c:pt>
                <c:pt idx="26">
                  <c:v>217.97037116887259</c:v>
                </c:pt>
                <c:pt idx="27">
                  <c:v>200.82307514961394</c:v>
                </c:pt>
                <c:pt idx="28">
                  <c:v>185.16062746297212</c:v>
                </c:pt>
                <c:pt idx="29">
                  <c:v>170.85465592791297</c:v>
                </c:pt>
                <c:pt idx="30">
                  <c:v>157.78562786987095</c:v>
                </c:pt>
                <c:pt idx="31">
                  <c:v>145.8430111756752</c:v>
                </c:pt>
                <c:pt idx="32">
                  <c:v>134.92514852311251</c:v>
                </c:pt>
                <c:pt idx="33">
                  <c:v>124.9389405318434</c:v>
                </c:pt>
                <c:pt idx="34">
                  <c:v>115.79940808890569</c:v>
                </c:pt>
                <c:pt idx="35">
                  <c:v>107.42918476416889</c:v>
                </c:pt>
                <c:pt idx="36">
                  <c:v>99.757975669621374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8-4E2A-8E95-9D0349C91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39136"/>
        <c:axId val="1998965920"/>
      </c:lineChart>
      <c:catAx>
        <c:axId val="15652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65920"/>
        <c:crosses val="autoZero"/>
        <c:auto val="1"/>
        <c:lblAlgn val="ctr"/>
        <c:lblOffset val="100"/>
        <c:noMultiLvlLbl val="0"/>
      </c:catAx>
      <c:valAx>
        <c:axId val="19989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pre'!$D$12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pre'!$A$15:$A$65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pre'!$D$15:$D$65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1-EC42-AE86-6BDD7798102E}"/>
            </c:ext>
          </c:extLst>
        </c:ser>
        <c:ser>
          <c:idx val="1"/>
          <c:order val="1"/>
          <c:tx>
            <c:strRef>
              <c:f>'Burr XII Coinbase COV pre'!$I$12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pre'!$A$15:$A$65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pre'!$I$15:$I$65</c:f>
              <c:numCache>
                <c:formatCode>General</c:formatCode>
                <c:ptCount val="51"/>
                <c:pt idx="14">
                  <c:v>242.56251511001193</c:v>
                </c:pt>
                <c:pt idx="15">
                  <c:v>805.22471027277834</c:v>
                </c:pt>
                <c:pt idx="16">
                  <c:v>1440.1084052425572</c:v>
                </c:pt>
                <c:pt idx="17">
                  <c:v>2422.0415023720188</c:v>
                </c:pt>
                <c:pt idx="18">
                  <c:v>3131.8932876891472</c:v>
                </c:pt>
                <c:pt idx="19">
                  <c:v>3869.1925919379646</c:v>
                </c:pt>
                <c:pt idx="20">
                  <c:v>4924.7624134112211</c:v>
                </c:pt>
                <c:pt idx="21">
                  <c:v>6033.4776476609341</c:v>
                </c:pt>
                <c:pt idx="22">
                  <c:v>7114.6389240639428</c:v>
                </c:pt>
                <c:pt idx="23">
                  <c:v>7841.3423493574055</c:v>
                </c:pt>
                <c:pt idx="24">
                  <c:v>8494.4541192737415</c:v>
                </c:pt>
                <c:pt idx="25">
                  <c:v>9033.9719740268883</c:v>
                </c:pt>
                <c:pt idx="26">
                  <c:v>9658.1420379985302</c:v>
                </c:pt>
                <c:pt idx="27">
                  <c:v>10281.877600731294</c:v>
                </c:pt>
                <c:pt idx="28">
                  <c:v>10809.639950000283</c:v>
                </c:pt>
                <c:pt idx="29">
                  <c:v>11258.413153076741</c:v>
                </c:pt>
                <c:pt idx="30">
                  <c:v>11710.267200467972</c:v>
                </c:pt>
                <c:pt idx="31">
                  <c:v>12142.776505672859</c:v>
                </c:pt>
                <c:pt idx="32">
                  <c:v>12561.657285826255</c:v>
                </c:pt>
                <c:pt idx="33">
                  <c:v>12932.422338942984</c:v>
                </c:pt>
                <c:pt idx="34">
                  <c:v>13322.304542758178</c:v>
                </c:pt>
                <c:pt idx="35">
                  <c:v>13663.074993010892</c:v>
                </c:pt>
                <c:pt idx="36">
                  <c:v>14021.08066858454</c:v>
                </c:pt>
                <c:pt idx="37">
                  <c:v>14298.817924759511</c:v>
                </c:pt>
                <c:pt idx="38">
                  <c:v>14487.169703174652</c:v>
                </c:pt>
                <c:pt idx="39">
                  <c:v>14714.966350658498</c:v>
                </c:pt>
                <c:pt idx="40">
                  <c:v>14886.054576592867</c:v>
                </c:pt>
                <c:pt idx="41">
                  <c:v>15152.466426940015</c:v>
                </c:pt>
                <c:pt idx="42">
                  <c:v>15346.776600077439</c:v>
                </c:pt>
                <c:pt idx="43">
                  <c:v>15548.275955563406</c:v>
                </c:pt>
                <c:pt idx="44">
                  <c:v>15711.137862905567</c:v>
                </c:pt>
                <c:pt idx="45">
                  <c:v>15853.174075563193</c:v>
                </c:pt>
                <c:pt idx="46">
                  <c:v>16054.609893843552</c:v>
                </c:pt>
                <c:pt idx="47">
                  <c:v>16202.45397888731</c:v>
                </c:pt>
                <c:pt idx="48">
                  <c:v>16381.94641076185</c:v>
                </c:pt>
                <c:pt idx="49">
                  <c:v>16519.745035572854</c:v>
                </c:pt>
                <c:pt idx="50">
                  <c:v>16644.721870211044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1-EC42-AE86-6BDD77981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pre'!$C$12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pre'!$C$15:$C$65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5-BB4C-BFF7-5CED88DFDD29}"/>
            </c:ext>
          </c:extLst>
        </c:ser>
        <c:ser>
          <c:idx val="1"/>
          <c:order val="1"/>
          <c:tx>
            <c:strRef>
              <c:f>'Burr XII Coinbase COV pre'!$J$12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pre'!$J$15:$J$65</c:f>
              <c:numCache>
                <c:formatCode>General</c:formatCode>
                <c:ptCount val="51"/>
                <c:pt idx="14">
                  <c:v>242.56251511001193</c:v>
                </c:pt>
                <c:pt idx="15">
                  <c:v>562.66219516276647</c:v>
                </c:pt>
                <c:pt idx="16">
                  <c:v>634.88369496977884</c:v>
                </c:pt>
                <c:pt idx="17">
                  <c:v>981.93309712946166</c:v>
                </c:pt>
                <c:pt idx="18">
                  <c:v>709.85178531712836</c:v>
                </c:pt>
                <c:pt idx="19">
                  <c:v>737.29930424881741</c:v>
                </c:pt>
                <c:pt idx="20">
                  <c:v>1055.5698214732565</c:v>
                </c:pt>
                <c:pt idx="21">
                  <c:v>1108.7152342497129</c:v>
                </c:pt>
                <c:pt idx="22">
                  <c:v>1081.1612764030087</c:v>
                </c:pt>
                <c:pt idx="23">
                  <c:v>726.70342529346271</c:v>
                </c:pt>
                <c:pt idx="24">
                  <c:v>653.11176991633602</c:v>
                </c:pt>
                <c:pt idx="25">
                  <c:v>539.51785475314682</c:v>
                </c:pt>
                <c:pt idx="26">
                  <c:v>624.17006397164187</c:v>
                </c:pt>
                <c:pt idx="27">
                  <c:v>623.73556273276336</c:v>
                </c:pt>
                <c:pt idx="28">
                  <c:v>527.76234926898906</c:v>
                </c:pt>
                <c:pt idx="29">
                  <c:v>448.77320307645823</c:v>
                </c:pt>
                <c:pt idx="30">
                  <c:v>451.85404739123078</c:v>
                </c:pt>
                <c:pt idx="31">
                  <c:v>432.50930520488691</c:v>
                </c:pt>
                <c:pt idx="32">
                  <c:v>418.8807801533967</c:v>
                </c:pt>
                <c:pt idx="33">
                  <c:v>370.76505311672918</c:v>
                </c:pt>
                <c:pt idx="34">
                  <c:v>389.88220381519386</c:v>
                </c:pt>
                <c:pt idx="35">
                  <c:v>340.770450252714</c:v>
                </c:pt>
                <c:pt idx="36">
                  <c:v>358.00567557364775</c:v>
                </c:pt>
                <c:pt idx="37">
                  <c:v>277.73725617497075</c:v>
                </c:pt>
                <c:pt idx="38">
                  <c:v>188.35177841514087</c:v>
                </c:pt>
                <c:pt idx="39">
                  <c:v>227.79664748384675</c:v>
                </c:pt>
                <c:pt idx="40">
                  <c:v>171.08822593436889</c:v>
                </c:pt>
                <c:pt idx="41">
                  <c:v>266.41185034714726</c:v>
                </c:pt>
                <c:pt idx="42">
                  <c:v>194.3101731374245</c:v>
                </c:pt>
                <c:pt idx="43">
                  <c:v>201.49935548596659</c:v>
                </c:pt>
                <c:pt idx="44">
                  <c:v>162.86190734216143</c:v>
                </c:pt>
                <c:pt idx="45">
                  <c:v>142.03621265762558</c:v>
                </c:pt>
                <c:pt idx="46">
                  <c:v>201.43581828035894</c:v>
                </c:pt>
                <c:pt idx="47">
                  <c:v>147.84408504375824</c:v>
                </c:pt>
                <c:pt idx="48">
                  <c:v>179.49243187453976</c:v>
                </c:pt>
                <c:pt idx="49">
                  <c:v>137.79862481100463</c:v>
                </c:pt>
                <c:pt idx="50">
                  <c:v>124.97683463818976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5-BB4C-BFF7-5CED88DFD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 Burr XII + cov Cumulative</a:t>
            </a:r>
            <a:r>
              <a:rPr lang="en-US" baseline="0"/>
              <a:t>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FINAL'!$D$12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FINAL'!$A$29:$A$65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COV FINAL'!$D$29:$D$65</c:f>
              <c:numCache>
                <c:formatCode>General</c:formatCode>
                <c:ptCount val="37"/>
                <c:pt idx="0">
                  <c:v>288</c:v>
                </c:pt>
                <c:pt idx="1">
                  <c:v>776</c:v>
                </c:pt>
                <c:pt idx="2">
                  <c:v>1386</c:v>
                </c:pt>
                <c:pt idx="3">
                  <c:v>2198</c:v>
                </c:pt>
                <c:pt idx="4">
                  <c:v>3226</c:v>
                </c:pt>
                <c:pt idx="5">
                  <c:v>3851</c:v>
                </c:pt>
                <c:pt idx="6">
                  <c:v>5294</c:v>
                </c:pt>
                <c:pt idx="7">
                  <c:v>6105</c:v>
                </c:pt>
                <c:pt idx="8">
                  <c:v>6972</c:v>
                </c:pt>
                <c:pt idx="9">
                  <c:v>7725</c:v>
                </c:pt>
                <c:pt idx="10">
                  <c:v>8345</c:v>
                </c:pt>
                <c:pt idx="11">
                  <c:v>8807</c:v>
                </c:pt>
                <c:pt idx="12">
                  <c:v>9552</c:v>
                </c:pt>
                <c:pt idx="13">
                  <c:v>10365</c:v>
                </c:pt>
                <c:pt idx="14">
                  <c:v>10934</c:v>
                </c:pt>
                <c:pt idx="15">
                  <c:v>11277</c:v>
                </c:pt>
                <c:pt idx="16">
                  <c:v>11700</c:v>
                </c:pt>
                <c:pt idx="17">
                  <c:v>12070</c:v>
                </c:pt>
                <c:pt idx="18">
                  <c:v>12460</c:v>
                </c:pt>
                <c:pt idx="19">
                  <c:v>12950</c:v>
                </c:pt>
                <c:pt idx="20">
                  <c:v>13568</c:v>
                </c:pt>
                <c:pt idx="21">
                  <c:v>13813</c:v>
                </c:pt>
                <c:pt idx="22">
                  <c:v>14346</c:v>
                </c:pt>
                <c:pt idx="23">
                  <c:v>14523</c:v>
                </c:pt>
                <c:pt idx="24">
                  <c:v>14703</c:v>
                </c:pt>
                <c:pt idx="25">
                  <c:v>14924</c:v>
                </c:pt>
                <c:pt idx="26">
                  <c:v>15161</c:v>
                </c:pt>
                <c:pt idx="27">
                  <c:v>15438</c:v>
                </c:pt>
                <c:pt idx="28">
                  <c:v>15627</c:v>
                </c:pt>
                <c:pt idx="29">
                  <c:v>15771</c:v>
                </c:pt>
                <c:pt idx="30">
                  <c:v>15998</c:v>
                </c:pt>
                <c:pt idx="31">
                  <c:v>16226</c:v>
                </c:pt>
                <c:pt idx="32">
                  <c:v>16379</c:v>
                </c:pt>
                <c:pt idx="33">
                  <c:v>16494</c:v>
                </c:pt>
                <c:pt idx="34">
                  <c:v>16567</c:v>
                </c:pt>
                <c:pt idx="35">
                  <c:v>16610</c:v>
                </c:pt>
                <c:pt idx="36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81-4F7F-A8AA-36A0F0A3FF42}"/>
            </c:ext>
          </c:extLst>
        </c:ser>
        <c:ser>
          <c:idx val="1"/>
          <c:order val="1"/>
          <c:tx>
            <c:strRef>
              <c:f>'Burr XII Coinbase COV FINAL'!$I$12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FINAL'!$A$29:$A$65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cat>
          <c:val>
            <c:numRef>
              <c:f>'Burr XII Coinbase COV FINAL'!$I$29:$I$65</c:f>
              <c:numCache>
                <c:formatCode>General</c:formatCode>
                <c:ptCount val="37"/>
                <c:pt idx="0">
                  <c:v>267.51525848134338</c:v>
                </c:pt>
                <c:pt idx="1">
                  <c:v>769.61436566991279</c:v>
                </c:pt>
                <c:pt idx="2">
                  <c:v>1456.275390387174</c:v>
                </c:pt>
                <c:pt idx="3">
                  <c:v>2282.1449427040675</c:v>
                </c:pt>
                <c:pt idx="4">
                  <c:v>3057.3607486825695</c:v>
                </c:pt>
                <c:pt idx="5">
                  <c:v>3826.82774185672</c:v>
                </c:pt>
                <c:pt idx="6">
                  <c:v>5101.6719866594503</c:v>
                </c:pt>
                <c:pt idx="7">
                  <c:v>6160.3995799840441</c:v>
                </c:pt>
                <c:pt idx="8">
                  <c:v>7097.728163490191</c:v>
                </c:pt>
                <c:pt idx="9">
                  <c:v>7836.8294638367915</c:v>
                </c:pt>
                <c:pt idx="10">
                  <c:v>8523.4141800263333</c:v>
                </c:pt>
                <c:pt idx="11">
                  <c:v>9144.7307742079647</c:v>
                </c:pt>
                <c:pt idx="12">
                  <c:v>9732.4839292662891</c:v>
                </c:pt>
                <c:pt idx="13">
                  <c:v>10286.10978304112</c:v>
                </c:pt>
                <c:pt idx="14">
                  <c:v>10790.774267708137</c:v>
                </c:pt>
                <c:pt idx="15">
                  <c:v>11252.858655434573</c:v>
                </c:pt>
                <c:pt idx="16">
                  <c:v>11667.184819999953</c:v>
                </c:pt>
                <c:pt idx="17">
                  <c:v>12080.231100692563</c:v>
                </c:pt>
                <c:pt idx="18">
                  <c:v>12459.740089143412</c:v>
                </c:pt>
                <c:pt idx="19">
                  <c:v>12814.018668426574</c:v>
                </c:pt>
                <c:pt idx="20">
                  <c:v>13149.430700698627</c:v>
                </c:pt>
                <c:pt idx="21">
                  <c:v>13470.873391464578</c:v>
                </c:pt>
                <c:pt idx="22">
                  <c:v>13781.224064531973</c:v>
                </c:pt>
                <c:pt idx="23">
                  <c:v>14076.968537134138</c:v>
                </c:pt>
                <c:pt idx="24">
                  <c:v>14334.177311762785</c:v>
                </c:pt>
                <c:pt idx="25">
                  <c:v>14595.965141995792</c:v>
                </c:pt>
                <c:pt idx="26">
                  <c:v>14836.903860542039</c:v>
                </c:pt>
                <c:pt idx="27">
                  <c:v>15101.015598382506</c:v>
                </c:pt>
                <c:pt idx="28">
                  <c:v>15234.846973987915</c:v>
                </c:pt>
                <c:pt idx="29">
                  <c:v>15369.718153092294</c:v>
                </c:pt>
                <c:pt idx="30">
                  <c:v>15493.62024455203</c:v>
                </c:pt>
                <c:pt idx="31">
                  <c:v>15614.629281025527</c:v>
                </c:pt>
                <c:pt idx="32">
                  <c:v>15820.409552923631</c:v>
                </c:pt>
                <c:pt idx="33">
                  <c:v>16020.658400403565</c:v>
                </c:pt>
                <c:pt idx="34">
                  <c:v>16230.749145613732</c:v>
                </c:pt>
                <c:pt idx="35">
                  <c:v>16414.68919080924</c:v>
                </c:pt>
                <c:pt idx="36">
                  <c:v>16584.090527805962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1-4F7F-A8AA-36A0F0A3F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Coinbase Burr XII + cov Weekly</a:t>
            </a:r>
            <a:r>
              <a:rPr lang="en-US" baseline="0"/>
              <a:t> Adoption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FINAL'!$C$12</c:f>
              <c:strCache>
                <c:ptCount val="1"/>
                <c:pt idx="0">
                  <c:v>Coinbase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FINAL'!$C$29:$C$65</c:f>
              <c:numCache>
                <c:formatCode>General</c:formatCode>
                <c:ptCount val="37"/>
                <c:pt idx="0">
                  <c:v>288</c:v>
                </c:pt>
                <c:pt idx="1">
                  <c:v>488</c:v>
                </c:pt>
                <c:pt idx="2">
                  <c:v>610</c:v>
                </c:pt>
                <c:pt idx="3">
                  <c:v>812</c:v>
                </c:pt>
                <c:pt idx="4">
                  <c:v>1028</c:v>
                </c:pt>
                <c:pt idx="5">
                  <c:v>625</c:v>
                </c:pt>
                <c:pt idx="6">
                  <c:v>1443</c:v>
                </c:pt>
                <c:pt idx="7">
                  <c:v>811</c:v>
                </c:pt>
                <c:pt idx="8">
                  <c:v>867</c:v>
                </c:pt>
                <c:pt idx="9">
                  <c:v>753</c:v>
                </c:pt>
                <c:pt idx="10">
                  <c:v>620</c:v>
                </c:pt>
                <c:pt idx="11">
                  <c:v>462</c:v>
                </c:pt>
                <c:pt idx="12">
                  <c:v>745</c:v>
                </c:pt>
                <c:pt idx="13">
                  <c:v>813</c:v>
                </c:pt>
                <c:pt idx="14">
                  <c:v>569</c:v>
                </c:pt>
                <c:pt idx="15">
                  <c:v>343</c:v>
                </c:pt>
                <c:pt idx="16">
                  <c:v>423</c:v>
                </c:pt>
                <c:pt idx="17">
                  <c:v>370</c:v>
                </c:pt>
                <c:pt idx="18">
                  <c:v>390</c:v>
                </c:pt>
                <c:pt idx="19">
                  <c:v>490</c:v>
                </c:pt>
                <c:pt idx="20">
                  <c:v>618</c:v>
                </c:pt>
                <c:pt idx="21">
                  <c:v>245</c:v>
                </c:pt>
                <c:pt idx="22">
                  <c:v>533</c:v>
                </c:pt>
                <c:pt idx="23">
                  <c:v>177</c:v>
                </c:pt>
                <c:pt idx="24">
                  <c:v>180</c:v>
                </c:pt>
                <c:pt idx="25">
                  <c:v>221</c:v>
                </c:pt>
                <c:pt idx="26">
                  <c:v>237</c:v>
                </c:pt>
                <c:pt idx="27">
                  <c:v>277</c:v>
                </c:pt>
                <c:pt idx="28">
                  <c:v>189</c:v>
                </c:pt>
                <c:pt idx="29">
                  <c:v>144</c:v>
                </c:pt>
                <c:pt idx="30">
                  <c:v>227</c:v>
                </c:pt>
                <c:pt idx="31">
                  <c:v>228</c:v>
                </c:pt>
                <c:pt idx="32">
                  <c:v>153</c:v>
                </c:pt>
                <c:pt idx="33">
                  <c:v>115</c:v>
                </c:pt>
                <c:pt idx="34">
                  <c:v>73</c:v>
                </c:pt>
                <c:pt idx="35">
                  <c:v>43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5-4788-BBBC-806DCD04C560}"/>
            </c:ext>
          </c:extLst>
        </c:ser>
        <c:ser>
          <c:idx val="1"/>
          <c:order val="1"/>
          <c:tx>
            <c:strRef>
              <c:f>'Burr XII Coinbase COV FINAL'!$J$12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FINAL'!$J$29:$J$65</c:f>
              <c:numCache>
                <c:formatCode>General</c:formatCode>
                <c:ptCount val="37"/>
                <c:pt idx="0">
                  <c:v>267.51525848134338</c:v>
                </c:pt>
                <c:pt idx="1">
                  <c:v>502.09910718856941</c:v>
                </c:pt>
                <c:pt idx="2">
                  <c:v>686.66102471726117</c:v>
                </c:pt>
                <c:pt idx="3">
                  <c:v>825.86955231689353</c:v>
                </c:pt>
                <c:pt idx="4">
                  <c:v>775.21580597850198</c:v>
                </c:pt>
                <c:pt idx="5">
                  <c:v>769.4669931741505</c:v>
                </c:pt>
                <c:pt idx="6">
                  <c:v>1274.8442448027304</c:v>
                </c:pt>
                <c:pt idx="7">
                  <c:v>1058.7275933245937</c:v>
                </c:pt>
                <c:pt idx="8">
                  <c:v>937.32858350614697</c:v>
                </c:pt>
                <c:pt idx="9">
                  <c:v>739.10130034660051</c:v>
                </c:pt>
                <c:pt idx="10">
                  <c:v>686.58471618954172</c:v>
                </c:pt>
                <c:pt idx="11">
                  <c:v>621.31659418163144</c:v>
                </c:pt>
                <c:pt idx="12">
                  <c:v>587.75315505832441</c:v>
                </c:pt>
                <c:pt idx="13">
                  <c:v>553.62585377483083</c:v>
                </c:pt>
                <c:pt idx="14">
                  <c:v>504.66448466701695</c:v>
                </c:pt>
                <c:pt idx="15">
                  <c:v>462.08438772643603</c:v>
                </c:pt>
                <c:pt idx="16">
                  <c:v>414.32616456538017</c:v>
                </c:pt>
                <c:pt idx="17">
                  <c:v>413.0462806926098</c:v>
                </c:pt>
                <c:pt idx="18">
                  <c:v>379.50898845084885</c:v>
                </c:pt>
                <c:pt idx="19">
                  <c:v>354.27857928316189</c:v>
                </c:pt>
                <c:pt idx="20">
                  <c:v>335.41203227205369</c:v>
                </c:pt>
                <c:pt idx="21">
                  <c:v>321.44269076595083</c:v>
                </c:pt>
                <c:pt idx="22">
                  <c:v>310.35067306739438</c:v>
                </c:pt>
                <c:pt idx="23">
                  <c:v>295.74447260216584</c:v>
                </c:pt>
                <c:pt idx="24">
                  <c:v>257.20877462864701</c:v>
                </c:pt>
                <c:pt idx="25">
                  <c:v>261.78783023300639</c:v>
                </c:pt>
                <c:pt idx="26">
                  <c:v>240.9387185462474</c:v>
                </c:pt>
                <c:pt idx="27">
                  <c:v>264.11173784046696</c:v>
                </c:pt>
                <c:pt idx="28">
                  <c:v>133.83137560540854</c:v>
                </c:pt>
                <c:pt idx="29">
                  <c:v>134.87117910437883</c:v>
                </c:pt>
                <c:pt idx="30">
                  <c:v>123.90209145973677</c:v>
                </c:pt>
                <c:pt idx="31">
                  <c:v>121.00903647349696</c:v>
                </c:pt>
                <c:pt idx="32">
                  <c:v>205.78027189810382</c:v>
                </c:pt>
                <c:pt idx="33">
                  <c:v>200.24884747993383</c:v>
                </c:pt>
                <c:pt idx="34">
                  <c:v>210.09074521016737</c:v>
                </c:pt>
                <c:pt idx="35">
                  <c:v>183.94004519550799</c:v>
                </c:pt>
                <c:pt idx="36">
                  <c:v>169.40133699672151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5-4788-BBBC-806DCD04C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LC'!$D$20</c:f>
              <c:strCache>
                <c:ptCount val="1"/>
                <c:pt idx="0">
                  <c:v>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LC'!$A$23:$A$73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LC'!$D$23:$D$73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776</c:v>
                </c:pt>
                <c:pt idx="16">
                  <c:v>1386</c:v>
                </c:pt>
                <c:pt idx="17">
                  <c:v>2198</c:v>
                </c:pt>
                <c:pt idx="18">
                  <c:v>3226</c:v>
                </c:pt>
                <c:pt idx="19">
                  <c:v>3851</c:v>
                </c:pt>
                <c:pt idx="20">
                  <c:v>5294</c:v>
                </c:pt>
                <c:pt idx="21">
                  <c:v>6105</c:v>
                </c:pt>
                <c:pt idx="22">
                  <c:v>6972</c:v>
                </c:pt>
                <c:pt idx="23">
                  <c:v>7725</c:v>
                </c:pt>
                <c:pt idx="24">
                  <c:v>8345</c:v>
                </c:pt>
                <c:pt idx="25">
                  <c:v>8807</c:v>
                </c:pt>
                <c:pt idx="26">
                  <c:v>9552</c:v>
                </c:pt>
                <c:pt idx="27">
                  <c:v>10365</c:v>
                </c:pt>
                <c:pt idx="28">
                  <c:v>10934</c:v>
                </c:pt>
                <c:pt idx="29">
                  <c:v>11277</c:v>
                </c:pt>
                <c:pt idx="30">
                  <c:v>11700</c:v>
                </c:pt>
                <c:pt idx="31">
                  <c:v>12070</c:v>
                </c:pt>
                <c:pt idx="32">
                  <c:v>12460</c:v>
                </c:pt>
                <c:pt idx="33">
                  <c:v>12950</c:v>
                </c:pt>
                <c:pt idx="34">
                  <c:v>13568</c:v>
                </c:pt>
                <c:pt idx="35">
                  <c:v>13813</c:v>
                </c:pt>
                <c:pt idx="36">
                  <c:v>14346</c:v>
                </c:pt>
                <c:pt idx="37">
                  <c:v>14523</c:v>
                </c:pt>
                <c:pt idx="38">
                  <c:v>14703</c:v>
                </c:pt>
                <c:pt idx="39">
                  <c:v>14924</c:v>
                </c:pt>
                <c:pt idx="40">
                  <c:v>15161</c:v>
                </c:pt>
                <c:pt idx="41">
                  <c:v>15438</c:v>
                </c:pt>
                <c:pt idx="42">
                  <c:v>15627</c:v>
                </c:pt>
                <c:pt idx="43">
                  <c:v>15771</c:v>
                </c:pt>
                <c:pt idx="44">
                  <c:v>15998</c:v>
                </c:pt>
                <c:pt idx="45">
                  <c:v>16226</c:v>
                </c:pt>
                <c:pt idx="46">
                  <c:v>16379</c:v>
                </c:pt>
                <c:pt idx="47">
                  <c:v>16494</c:v>
                </c:pt>
                <c:pt idx="48">
                  <c:v>16567</c:v>
                </c:pt>
                <c:pt idx="49">
                  <c:v>16610</c:v>
                </c:pt>
                <c:pt idx="50">
                  <c:v>16644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9-4335-BC31-D4D0418741BD}"/>
            </c:ext>
          </c:extLst>
        </c:ser>
        <c:ser>
          <c:idx val="1"/>
          <c:order val="1"/>
          <c:tx>
            <c:strRef>
              <c:f>'Burr XII Coinbase COV LC'!$J$20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Coinbase COV LC'!$A$23:$A$73</c:f>
              <c:numCache>
                <c:formatCode>General</c:formatCode>
                <c:ptCount val="51"/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28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37</c:v>
                </c:pt>
              </c:numCache>
            </c:numRef>
          </c:cat>
          <c:val>
            <c:numRef>
              <c:f>'Burr XII Coinbase COV LC'!$J$23:$J$73</c:f>
              <c:numCache>
                <c:formatCode>General</c:formatCode>
                <c:ptCount val="51"/>
                <c:pt idx="14">
                  <c:v>103.69326330494921</c:v>
                </c:pt>
                <c:pt idx="15">
                  <c:v>747.2550440162928</c:v>
                </c:pt>
                <c:pt idx="16">
                  <c:v>1217.2085359177797</c:v>
                </c:pt>
                <c:pt idx="17">
                  <c:v>2016.1544596666304</c:v>
                </c:pt>
                <c:pt idx="18">
                  <c:v>2658.945028698678</c:v>
                </c:pt>
                <c:pt idx="19">
                  <c:v>3281.1923364606255</c:v>
                </c:pt>
                <c:pt idx="20">
                  <c:v>4279.0832033100523</c:v>
                </c:pt>
                <c:pt idx="21">
                  <c:v>5336.75090211716</c:v>
                </c:pt>
                <c:pt idx="22">
                  <c:v>6695.0725189116602</c:v>
                </c:pt>
                <c:pt idx="23">
                  <c:v>7615.0680723663381</c:v>
                </c:pt>
                <c:pt idx="24">
                  <c:v>8283.9644096828197</c:v>
                </c:pt>
                <c:pt idx="25">
                  <c:v>8888.0230016405985</c:v>
                </c:pt>
                <c:pt idx="26">
                  <c:v>9770.9032536000832</c:v>
                </c:pt>
                <c:pt idx="27">
                  <c:v>10558.551909804924</c:v>
                </c:pt>
                <c:pt idx="28">
                  <c:v>10927.346329098975</c:v>
                </c:pt>
                <c:pt idx="29">
                  <c:v>11336.546786440582</c:v>
                </c:pt>
                <c:pt idx="30">
                  <c:v>11619.690369023994</c:v>
                </c:pt>
                <c:pt idx="31">
                  <c:v>12108.660739779787</c:v>
                </c:pt>
                <c:pt idx="32">
                  <c:v>12515.17946725078</c:v>
                </c:pt>
                <c:pt idx="33">
                  <c:v>12770.112446275351</c:v>
                </c:pt>
                <c:pt idx="34">
                  <c:v>13089.312835717459</c:v>
                </c:pt>
                <c:pt idx="35">
                  <c:v>13323.461917335355</c:v>
                </c:pt>
                <c:pt idx="36">
                  <c:v>13719.053460991005</c:v>
                </c:pt>
                <c:pt idx="37">
                  <c:v>14003.586768657871</c:v>
                </c:pt>
                <c:pt idx="38">
                  <c:v>14135.255722524609</c:v>
                </c:pt>
                <c:pt idx="39">
                  <c:v>14402.605022575288</c:v>
                </c:pt>
                <c:pt idx="40">
                  <c:v>14545.283290297029</c:v>
                </c:pt>
                <c:pt idx="41">
                  <c:v>14811.883065511733</c:v>
                </c:pt>
                <c:pt idx="42">
                  <c:v>15155.736573472799</c:v>
                </c:pt>
                <c:pt idx="43">
                  <c:v>15452.207222049097</c:v>
                </c:pt>
                <c:pt idx="44">
                  <c:v>15722.276070858077</c:v>
                </c:pt>
                <c:pt idx="45">
                  <c:v>15986.332501534584</c:v>
                </c:pt>
                <c:pt idx="46">
                  <c:v>16123.131804914537</c:v>
                </c:pt>
                <c:pt idx="47">
                  <c:v>16227.274277153314</c:v>
                </c:pt>
                <c:pt idx="48">
                  <c:v>16457.926394829901</c:v>
                </c:pt>
                <c:pt idx="49">
                  <c:v>16565.340863216148</c:v>
                </c:pt>
                <c:pt idx="50">
                  <c:v>16648.785774438958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9-4335-BC31-D4D041874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30832"/>
        <c:axId val="1577993792"/>
      </c:lineChart>
      <c:catAx>
        <c:axId val="15777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3792"/>
        <c:crosses val="autoZero"/>
        <c:auto val="1"/>
        <c:lblAlgn val="ctr"/>
        <c:lblOffset val="100"/>
        <c:noMultiLvlLbl val="0"/>
      </c:catAx>
      <c:valAx>
        <c:axId val="1577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'Burr XII Coinbase COV LC'!$C$20</c:f>
              <c:strCache>
                <c:ptCount val="1"/>
                <c:pt idx="0">
                  <c:v>LooksRare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LC'!$C$23:$C$73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288</c:v>
                </c:pt>
                <c:pt idx="15">
                  <c:v>488</c:v>
                </c:pt>
                <c:pt idx="16">
                  <c:v>610</c:v>
                </c:pt>
                <c:pt idx="17">
                  <c:v>812</c:v>
                </c:pt>
                <c:pt idx="18">
                  <c:v>1028</c:v>
                </c:pt>
                <c:pt idx="19">
                  <c:v>625</c:v>
                </c:pt>
                <c:pt idx="20">
                  <c:v>1443</c:v>
                </c:pt>
                <c:pt idx="21">
                  <c:v>811</c:v>
                </c:pt>
                <c:pt idx="22">
                  <c:v>867</c:v>
                </c:pt>
                <c:pt idx="23">
                  <c:v>753</c:v>
                </c:pt>
                <c:pt idx="24">
                  <c:v>620</c:v>
                </c:pt>
                <c:pt idx="25">
                  <c:v>462</c:v>
                </c:pt>
                <c:pt idx="26">
                  <c:v>745</c:v>
                </c:pt>
                <c:pt idx="27">
                  <c:v>813</c:v>
                </c:pt>
                <c:pt idx="28">
                  <c:v>569</c:v>
                </c:pt>
                <c:pt idx="29">
                  <c:v>343</c:v>
                </c:pt>
                <c:pt idx="30">
                  <c:v>423</c:v>
                </c:pt>
                <c:pt idx="31">
                  <c:v>370</c:v>
                </c:pt>
                <c:pt idx="32">
                  <c:v>390</c:v>
                </c:pt>
                <c:pt idx="33">
                  <c:v>490</c:v>
                </c:pt>
                <c:pt idx="34">
                  <c:v>618</c:v>
                </c:pt>
                <c:pt idx="35">
                  <c:v>245</c:v>
                </c:pt>
                <c:pt idx="36">
                  <c:v>533</c:v>
                </c:pt>
                <c:pt idx="37">
                  <c:v>177</c:v>
                </c:pt>
                <c:pt idx="38">
                  <c:v>180</c:v>
                </c:pt>
                <c:pt idx="39">
                  <c:v>221</c:v>
                </c:pt>
                <c:pt idx="40">
                  <c:v>237</c:v>
                </c:pt>
                <c:pt idx="41">
                  <c:v>277</c:v>
                </c:pt>
                <c:pt idx="42">
                  <c:v>189</c:v>
                </c:pt>
                <c:pt idx="43">
                  <c:v>144</c:v>
                </c:pt>
                <c:pt idx="44">
                  <c:v>227</c:v>
                </c:pt>
                <c:pt idx="45">
                  <c:v>228</c:v>
                </c:pt>
                <c:pt idx="46">
                  <c:v>153</c:v>
                </c:pt>
                <c:pt idx="47">
                  <c:v>115</c:v>
                </c:pt>
                <c:pt idx="48">
                  <c:v>73</c:v>
                </c:pt>
                <c:pt idx="49">
                  <c:v>43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3-47D2-89EF-8F9BDB8A98B3}"/>
            </c:ext>
          </c:extLst>
        </c:ser>
        <c:ser>
          <c:idx val="1"/>
          <c:order val="1"/>
          <c:tx>
            <c:strRef>
              <c:f>'Burr XII Coinbase COV LC'!$K$20</c:f>
              <c:strCache>
                <c:ptCount val="1"/>
                <c:pt idx="0">
                  <c:v>E(t)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'Burr XII Coinbase COV LC'!$K$23:$K$73</c:f>
              <c:numCache>
                <c:formatCode>General</c:formatCode>
                <c:ptCount val="51"/>
                <c:pt idx="14">
                  <c:v>103.69326330494921</c:v>
                </c:pt>
                <c:pt idx="15">
                  <c:v>643.56178071134354</c:v>
                </c:pt>
                <c:pt idx="16">
                  <c:v>469.95349190148693</c:v>
                </c:pt>
                <c:pt idx="17">
                  <c:v>798.94592374885065</c:v>
                </c:pt>
                <c:pt idx="18">
                  <c:v>642.79056903204764</c:v>
                </c:pt>
                <c:pt idx="19">
                  <c:v>622.24730776194747</c:v>
                </c:pt>
                <c:pt idx="20">
                  <c:v>997.89086684942686</c:v>
                </c:pt>
                <c:pt idx="21">
                  <c:v>1057.6676988071076</c:v>
                </c:pt>
                <c:pt idx="22">
                  <c:v>1358.3216167945002</c:v>
                </c:pt>
                <c:pt idx="23">
                  <c:v>919.99555345467797</c:v>
                </c:pt>
                <c:pt idx="24">
                  <c:v>668.89633731648155</c:v>
                </c:pt>
                <c:pt idx="25">
                  <c:v>604.05859195777884</c:v>
                </c:pt>
                <c:pt idx="26">
                  <c:v>882.88025195948467</c:v>
                </c:pt>
                <c:pt idx="27">
                  <c:v>787.64865620484125</c:v>
                </c:pt>
                <c:pt idx="28">
                  <c:v>368.79441929405039</c:v>
                </c:pt>
                <c:pt idx="29">
                  <c:v>409.20045734160703</c:v>
                </c:pt>
                <c:pt idx="30">
                  <c:v>283.14358258341235</c:v>
                </c:pt>
                <c:pt idx="31">
                  <c:v>488.97037075579283</c:v>
                </c:pt>
                <c:pt idx="32">
                  <c:v>406.51872747099333</c:v>
                </c:pt>
                <c:pt idx="33">
                  <c:v>254.93297902457016</c:v>
                </c:pt>
                <c:pt idx="34">
                  <c:v>319.20038944210864</c:v>
                </c:pt>
                <c:pt idx="35">
                  <c:v>234.14908161789572</c:v>
                </c:pt>
                <c:pt idx="36">
                  <c:v>395.59154365564973</c:v>
                </c:pt>
                <c:pt idx="37">
                  <c:v>284.53330766686668</c:v>
                </c:pt>
                <c:pt idx="38">
                  <c:v>131.66895386673787</c:v>
                </c:pt>
                <c:pt idx="39">
                  <c:v>267.34930005067872</c:v>
                </c:pt>
                <c:pt idx="40">
                  <c:v>142.67826772174158</c:v>
                </c:pt>
                <c:pt idx="41">
                  <c:v>266.59977521470319</c:v>
                </c:pt>
                <c:pt idx="42">
                  <c:v>343.8535079610665</c:v>
                </c:pt>
                <c:pt idx="43">
                  <c:v>296.47064857629812</c:v>
                </c:pt>
                <c:pt idx="44">
                  <c:v>270.06884880897996</c:v>
                </c:pt>
                <c:pt idx="45">
                  <c:v>264.05643067650635</c:v>
                </c:pt>
                <c:pt idx="46">
                  <c:v>136.79930337995393</c:v>
                </c:pt>
                <c:pt idx="47">
                  <c:v>104.14247223877646</c:v>
                </c:pt>
                <c:pt idx="48">
                  <c:v>230.6521176765873</c:v>
                </c:pt>
                <c:pt idx="49">
                  <c:v>107.41446838624688</c:v>
                </c:pt>
                <c:pt idx="50">
                  <c:v>83.444911222810333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3-47D2-89EF-8F9BDB8A9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381888"/>
        <c:axId val="1564042336"/>
      </c:lineChart>
      <c:catAx>
        <c:axId val="159438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336"/>
        <c:crosses val="autoZero"/>
        <c:auto val="1"/>
        <c:lblAlgn val="ctr"/>
        <c:lblOffset val="100"/>
        <c:noMultiLvlLbl val="0"/>
      </c:catAx>
      <c:valAx>
        <c:axId val="15640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672828</xdr:colOff>
      <xdr:row>1</xdr:row>
      <xdr:rowOff>188876</xdr:rowOff>
    </xdr:from>
    <xdr:to>
      <xdr:col>19</xdr:col>
      <xdr:colOff>272914</xdr:colOff>
      <xdr:row>15</xdr:row>
      <xdr:rowOff>94842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0073EB-AC59-7FFE-D607-CF60FA1F5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375596</xdr:colOff>
      <xdr:row>1</xdr:row>
      <xdr:rowOff>202388</xdr:rowOff>
    </xdr:from>
    <xdr:to>
      <xdr:col>25</xdr:col>
      <xdr:colOff>2702</xdr:colOff>
      <xdr:row>15</xdr:row>
      <xdr:rowOff>108354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42CC35-F49E-3E80-C5B1-D8DF10F6C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375596</xdr:colOff>
      <xdr:row>16</xdr:row>
      <xdr:rowOff>26751</xdr:rowOff>
    </xdr:from>
    <xdr:to>
      <xdr:col>25</xdr:col>
      <xdr:colOff>2702</xdr:colOff>
      <xdr:row>29</xdr:row>
      <xdr:rowOff>135376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2750E0-1170-B081-C9B7-BF765F324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686340</xdr:colOff>
      <xdr:row>16</xdr:row>
      <xdr:rowOff>26751</xdr:rowOff>
    </xdr:from>
    <xdr:to>
      <xdr:col>19</xdr:col>
      <xdr:colOff>286426</xdr:colOff>
      <xdr:row>29</xdr:row>
      <xdr:rowOff>135376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1F194C-F94B-FAC6-3B28-A9E9BE24A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815703</xdr:colOff>
      <xdr:row>6</xdr:row>
      <xdr:rowOff>74576</xdr:rowOff>
    </xdr:from>
    <xdr:to>
      <xdr:col>19</xdr:col>
      <xdr:colOff>425314</xdr:colOff>
      <xdr:row>20</xdr:row>
      <xdr:rowOff>199617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07780-78C6-1847-AFFC-601F45DB3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728021</xdr:colOff>
      <xdr:row>7</xdr:row>
      <xdr:rowOff>49988</xdr:rowOff>
    </xdr:from>
    <xdr:to>
      <xdr:col>25</xdr:col>
      <xdr:colOff>355127</xdr:colOff>
      <xdr:row>21</xdr:row>
      <xdr:rowOff>184554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422FA2-2A33-8442-99FC-C5F3954BE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33</xdr:row>
      <xdr:rowOff>0</xdr:rowOff>
    </xdr:from>
    <xdr:to>
      <xdr:col>23</xdr:col>
      <xdr:colOff>465306</xdr:colOff>
      <xdr:row>47</xdr:row>
      <xdr:rowOff>182191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B3C964-443D-440E-8828-8E41D8797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82550</xdr:colOff>
      <xdr:row>1</xdr:row>
      <xdr:rowOff>31750</xdr:rowOff>
    </xdr:from>
    <xdr:to>
      <xdr:col>18</xdr:col>
      <xdr:colOff>527050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196B11-D1CE-0257-0015-956D62B1D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15</xdr:row>
      <xdr:rowOff>82550</xdr:rowOff>
    </xdr:from>
    <xdr:to>
      <xdr:col>18</xdr:col>
      <xdr:colOff>501650</xdr:colOff>
      <xdr:row>28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26DA6-47F6-C340-0FBC-E1BCF7F6F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82550</xdr:colOff>
      <xdr:row>1</xdr:row>
      <xdr:rowOff>31750</xdr:rowOff>
    </xdr:from>
    <xdr:to>
      <xdr:col>18</xdr:col>
      <xdr:colOff>527050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78C89-F71C-450E-9F91-94D7FD13D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16</xdr:row>
      <xdr:rowOff>82550</xdr:rowOff>
    </xdr:from>
    <xdr:to>
      <xdr:col>18</xdr:col>
      <xdr:colOff>501650</xdr:colOff>
      <xdr:row>29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D78088-26FC-4375-8123-C52907643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7</xdr:row>
      <xdr:rowOff>69850</xdr:rowOff>
    </xdr:from>
    <xdr:to>
      <xdr:col>24</xdr:col>
      <xdr:colOff>704850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AA5FE4-697E-5772-EFD9-814952934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21</xdr:row>
      <xdr:rowOff>57150</xdr:rowOff>
    </xdr:from>
    <xdr:to>
      <xdr:col>24</xdr:col>
      <xdr:colOff>717550</xdr:colOff>
      <xdr:row>34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29498-1755-0AD4-312B-0E9357E46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7</xdr:row>
      <xdr:rowOff>69850</xdr:rowOff>
    </xdr:from>
    <xdr:to>
      <xdr:col>24</xdr:col>
      <xdr:colOff>704850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27331-0590-7A4F-B13C-F996E1D9B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21</xdr:row>
      <xdr:rowOff>57150</xdr:rowOff>
    </xdr:from>
    <xdr:to>
      <xdr:col>24</xdr:col>
      <xdr:colOff>717550</xdr:colOff>
      <xdr:row>34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F9F81-5060-4544-927D-570FAF375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552450</xdr:colOff>
      <xdr:row>4</xdr:row>
      <xdr:rowOff>133350</xdr:rowOff>
    </xdr:from>
    <xdr:to>
      <xdr:col>25</xdr:col>
      <xdr:colOff>171450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9E835-DD38-228A-29EE-4DA1D835D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539750</xdr:colOff>
      <xdr:row>19</xdr:row>
      <xdr:rowOff>44450</xdr:rowOff>
    </xdr:from>
    <xdr:to>
      <xdr:col>25</xdr:col>
      <xdr:colOff>158750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22DD95-D466-7137-6028-E5577EE00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835025</xdr:colOff>
      <xdr:row>7</xdr:row>
      <xdr:rowOff>190500</xdr:rowOff>
    </xdr:from>
    <xdr:to>
      <xdr:col>18</xdr:col>
      <xdr:colOff>454025</xdr:colOff>
      <xdr:row>21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7E641-28C7-819C-1EF1-88C2E6105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22</xdr:row>
      <xdr:rowOff>88900</xdr:rowOff>
    </xdr:from>
    <xdr:to>
      <xdr:col>18</xdr:col>
      <xdr:colOff>473075</xdr:colOff>
      <xdr:row>35</xdr:row>
      <xdr:rowOff>187325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AFBFD6-2365-2B7D-4F9B-3D5EA5362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DB665-43A1-C64B-9F98-06F64C8A5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73574-1EC5-0946-9E55-08052EEAE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7FFC8-D46C-114F-AD4C-2D44C5D3F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DA2AB8-64E0-D04C-9A3F-F29F234F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EFF75-4A20-A34A-9A8C-9F86C4F1D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B288BB-056A-FE4A-A098-E6702267D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DB209-7501-0E48-B68E-1AD750AE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D10274-CE9A-C84B-A413-1206E1F2E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260350</xdr:colOff>
      <xdr:row>9</xdr:row>
      <xdr:rowOff>69850</xdr:rowOff>
    </xdr:from>
    <xdr:to>
      <xdr:col>26</xdr:col>
      <xdr:colOff>704850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0F583-4C1B-224E-9433-DFB46C091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273050</xdr:colOff>
      <xdr:row>23</xdr:row>
      <xdr:rowOff>57150</xdr:rowOff>
    </xdr:from>
    <xdr:to>
      <xdr:col>26</xdr:col>
      <xdr:colOff>717550</xdr:colOff>
      <xdr:row>36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C2A28F-C217-484B-AC9D-8311F02AD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9</xdr:row>
      <xdr:rowOff>69850</xdr:rowOff>
    </xdr:from>
    <xdr:to>
      <xdr:col>24</xdr:col>
      <xdr:colOff>704850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5A7D0-0716-A641-8F48-4DFFBB068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23</xdr:row>
      <xdr:rowOff>57150</xdr:rowOff>
    </xdr:from>
    <xdr:to>
      <xdr:col>24</xdr:col>
      <xdr:colOff>717550</xdr:colOff>
      <xdr:row>36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E52AE-1DDA-2B4E-B3AE-B865414C8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835025</xdr:colOff>
      <xdr:row>8</xdr:row>
      <xdr:rowOff>190500</xdr:rowOff>
    </xdr:from>
    <xdr:to>
      <xdr:col>18</xdr:col>
      <xdr:colOff>454025</xdr:colOff>
      <xdr:row>22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D3FFF-E117-430E-A77A-D59165A6A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23</xdr:row>
      <xdr:rowOff>88900</xdr:rowOff>
    </xdr:from>
    <xdr:to>
      <xdr:col>18</xdr:col>
      <xdr:colOff>473075</xdr:colOff>
      <xdr:row>36</xdr:row>
      <xdr:rowOff>187325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39318-2227-431C-A415-145C4D138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260350</xdr:colOff>
      <xdr:row>13</xdr:row>
      <xdr:rowOff>69850</xdr:rowOff>
    </xdr:from>
    <xdr:to>
      <xdr:col>31</xdr:col>
      <xdr:colOff>704850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BD282-BCE0-0F4D-AEDF-38671C165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273050</xdr:colOff>
      <xdr:row>27</xdr:row>
      <xdr:rowOff>57150</xdr:rowOff>
    </xdr:from>
    <xdr:to>
      <xdr:col>31</xdr:col>
      <xdr:colOff>717550</xdr:colOff>
      <xdr:row>40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4A8600-5CBD-B641-A040-98BD7ED32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260350</xdr:colOff>
      <xdr:row>11</xdr:row>
      <xdr:rowOff>76200</xdr:rowOff>
    </xdr:from>
    <xdr:to>
      <xdr:col>31</xdr:col>
      <xdr:colOff>800100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4B72D-FD49-4167-B066-EC0A491ED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196850</xdr:colOff>
      <xdr:row>27</xdr:row>
      <xdr:rowOff>114300</xdr:rowOff>
    </xdr:from>
    <xdr:to>
      <xdr:col>32</xdr:col>
      <xdr:colOff>19050</xdr:colOff>
      <xdr:row>42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F4B9A5-ED13-44DE-9F0A-A9677BAEA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44450</xdr:colOff>
      <xdr:row>23</xdr:row>
      <xdr:rowOff>85725</xdr:rowOff>
    </xdr:from>
    <xdr:to>
      <xdr:col>36</xdr:col>
      <xdr:colOff>44450</xdr:colOff>
      <xdr:row>33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CC45554-E65E-4440-BC93-B072A2107C79}"/>
            </a:ext>
          </a:extLst>
        </xdr:cNvPr>
        <xdr:cNvCxnSpPr/>
      </xdr:nvCxnSpPr>
      <xdr:spPr>
        <a:xfrm>
          <a:off x="32962850" y="4638675"/>
          <a:ext cx="0" cy="20288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0.53691</cdr:x>
      <cdr:y>0.15692</cdr:y>
    </cdr:from>
    <cdr:to>
      <cdr:x>0.53691</cdr:x>
      <cdr:y>0.81231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627F1C5-6A43-4DAD-9725-09EA78B343C4}"/>
            </a:ext>
          </a:extLst>
        </cdr:cNvPr>
        <cdr:cNvCxnSpPr/>
      </cdr:nvCxnSpPr>
      <cdr:spPr>
        <a:xfrm xmlns:a="http://schemas.openxmlformats.org/drawingml/2006/main">
          <a:off x="2540000" y="485775"/>
          <a:ext cx="0" cy="2028825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0.53403</cdr:x>
      <cdr:y>0.13122</cdr:y>
    </cdr:from>
    <cdr:to>
      <cdr:x>0.53403</cdr:x>
      <cdr:y>0.80741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2193A0E9-3310-4A31-8BC9-DCF6196A1B77}"/>
            </a:ext>
          </a:extLst>
        </cdr:cNvPr>
        <cdr:cNvCxnSpPr/>
      </cdr:nvCxnSpPr>
      <cdr:spPr>
        <a:xfrm xmlns:a="http://schemas.openxmlformats.org/drawingml/2006/main">
          <a:off x="2590800" y="393700"/>
          <a:ext cx="0" cy="2028825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260350</xdr:colOff>
      <xdr:row>21</xdr:row>
      <xdr:rowOff>69850</xdr:rowOff>
    </xdr:from>
    <xdr:to>
      <xdr:col>33</xdr:col>
      <xdr:colOff>704850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23BA4-441F-6942-8A4A-5222B5AF9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273050</xdr:colOff>
      <xdr:row>35</xdr:row>
      <xdr:rowOff>57150</xdr:rowOff>
    </xdr:from>
    <xdr:to>
      <xdr:col>33</xdr:col>
      <xdr:colOff>717550</xdr:colOff>
      <xdr:row>48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34CE0-52A7-164A-820F-F76A4A527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149225</xdr:colOff>
      <xdr:row>1</xdr:row>
      <xdr:rowOff>12700</xdr:rowOff>
    </xdr:from>
    <xdr:to>
      <xdr:col>18</xdr:col>
      <xdr:colOff>593725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BC551-8806-2E40-AA6D-5A609DFA1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15</xdr:row>
      <xdr:rowOff>82550</xdr:rowOff>
    </xdr:from>
    <xdr:to>
      <xdr:col>18</xdr:col>
      <xdr:colOff>501650</xdr:colOff>
      <xdr:row>28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A9A0A-9D4C-8844-958B-37F41268C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149225</xdr:colOff>
      <xdr:row>1</xdr:row>
      <xdr:rowOff>12700</xdr:rowOff>
    </xdr:from>
    <xdr:to>
      <xdr:col>18</xdr:col>
      <xdr:colOff>593725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935ED-18BD-4E67-A653-F9DA72CF8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16</xdr:row>
      <xdr:rowOff>63500</xdr:rowOff>
    </xdr:from>
    <xdr:to>
      <xdr:col>18</xdr:col>
      <xdr:colOff>530225</xdr:colOff>
      <xdr:row>29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E4D099-A804-460A-96EE-E6C8338D2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806450</xdr:colOff>
      <xdr:row>8</xdr:row>
      <xdr:rowOff>0</xdr:rowOff>
    </xdr:from>
    <xdr:to>
      <xdr:col>18</xdr:col>
      <xdr:colOff>425450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07A0C-157F-4545-BC0E-63815D95A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22</xdr:row>
      <xdr:rowOff>190500</xdr:rowOff>
    </xdr:from>
    <xdr:to>
      <xdr:col>18</xdr:col>
      <xdr:colOff>473075</xdr:colOff>
      <xdr:row>36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580F8A-24FC-4C4E-82F3-4AB827FE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ACA74-8BE3-BD4E-A521-E99F64112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D4F7D-BF05-E640-8F3C-375B878DB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260350</xdr:colOff>
      <xdr:row>8</xdr:row>
      <xdr:rowOff>69850</xdr:rowOff>
    </xdr:from>
    <xdr:to>
      <xdr:col>24</xdr:col>
      <xdr:colOff>704850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ED8BC-2AE6-454C-AE4E-8CC7E4A43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273050</xdr:colOff>
      <xdr:row>22</xdr:row>
      <xdr:rowOff>57150</xdr:rowOff>
    </xdr:from>
    <xdr:to>
      <xdr:col>24</xdr:col>
      <xdr:colOff>717550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F5218-D3F5-6A42-83C6-5D8244B50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260350</xdr:colOff>
      <xdr:row>9</xdr:row>
      <xdr:rowOff>69850</xdr:rowOff>
    </xdr:from>
    <xdr:to>
      <xdr:col>26</xdr:col>
      <xdr:colOff>704850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9116E-E9F1-B049-8AEF-62EACFA9E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273050</xdr:colOff>
      <xdr:row>23</xdr:row>
      <xdr:rowOff>57150</xdr:rowOff>
    </xdr:from>
    <xdr:to>
      <xdr:col>26</xdr:col>
      <xdr:colOff>717550</xdr:colOff>
      <xdr:row>36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532180-FC12-9C44-9168-B6BBB63D4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260350</xdr:colOff>
      <xdr:row>10</xdr:row>
      <xdr:rowOff>69850</xdr:rowOff>
    </xdr:from>
    <xdr:to>
      <xdr:col>28</xdr:col>
      <xdr:colOff>704850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ECDB7-377C-8440-AB30-F87403995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273050</xdr:colOff>
      <xdr:row>24</xdr:row>
      <xdr:rowOff>57150</xdr:rowOff>
    </xdr:from>
    <xdr:to>
      <xdr:col>28</xdr:col>
      <xdr:colOff>717550</xdr:colOff>
      <xdr:row>37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3937A-B8BF-CA4C-B8AC-D800ADF7D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806450</xdr:colOff>
      <xdr:row>9</xdr:row>
      <xdr:rowOff>0</xdr:rowOff>
    </xdr:from>
    <xdr:to>
      <xdr:col>18</xdr:col>
      <xdr:colOff>425450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CFE3D-8438-4420-8803-D0F9CB33D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23</xdr:row>
      <xdr:rowOff>190500</xdr:rowOff>
    </xdr:from>
    <xdr:to>
      <xdr:col>18</xdr:col>
      <xdr:colOff>473075</xdr:colOff>
      <xdr:row>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3B4459-F9CC-4AAB-A90C-764318120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260350</xdr:colOff>
      <xdr:row>13</xdr:row>
      <xdr:rowOff>69850</xdr:rowOff>
    </xdr:from>
    <xdr:to>
      <xdr:col>31</xdr:col>
      <xdr:colOff>704850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893AC-E6FA-C744-9945-FCFD26BB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273050</xdr:colOff>
      <xdr:row>27</xdr:row>
      <xdr:rowOff>57150</xdr:rowOff>
    </xdr:from>
    <xdr:to>
      <xdr:col>31</xdr:col>
      <xdr:colOff>749300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9CEB29-B791-914E-A364-07579FA0E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260350</xdr:colOff>
      <xdr:row>11</xdr:row>
      <xdr:rowOff>190500</xdr:rowOff>
    </xdr:from>
    <xdr:to>
      <xdr:col>31</xdr:col>
      <xdr:colOff>704850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EE52D7-D626-460C-B3EC-AD34727B7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273050</xdr:colOff>
      <xdr:row>27</xdr:row>
      <xdr:rowOff>57150</xdr:rowOff>
    </xdr:from>
    <xdr:to>
      <xdr:col>31</xdr:col>
      <xdr:colOff>749300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37996-CFD5-4689-89EA-FC568484F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0.53767</cdr:x>
      <cdr:y>0.15746</cdr:y>
    </cdr:from>
    <cdr:to>
      <cdr:x>0.53767</cdr:x>
      <cdr:y>0.8147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36FB2782-D09C-4E41-A5CB-CCAB0BC7E864}"/>
            </a:ext>
          </a:extLst>
        </cdr:cNvPr>
        <cdr:cNvCxnSpPr/>
      </cdr:nvCxnSpPr>
      <cdr:spPr>
        <a:xfrm xmlns:a="http://schemas.openxmlformats.org/drawingml/2006/main">
          <a:off x="2492375" y="469445"/>
          <a:ext cx="0" cy="195943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0.53265</cdr:x>
      <cdr:y>0.17399</cdr:y>
    </cdr:from>
    <cdr:to>
      <cdr:x>0.53265</cdr:x>
      <cdr:y>0.81752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D402A84-91BE-45A6-B013-4376488E421C}"/>
            </a:ext>
          </a:extLst>
        </cdr:cNvPr>
        <cdr:cNvCxnSpPr/>
      </cdr:nvCxnSpPr>
      <cdr:spPr>
        <a:xfrm xmlns:a="http://schemas.openxmlformats.org/drawingml/2006/main">
          <a:off x="2486025" y="529770"/>
          <a:ext cx="0" cy="195943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260350</xdr:colOff>
      <xdr:row>21</xdr:row>
      <xdr:rowOff>69850</xdr:rowOff>
    </xdr:from>
    <xdr:to>
      <xdr:col>33</xdr:col>
      <xdr:colOff>704850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2156B-28FC-448A-8BE9-7C7ACF276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273050</xdr:colOff>
      <xdr:row>35</xdr:row>
      <xdr:rowOff>57150</xdr:rowOff>
    </xdr:from>
    <xdr:to>
      <xdr:col>33</xdr:col>
      <xdr:colOff>717550</xdr:colOff>
      <xdr:row>48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F8F349-BE9D-4596-9A77-04D93C734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raman/Downloads/CORRECTED%20Project%202%20NFT%20Data%2004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ted data"/>
    </sheetNames>
    <sheetDataSet>
      <sheetData sheetId="0">
        <row r="6">
          <cell r="A6">
            <v>44578</v>
          </cell>
          <cell r="D6">
            <v>67488</v>
          </cell>
        </row>
        <row r="7">
          <cell r="D7">
            <v>65229</v>
          </cell>
        </row>
        <row r="8">
          <cell r="D8">
            <v>59440</v>
          </cell>
        </row>
        <row r="9">
          <cell r="D9">
            <v>88268</v>
          </cell>
        </row>
        <row r="10">
          <cell r="D10">
            <v>86692</v>
          </cell>
        </row>
        <row r="11">
          <cell r="D11">
            <v>53312</v>
          </cell>
        </row>
        <row r="12">
          <cell r="D12">
            <v>52544</v>
          </cell>
        </row>
        <row r="13">
          <cell r="D13">
            <v>46868</v>
          </cell>
        </row>
        <row r="14">
          <cell r="D14">
            <v>36179</v>
          </cell>
        </row>
        <row r="15">
          <cell r="D15">
            <v>36640</v>
          </cell>
        </row>
        <row r="16">
          <cell r="D16">
            <v>51565</v>
          </cell>
        </row>
        <row r="17">
          <cell r="D17">
            <v>36797</v>
          </cell>
        </row>
        <row r="18">
          <cell r="D18">
            <v>35981</v>
          </cell>
        </row>
        <row r="19">
          <cell r="D19">
            <v>46979</v>
          </cell>
        </row>
        <row r="20">
          <cell r="D20">
            <v>29330</v>
          </cell>
        </row>
        <row r="21">
          <cell r="D21">
            <v>159726</v>
          </cell>
        </row>
        <row r="22">
          <cell r="D22">
            <v>40479</v>
          </cell>
        </row>
        <row r="23">
          <cell r="D23">
            <v>35326</v>
          </cell>
        </row>
        <row r="24">
          <cell r="D24">
            <v>23102</v>
          </cell>
        </row>
        <row r="25">
          <cell r="D25">
            <v>18383</v>
          </cell>
        </row>
        <row r="26">
          <cell r="D26">
            <v>24484</v>
          </cell>
        </row>
        <row r="27">
          <cell r="D27">
            <v>23505</v>
          </cell>
        </row>
        <row r="28">
          <cell r="D28">
            <v>19572</v>
          </cell>
        </row>
        <row r="29">
          <cell r="D29">
            <v>12355</v>
          </cell>
        </row>
        <row r="30">
          <cell r="D30">
            <v>24910</v>
          </cell>
        </row>
        <row r="31">
          <cell r="D31">
            <v>16734</v>
          </cell>
        </row>
        <row r="32">
          <cell r="D32">
            <v>26541</v>
          </cell>
        </row>
        <row r="33">
          <cell r="D33">
            <v>21332</v>
          </cell>
        </row>
        <row r="34">
          <cell r="D34">
            <v>20714</v>
          </cell>
        </row>
        <row r="35">
          <cell r="D35">
            <v>24579</v>
          </cell>
        </row>
        <row r="36">
          <cell r="D36">
            <v>12302</v>
          </cell>
        </row>
        <row r="37">
          <cell r="D37">
            <v>20184</v>
          </cell>
        </row>
        <row r="38">
          <cell r="D38">
            <v>17565</v>
          </cell>
        </row>
        <row r="39">
          <cell r="D39">
            <v>18235</v>
          </cell>
        </row>
        <row r="40">
          <cell r="D40">
            <v>18924</v>
          </cell>
        </row>
        <row r="41">
          <cell r="D41">
            <v>13201</v>
          </cell>
        </row>
        <row r="42">
          <cell r="D42">
            <v>22794</v>
          </cell>
        </row>
        <row r="43">
          <cell r="D43">
            <v>36678</v>
          </cell>
        </row>
        <row r="44">
          <cell r="D44">
            <v>13702</v>
          </cell>
        </row>
        <row r="45">
          <cell r="D45">
            <v>28010</v>
          </cell>
        </row>
        <row r="46">
          <cell r="D46">
            <v>11265</v>
          </cell>
        </row>
        <row r="47">
          <cell r="D47">
            <v>17981</v>
          </cell>
        </row>
        <row r="48">
          <cell r="D48">
            <v>17935</v>
          </cell>
        </row>
        <row r="49">
          <cell r="D49">
            <v>9664</v>
          </cell>
        </row>
        <row r="50">
          <cell r="D50">
            <v>17092</v>
          </cell>
        </row>
        <row r="51">
          <cell r="D51">
            <v>13986</v>
          </cell>
        </row>
        <row r="52">
          <cell r="D52">
            <v>10929</v>
          </cell>
        </row>
        <row r="53">
          <cell r="D53">
            <v>10976</v>
          </cell>
        </row>
        <row r="54">
          <cell r="D54">
            <v>21806</v>
          </cell>
        </row>
        <row r="55">
          <cell r="D55">
            <v>9090</v>
          </cell>
        </row>
        <row r="56">
          <cell r="D56">
            <v>6728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0FC9-A9AC-C24F-B358-6D321A89E7B2}">
  <dimension ref="A3:AF58"/>
  <sheetViews>
    <sheetView showGridLines="0" workbookViewId="0">
      <selection activeCell="A6" sqref="A6"/>
    </sheetView>
  </sheetViews>
  <sheetFormatPr defaultColWidth="11" defaultRowHeight="15.75"/>
  <cols>
    <col min="1" max="1" width="14.625" bestFit="1" customWidth="1"/>
    <col min="2" max="5" width="14.625" customWidth="1"/>
    <col min="6" max="7" width="14.875" customWidth="1"/>
    <col min="8" max="8" width="18.375" customWidth="1"/>
    <col min="9" max="9" width="13.125" customWidth="1"/>
    <col min="10" max="10" width="13.5" customWidth="1"/>
    <col min="11" max="11" width="17" customWidth="1"/>
    <col min="12" max="12" width="13.5" customWidth="1"/>
    <col min="13" max="13" width="11.125" bestFit="1" customWidth="1"/>
    <col min="32" max="32" width="14.875" bestFit="1" customWidth="1"/>
  </cols>
  <sheetData>
    <row r="3" spans="1:32">
      <c r="A3" s="3" t="s">
        <v>15</v>
      </c>
      <c r="B3" s="3" t="s">
        <v>3</v>
      </c>
      <c r="C3" s="3" t="s">
        <v>0</v>
      </c>
      <c r="D3" s="3" t="s">
        <v>1</v>
      </c>
      <c r="E3" s="3" t="s">
        <v>2</v>
      </c>
      <c r="F3" s="13" t="s">
        <v>32</v>
      </c>
      <c r="G3" s="13" t="s">
        <v>36</v>
      </c>
      <c r="H3" s="13" t="s">
        <v>31</v>
      </c>
      <c r="I3" s="13" t="s">
        <v>38</v>
      </c>
      <c r="J3" s="13" t="s">
        <v>37</v>
      </c>
      <c r="K3" s="13" t="s">
        <v>44</v>
      </c>
      <c r="L3" s="13" t="s">
        <v>45</v>
      </c>
    </row>
    <row r="4" spans="1:32">
      <c r="A4" s="1">
        <f>A5-WEEKDAY(7)</f>
        <v>44564</v>
      </c>
      <c r="C4" s="4"/>
      <c r="F4">
        <v>7.5</v>
      </c>
      <c r="G4">
        <v>5.8</v>
      </c>
      <c r="H4">
        <v>4</v>
      </c>
      <c r="I4">
        <v>0</v>
      </c>
      <c r="J4">
        <v>0</v>
      </c>
    </row>
    <row r="5" spans="1:32" ht="16.5">
      <c r="A5" s="1">
        <v>44571</v>
      </c>
      <c r="B5" s="4"/>
      <c r="C5" s="4"/>
      <c r="D5" s="4"/>
      <c r="E5" s="5"/>
      <c r="F5">
        <v>7.5</v>
      </c>
      <c r="G5">
        <v>5.8</v>
      </c>
      <c r="H5" s="5">
        <v>4</v>
      </c>
      <c r="I5">
        <v>0</v>
      </c>
      <c r="J5">
        <v>0</v>
      </c>
      <c r="K5" s="14">
        <v>20</v>
      </c>
      <c r="L5" s="14">
        <v>79</v>
      </c>
      <c r="Z5" s="6"/>
      <c r="AA5" s="7"/>
      <c r="AB5" s="7"/>
      <c r="AC5" s="7"/>
      <c r="AD5" s="7"/>
      <c r="AE5" s="7"/>
      <c r="AF5" s="8"/>
    </row>
    <row r="6" spans="1:32" ht="16.5">
      <c r="A6" s="1">
        <v>44578</v>
      </c>
      <c r="B6">
        <v>9979</v>
      </c>
      <c r="C6">
        <v>0</v>
      </c>
      <c r="D6">
        <v>67488</v>
      </c>
      <c r="E6" s="9">
        <v>99.39</v>
      </c>
      <c r="F6">
        <v>7.5</v>
      </c>
      <c r="G6">
        <v>5.8</v>
      </c>
      <c r="H6" s="9">
        <v>4</v>
      </c>
      <c r="I6">
        <v>0</v>
      </c>
      <c r="J6">
        <v>0</v>
      </c>
      <c r="K6" s="14">
        <v>16</v>
      </c>
      <c r="L6" s="14">
        <v>92</v>
      </c>
      <c r="Z6" s="6"/>
      <c r="AA6" s="7"/>
      <c r="AB6" s="7"/>
      <c r="AC6" s="7"/>
      <c r="AD6" s="7"/>
      <c r="AE6" s="7"/>
      <c r="AF6" s="8"/>
    </row>
    <row r="7" spans="1:32" ht="16.5">
      <c r="A7" s="1">
        <f t="shared" ref="A7:A56" si="0">A6+WEEKDAY(7)</f>
        <v>44585</v>
      </c>
      <c r="B7">
        <v>8445</v>
      </c>
      <c r="C7">
        <v>0</v>
      </c>
      <c r="D7">
        <v>65229</v>
      </c>
      <c r="E7" s="9">
        <v>119.85</v>
      </c>
      <c r="F7">
        <v>7.5</v>
      </c>
      <c r="G7">
        <v>5.8</v>
      </c>
      <c r="H7" s="9">
        <v>4</v>
      </c>
      <c r="I7">
        <v>0</v>
      </c>
      <c r="J7">
        <v>0</v>
      </c>
      <c r="K7" s="14">
        <v>10</v>
      </c>
      <c r="L7" s="14">
        <v>89</v>
      </c>
      <c r="Z7" s="6"/>
      <c r="AA7" s="7"/>
      <c r="AB7" s="7"/>
      <c r="AC7" s="7"/>
      <c r="AD7" s="7"/>
      <c r="AE7" s="7"/>
      <c r="AF7" s="8"/>
    </row>
    <row r="8" spans="1:32" ht="16.5">
      <c r="A8" s="1">
        <f t="shared" si="0"/>
        <v>44592</v>
      </c>
      <c r="B8">
        <v>10083</v>
      </c>
      <c r="C8">
        <v>0</v>
      </c>
      <c r="D8">
        <v>59440</v>
      </c>
      <c r="E8" s="9">
        <v>117.1</v>
      </c>
      <c r="F8">
        <v>7.5</v>
      </c>
      <c r="G8">
        <v>5.8</v>
      </c>
      <c r="H8" s="9">
        <v>4</v>
      </c>
      <c r="I8">
        <v>0</v>
      </c>
      <c r="J8">
        <v>0</v>
      </c>
      <c r="K8" s="14">
        <v>10</v>
      </c>
      <c r="L8" s="14">
        <v>78</v>
      </c>
      <c r="Z8" s="6"/>
      <c r="AA8" s="7"/>
      <c r="AB8" s="7"/>
      <c r="AC8" s="7"/>
      <c r="AD8" s="7"/>
      <c r="AE8" s="7"/>
      <c r="AF8" s="8"/>
    </row>
    <row r="9" spans="1:32" ht="16.5">
      <c r="A9" s="1">
        <f t="shared" si="0"/>
        <v>44599</v>
      </c>
      <c r="B9">
        <v>10956</v>
      </c>
      <c r="C9">
        <v>0</v>
      </c>
      <c r="D9">
        <v>88268</v>
      </c>
      <c r="E9" s="9">
        <v>95.16</v>
      </c>
      <c r="F9" s="9">
        <v>7.9</v>
      </c>
      <c r="G9" s="9">
        <v>6</v>
      </c>
      <c r="H9" s="9">
        <v>3.8</v>
      </c>
      <c r="I9">
        <v>0</v>
      </c>
      <c r="J9">
        <v>0</v>
      </c>
      <c r="K9" s="14">
        <v>9</v>
      </c>
      <c r="L9" s="14">
        <v>59</v>
      </c>
      <c r="Z9" s="6"/>
      <c r="AA9" s="7"/>
      <c r="AB9" s="7"/>
      <c r="AC9" s="7"/>
      <c r="AD9" s="7"/>
      <c r="AE9" s="7"/>
      <c r="AF9" s="8"/>
    </row>
    <row r="10" spans="1:32" ht="16.5">
      <c r="A10" s="1">
        <f t="shared" si="0"/>
        <v>44606</v>
      </c>
      <c r="B10">
        <v>6183</v>
      </c>
      <c r="C10">
        <v>0</v>
      </c>
      <c r="D10">
        <v>86692</v>
      </c>
      <c r="E10" s="9">
        <v>101.27</v>
      </c>
      <c r="F10" s="9">
        <v>7.9</v>
      </c>
      <c r="G10" s="9">
        <v>6</v>
      </c>
      <c r="H10" s="9">
        <v>3.8</v>
      </c>
      <c r="I10">
        <v>0</v>
      </c>
      <c r="J10">
        <v>0</v>
      </c>
      <c r="K10" s="14">
        <v>7</v>
      </c>
      <c r="L10" s="14">
        <v>59</v>
      </c>
      <c r="Z10" s="6"/>
      <c r="AA10" s="7"/>
      <c r="AB10" s="7"/>
      <c r="AC10" s="7"/>
      <c r="AD10" s="7"/>
      <c r="AE10" s="7"/>
      <c r="AF10" s="8"/>
    </row>
    <row r="11" spans="1:32" ht="16.5">
      <c r="A11" s="1">
        <f t="shared" si="0"/>
        <v>44613</v>
      </c>
      <c r="B11">
        <v>4890</v>
      </c>
      <c r="C11">
        <v>0</v>
      </c>
      <c r="D11">
        <v>53312</v>
      </c>
      <c r="E11" s="9">
        <v>91.46</v>
      </c>
      <c r="F11" s="9">
        <v>7.9</v>
      </c>
      <c r="G11" s="9">
        <v>6</v>
      </c>
      <c r="H11" s="9">
        <v>3.8</v>
      </c>
      <c r="I11">
        <v>0</v>
      </c>
      <c r="J11">
        <v>0</v>
      </c>
      <c r="K11" s="14">
        <v>4</v>
      </c>
      <c r="L11" s="14">
        <v>45</v>
      </c>
      <c r="Z11" s="6"/>
      <c r="AA11" s="7"/>
      <c r="AB11" s="7"/>
      <c r="AC11" s="7"/>
      <c r="AD11" s="7"/>
      <c r="AE11" s="7"/>
      <c r="AF11" s="8"/>
    </row>
    <row r="12" spans="1:32" ht="16.5">
      <c r="A12" s="1">
        <f t="shared" si="0"/>
        <v>44620</v>
      </c>
      <c r="B12">
        <v>3880</v>
      </c>
      <c r="C12">
        <v>0</v>
      </c>
      <c r="D12">
        <v>52544</v>
      </c>
      <c r="E12" s="9">
        <v>122.79</v>
      </c>
      <c r="F12" s="9">
        <v>7.9</v>
      </c>
      <c r="G12" s="9">
        <v>6</v>
      </c>
      <c r="H12" s="9">
        <v>3.8</v>
      </c>
      <c r="I12">
        <v>0</v>
      </c>
      <c r="J12">
        <v>0</v>
      </c>
      <c r="K12" s="14">
        <v>3</v>
      </c>
      <c r="L12" s="14">
        <v>32</v>
      </c>
      <c r="Z12" s="6"/>
      <c r="AA12" s="7"/>
      <c r="AB12" s="7"/>
      <c r="AC12" s="7"/>
      <c r="AD12" s="7"/>
      <c r="AE12" s="7"/>
      <c r="AF12" s="8"/>
    </row>
    <row r="13" spans="1:32">
      <c r="A13" s="1">
        <f t="shared" si="0"/>
        <v>44627</v>
      </c>
      <c r="B13">
        <v>2498</v>
      </c>
      <c r="C13">
        <v>0</v>
      </c>
      <c r="D13">
        <v>46868</v>
      </c>
      <c r="E13" s="9">
        <v>99.19</v>
      </c>
      <c r="F13" s="9">
        <v>8.5</v>
      </c>
      <c r="G13" s="9">
        <v>6.6</v>
      </c>
      <c r="H13" s="9">
        <v>3.6</v>
      </c>
      <c r="I13" s="9">
        <v>1</v>
      </c>
      <c r="J13">
        <v>0</v>
      </c>
      <c r="K13" s="14">
        <v>3</v>
      </c>
      <c r="L13" s="14">
        <v>26</v>
      </c>
    </row>
    <row r="14" spans="1:32">
      <c r="A14" s="1">
        <f t="shared" si="0"/>
        <v>44634</v>
      </c>
      <c r="B14">
        <v>2994</v>
      </c>
      <c r="C14">
        <v>0</v>
      </c>
      <c r="D14">
        <v>36179</v>
      </c>
      <c r="E14" s="9">
        <v>83.53</v>
      </c>
      <c r="F14" s="9">
        <v>8.5</v>
      </c>
      <c r="G14" s="9">
        <v>6.6</v>
      </c>
      <c r="H14" s="9">
        <v>3.6</v>
      </c>
      <c r="I14" s="9">
        <v>1</v>
      </c>
      <c r="J14">
        <v>0</v>
      </c>
      <c r="K14" s="14">
        <v>2</v>
      </c>
      <c r="L14" s="14">
        <v>30</v>
      </c>
    </row>
    <row r="15" spans="1:32">
      <c r="A15" s="1">
        <f t="shared" si="0"/>
        <v>44641</v>
      </c>
      <c r="B15">
        <v>3040</v>
      </c>
      <c r="C15">
        <v>0</v>
      </c>
      <c r="D15">
        <v>36640</v>
      </c>
      <c r="E15" s="9">
        <v>94.8</v>
      </c>
      <c r="F15" s="9">
        <v>8.5</v>
      </c>
      <c r="G15" s="9">
        <v>6.6</v>
      </c>
      <c r="H15" s="9">
        <v>3.6</v>
      </c>
      <c r="I15" s="9">
        <v>1</v>
      </c>
      <c r="J15">
        <v>0</v>
      </c>
      <c r="K15" s="14">
        <v>2</v>
      </c>
      <c r="L15" s="14">
        <v>33</v>
      </c>
    </row>
    <row r="16" spans="1:32">
      <c r="A16" s="1">
        <f t="shared" si="0"/>
        <v>44648</v>
      </c>
      <c r="B16">
        <v>3217</v>
      </c>
      <c r="C16">
        <v>0</v>
      </c>
      <c r="D16">
        <v>51565</v>
      </c>
      <c r="E16" s="9">
        <v>105.45</v>
      </c>
      <c r="F16" s="9">
        <v>8.5</v>
      </c>
      <c r="G16" s="9">
        <v>6.6</v>
      </c>
      <c r="H16" s="9">
        <v>3.6</v>
      </c>
      <c r="I16" s="9">
        <v>1</v>
      </c>
      <c r="J16">
        <v>0</v>
      </c>
      <c r="K16" s="14">
        <v>4</v>
      </c>
      <c r="L16" s="14">
        <v>32</v>
      </c>
    </row>
    <row r="17" spans="1:12">
      <c r="A17" s="1">
        <f t="shared" si="0"/>
        <v>44655</v>
      </c>
      <c r="B17">
        <v>4110</v>
      </c>
      <c r="C17">
        <v>0</v>
      </c>
      <c r="D17">
        <v>36797</v>
      </c>
      <c r="E17" s="9">
        <v>133.03</v>
      </c>
      <c r="F17" s="9">
        <v>8.3000000000000007</v>
      </c>
      <c r="G17" s="9">
        <v>6.3</v>
      </c>
      <c r="H17" s="9">
        <v>3.6</v>
      </c>
      <c r="I17" s="9">
        <v>0</v>
      </c>
      <c r="J17">
        <v>0</v>
      </c>
      <c r="K17" s="14">
        <v>5</v>
      </c>
      <c r="L17" s="14">
        <v>27</v>
      </c>
    </row>
    <row r="18" spans="1:12">
      <c r="A18" s="1">
        <f t="shared" si="0"/>
        <v>44662</v>
      </c>
      <c r="B18">
        <v>3629</v>
      </c>
      <c r="C18">
        <v>0</v>
      </c>
      <c r="D18">
        <v>35981</v>
      </c>
      <c r="E18" s="9">
        <v>115.16</v>
      </c>
      <c r="F18" s="9">
        <v>8.3000000000000007</v>
      </c>
      <c r="G18" s="9">
        <v>6.3</v>
      </c>
      <c r="H18" s="9">
        <v>3.6</v>
      </c>
      <c r="I18" s="9">
        <v>0</v>
      </c>
      <c r="J18">
        <v>0</v>
      </c>
      <c r="K18" s="14">
        <v>3</v>
      </c>
      <c r="L18" s="14">
        <v>28</v>
      </c>
    </row>
    <row r="19" spans="1:12">
      <c r="A19" s="1">
        <f t="shared" si="0"/>
        <v>44669</v>
      </c>
      <c r="B19">
        <v>3015</v>
      </c>
      <c r="C19">
        <v>0</v>
      </c>
      <c r="D19">
        <v>46979</v>
      </c>
      <c r="E19" s="9">
        <v>104.52</v>
      </c>
      <c r="F19" s="9">
        <v>8.3000000000000007</v>
      </c>
      <c r="G19" s="9">
        <v>6.3</v>
      </c>
      <c r="H19" s="9">
        <v>3.6</v>
      </c>
      <c r="I19" s="9">
        <v>0</v>
      </c>
      <c r="J19">
        <v>0</v>
      </c>
      <c r="K19" s="14">
        <v>7</v>
      </c>
      <c r="L19" s="14">
        <v>100</v>
      </c>
    </row>
    <row r="20" spans="1:12">
      <c r="A20" s="1">
        <f t="shared" si="0"/>
        <v>44676</v>
      </c>
      <c r="B20">
        <v>6371</v>
      </c>
      <c r="C20">
        <v>288</v>
      </c>
      <c r="D20">
        <v>29330</v>
      </c>
      <c r="E20" s="9">
        <v>104.71</v>
      </c>
      <c r="F20" s="9">
        <v>8.3000000000000007</v>
      </c>
      <c r="G20" s="9">
        <v>6.3</v>
      </c>
      <c r="H20" s="9">
        <v>3.6</v>
      </c>
      <c r="I20" s="9">
        <v>0</v>
      </c>
      <c r="J20">
        <v>0</v>
      </c>
      <c r="K20" s="14">
        <v>4</v>
      </c>
      <c r="L20" s="14">
        <v>57</v>
      </c>
    </row>
    <row r="21" spans="1:12">
      <c r="A21" s="1">
        <f t="shared" si="0"/>
        <v>44683</v>
      </c>
      <c r="B21">
        <v>6041</v>
      </c>
      <c r="C21">
        <v>488</v>
      </c>
      <c r="D21">
        <v>159726</v>
      </c>
      <c r="E21" s="9">
        <v>124.87</v>
      </c>
      <c r="F21" s="9">
        <v>8.6</v>
      </c>
      <c r="G21" s="9">
        <v>6.6</v>
      </c>
      <c r="H21" s="9">
        <v>3.6</v>
      </c>
      <c r="I21" s="9">
        <v>0</v>
      </c>
      <c r="J21" s="9">
        <v>1</v>
      </c>
      <c r="K21" s="14">
        <v>4</v>
      </c>
      <c r="L21" s="14">
        <v>56</v>
      </c>
    </row>
    <row r="22" spans="1:12">
      <c r="A22" s="1">
        <f t="shared" si="0"/>
        <v>44690</v>
      </c>
      <c r="B22">
        <v>6270</v>
      </c>
      <c r="C22">
        <v>610</v>
      </c>
      <c r="D22">
        <v>40479</v>
      </c>
      <c r="E22" s="9">
        <v>127.66</v>
      </c>
      <c r="F22" s="9">
        <v>8.6</v>
      </c>
      <c r="G22" s="9">
        <v>6.6</v>
      </c>
      <c r="H22" s="9">
        <v>3.6</v>
      </c>
      <c r="I22" s="9">
        <v>0</v>
      </c>
      <c r="J22" s="9">
        <v>1</v>
      </c>
      <c r="K22" s="14">
        <v>3</v>
      </c>
      <c r="L22" s="14">
        <v>42</v>
      </c>
    </row>
    <row r="23" spans="1:12">
      <c r="A23" s="1">
        <f t="shared" si="0"/>
        <v>44697</v>
      </c>
      <c r="B23">
        <v>4668</v>
      </c>
      <c r="C23">
        <v>812</v>
      </c>
      <c r="D23">
        <v>35326</v>
      </c>
      <c r="E23" s="9">
        <v>217.86</v>
      </c>
      <c r="F23" s="9">
        <v>8.6</v>
      </c>
      <c r="G23" s="9">
        <v>6.6</v>
      </c>
      <c r="H23" s="9">
        <v>3.6</v>
      </c>
      <c r="I23" s="9">
        <v>0</v>
      </c>
      <c r="J23" s="9">
        <v>1</v>
      </c>
      <c r="K23" s="14">
        <v>4</v>
      </c>
      <c r="L23" s="14">
        <v>22</v>
      </c>
    </row>
    <row r="24" spans="1:12">
      <c r="A24" s="1">
        <f t="shared" si="0"/>
        <v>44704</v>
      </c>
      <c r="B24">
        <v>7607</v>
      </c>
      <c r="C24">
        <v>1028</v>
      </c>
      <c r="D24">
        <v>23102</v>
      </c>
      <c r="E24" s="9">
        <v>111.83</v>
      </c>
      <c r="F24" s="9">
        <v>8.6</v>
      </c>
      <c r="G24" s="9">
        <v>6.6</v>
      </c>
      <c r="H24" s="9">
        <v>3.6</v>
      </c>
      <c r="I24" s="9">
        <v>0</v>
      </c>
      <c r="J24" s="9">
        <v>1</v>
      </c>
      <c r="K24" s="14">
        <v>4</v>
      </c>
      <c r="L24" s="14">
        <v>21</v>
      </c>
    </row>
    <row r="25" spans="1:12">
      <c r="A25" s="1">
        <f t="shared" si="0"/>
        <v>44711</v>
      </c>
      <c r="B25">
        <v>4605</v>
      </c>
      <c r="C25">
        <v>625</v>
      </c>
      <c r="D25">
        <v>18383</v>
      </c>
      <c r="E25" s="9">
        <v>125.64</v>
      </c>
      <c r="F25" s="9">
        <v>8.6</v>
      </c>
      <c r="G25" s="9">
        <v>6.6</v>
      </c>
      <c r="H25" s="9">
        <v>3.6</v>
      </c>
      <c r="I25" s="9">
        <v>0</v>
      </c>
      <c r="J25" s="9">
        <v>1</v>
      </c>
      <c r="K25" s="14">
        <v>2</v>
      </c>
      <c r="L25" s="14">
        <v>19</v>
      </c>
    </row>
    <row r="26" spans="1:12">
      <c r="A26" s="1">
        <f t="shared" si="0"/>
        <v>44718</v>
      </c>
      <c r="B26">
        <v>3661</v>
      </c>
      <c r="C26">
        <v>1443</v>
      </c>
      <c r="D26">
        <v>24484</v>
      </c>
      <c r="E26" s="9">
        <v>108.45</v>
      </c>
      <c r="F26" s="9">
        <v>9.1</v>
      </c>
      <c r="G26" s="9">
        <v>6.8</v>
      </c>
      <c r="H26" s="9">
        <v>3.6</v>
      </c>
      <c r="I26" s="9">
        <v>0</v>
      </c>
      <c r="J26" s="9">
        <v>0</v>
      </c>
      <c r="K26" s="14">
        <v>2</v>
      </c>
      <c r="L26" s="14">
        <v>23</v>
      </c>
    </row>
    <row r="27" spans="1:12">
      <c r="A27" s="1">
        <f t="shared" si="0"/>
        <v>44725</v>
      </c>
      <c r="B27">
        <v>3115</v>
      </c>
      <c r="C27">
        <v>811</v>
      </c>
      <c r="D27">
        <v>23505</v>
      </c>
      <c r="E27" s="9">
        <v>133.69</v>
      </c>
      <c r="F27" s="9">
        <v>9.1</v>
      </c>
      <c r="G27" s="9">
        <v>6.8</v>
      </c>
      <c r="H27" s="9">
        <v>3.6</v>
      </c>
      <c r="I27" s="9">
        <v>0</v>
      </c>
      <c r="J27" s="9">
        <v>0</v>
      </c>
      <c r="K27" s="14">
        <v>0</v>
      </c>
      <c r="L27" s="14">
        <v>15</v>
      </c>
    </row>
    <row r="28" spans="1:12">
      <c r="A28" s="1">
        <f t="shared" si="0"/>
        <v>44732</v>
      </c>
      <c r="B28">
        <v>2544</v>
      </c>
      <c r="C28">
        <v>867</v>
      </c>
      <c r="D28">
        <v>19572</v>
      </c>
      <c r="E28" s="9">
        <v>192.98</v>
      </c>
      <c r="F28" s="9">
        <v>9.1</v>
      </c>
      <c r="G28" s="9">
        <v>6.8</v>
      </c>
      <c r="H28" s="9">
        <v>3.6</v>
      </c>
      <c r="I28" s="9">
        <v>0</v>
      </c>
      <c r="J28" s="9">
        <v>0</v>
      </c>
      <c r="K28" s="14">
        <v>2</v>
      </c>
      <c r="L28" s="14">
        <v>16</v>
      </c>
    </row>
    <row r="29" spans="1:12">
      <c r="A29" s="1">
        <f t="shared" si="0"/>
        <v>44739</v>
      </c>
      <c r="B29">
        <v>3259</v>
      </c>
      <c r="C29">
        <v>753</v>
      </c>
      <c r="D29">
        <v>12355</v>
      </c>
      <c r="E29" s="9">
        <v>106.6</v>
      </c>
      <c r="F29" s="9">
        <v>9.1</v>
      </c>
      <c r="G29" s="9">
        <v>6.8</v>
      </c>
      <c r="H29" s="9">
        <v>3.6</v>
      </c>
      <c r="I29" s="9">
        <v>0</v>
      </c>
      <c r="J29" s="9">
        <v>0</v>
      </c>
      <c r="K29" s="14">
        <v>2</v>
      </c>
      <c r="L29" s="14">
        <v>13</v>
      </c>
    </row>
    <row r="30" spans="1:12">
      <c r="A30" s="1">
        <f t="shared" si="0"/>
        <v>44746</v>
      </c>
      <c r="B30">
        <v>2364</v>
      </c>
      <c r="C30">
        <v>620</v>
      </c>
      <c r="D30">
        <v>24910</v>
      </c>
      <c r="E30" s="9">
        <v>94.24</v>
      </c>
      <c r="F30" s="9">
        <v>8.5</v>
      </c>
      <c r="G30" s="9">
        <v>6.2</v>
      </c>
      <c r="H30" s="9">
        <v>3.5</v>
      </c>
      <c r="I30" s="9">
        <v>0</v>
      </c>
      <c r="J30" s="9">
        <v>0</v>
      </c>
      <c r="K30" s="14">
        <v>2</v>
      </c>
      <c r="L30" s="14">
        <v>14</v>
      </c>
    </row>
    <row r="31" spans="1:12">
      <c r="A31" s="1">
        <f t="shared" si="0"/>
        <v>44753</v>
      </c>
      <c r="B31">
        <v>2043</v>
      </c>
      <c r="C31">
        <v>462</v>
      </c>
      <c r="D31">
        <v>16734</v>
      </c>
      <c r="E31" s="9">
        <v>95.59</v>
      </c>
      <c r="F31" s="9">
        <v>8.5</v>
      </c>
      <c r="G31" s="9">
        <v>6.2</v>
      </c>
      <c r="H31" s="9">
        <v>3.5</v>
      </c>
      <c r="I31" s="9">
        <v>0</v>
      </c>
      <c r="J31" s="9">
        <v>0</v>
      </c>
      <c r="K31" s="14">
        <v>3</v>
      </c>
      <c r="L31" s="14">
        <v>20</v>
      </c>
    </row>
    <row r="32" spans="1:12">
      <c r="A32" s="1">
        <f t="shared" si="0"/>
        <v>44760</v>
      </c>
      <c r="B32">
        <v>2176</v>
      </c>
      <c r="C32">
        <v>745</v>
      </c>
      <c r="D32">
        <v>26541</v>
      </c>
      <c r="E32" s="9">
        <v>111.49</v>
      </c>
      <c r="F32" s="9">
        <v>8.5</v>
      </c>
      <c r="G32" s="9">
        <v>6.2</v>
      </c>
      <c r="H32" s="9">
        <v>3.5</v>
      </c>
      <c r="I32" s="9">
        <v>0</v>
      </c>
      <c r="J32" s="9">
        <v>0</v>
      </c>
      <c r="K32" s="14">
        <v>2</v>
      </c>
      <c r="L32" s="14">
        <v>15</v>
      </c>
    </row>
    <row r="33" spans="1:12">
      <c r="A33" s="1">
        <f t="shared" si="0"/>
        <v>44767</v>
      </c>
      <c r="B33">
        <v>2127</v>
      </c>
      <c r="C33">
        <v>813</v>
      </c>
      <c r="D33">
        <v>21332</v>
      </c>
      <c r="E33" s="9">
        <v>149.29</v>
      </c>
      <c r="F33" s="9">
        <v>8.5</v>
      </c>
      <c r="G33" s="9">
        <v>6.2</v>
      </c>
      <c r="H33" s="9">
        <v>3.5</v>
      </c>
      <c r="I33" s="9">
        <v>0</v>
      </c>
      <c r="J33" s="9">
        <v>0</v>
      </c>
      <c r="K33" s="14">
        <v>1</v>
      </c>
      <c r="L33" s="14">
        <v>16</v>
      </c>
    </row>
    <row r="34" spans="1:12">
      <c r="A34" s="1">
        <f t="shared" si="0"/>
        <v>44774</v>
      </c>
      <c r="B34">
        <v>1434</v>
      </c>
      <c r="C34">
        <v>569</v>
      </c>
      <c r="D34">
        <v>20714</v>
      </c>
      <c r="E34" s="9">
        <v>142.09</v>
      </c>
      <c r="F34" s="9">
        <v>8.3000000000000007</v>
      </c>
      <c r="G34" s="9">
        <v>5.7</v>
      </c>
      <c r="H34" s="9">
        <v>3.7</v>
      </c>
      <c r="I34" s="9">
        <v>0</v>
      </c>
      <c r="J34" s="9">
        <v>0</v>
      </c>
      <c r="K34" s="14">
        <v>0</v>
      </c>
      <c r="L34" s="14">
        <v>15</v>
      </c>
    </row>
    <row r="35" spans="1:12">
      <c r="A35" s="1">
        <f t="shared" si="0"/>
        <v>44781</v>
      </c>
      <c r="B35">
        <v>1897</v>
      </c>
      <c r="C35">
        <v>343</v>
      </c>
      <c r="D35">
        <v>24579</v>
      </c>
      <c r="E35" s="9">
        <v>108.43</v>
      </c>
      <c r="F35" s="9">
        <v>8.3000000000000007</v>
      </c>
      <c r="G35" s="9">
        <v>5.7</v>
      </c>
      <c r="H35" s="9">
        <v>3.7</v>
      </c>
      <c r="I35" s="9">
        <v>0</v>
      </c>
      <c r="J35" s="9">
        <v>0</v>
      </c>
      <c r="K35" s="14">
        <v>1</v>
      </c>
      <c r="L35" s="14">
        <v>17</v>
      </c>
    </row>
    <row r="36" spans="1:12">
      <c r="A36" s="1">
        <f t="shared" si="0"/>
        <v>44788</v>
      </c>
      <c r="B36">
        <v>1187</v>
      </c>
      <c r="C36">
        <v>423</v>
      </c>
      <c r="D36">
        <v>12302</v>
      </c>
      <c r="E36" s="9">
        <v>127.82</v>
      </c>
      <c r="F36" s="9">
        <v>8.3000000000000007</v>
      </c>
      <c r="G36" s="9">
        <v>5.7</v>
      </c>
      <c r="H36" s="9">
        <v>3.7</v>
      </c>
      <c r="I36" s="9">
        <v>0</v>
      </c>
      <c r="J36" s="9">
        <v>0</v>
      </c>
      <c r="K36" s="14">
        <v>0</v>
      </c>
      <c r="L36" s="14">
        <v>10</v>
      </c>
    </row>
    <row r="37" spans="1:12">
      <c r="A37" s="1">
        <f t="shared" si="0"/>
        <v>44795</v>
      </c>
      <c r="B37">
        <v>1014</v>
      </c>
      <c r="C37">
        <v>370</v>
      </c>
      <c r="D37">
        <v>20184</v>
      </c>
      <c r="E37" s="9">
        <v>131.38999999999999</v>
      </c>
      <c r="F37" s="9">
        <v>8.3000000000000007</v>
      </c>
      <c r="G37" s="9">
        <v>5.7</v>
      </c>
      <c r="H37" s="9">
        <v>3.7</v>
      </c>
      <c r="I37" s="9">
        <v>0</v>
      </c>
      <c r="J37" s="9">
        <v>0</v>
      </c>
      <c r="K37" s="14">
        <v>2</v>
      </c>
      <c r="L37" s="14">
        <v>16</v>
      </c>
    </row>
    <row r="38" spans="1:12">
      <c r="A38" s="1">
        <f t="shared" si="0"/>
        <v>44802</v>
      </c>
      <c r="B38">
        <v>1137</v>
      </c>
      <c r="C38">
        <v>390</v>
      </c>
      <c r="D38">
        <v>17565</v>
      </c>
      <c r="E38" s="9">
        <v>126.14</v>
      </c>
      <c r="F38" s="9">
        <v>8.3000000000000007</v>
      </c>
      <c r="G38" s="9">
        <v>5.7</v>
      </c>
      <c r="H38" s="9">
        <v>3.7</v>
      </c>
      <c r="I38" s="9">
        <v>0</v>
      </c>
      <c r="J38" s="9">
        <v>0</v>
      </c>
      <c r="K38" s="14">
        <v>1</v>
      </c>
      <c r="L38" s="14">
        <v>12</v>
      </c>
    </row>
    <row r="39" spans="1:12">
      <c r="A39" s="1">
        <f t="shared" si="0"/>
        <v>44809</v>
      </c>
      <c r="B39">
        <v>1121</v>
      </c>
      <c r="C39">
        <v>490</v>
      </c>
      <c r="D39">
        <v>18235</v>
      </c>
      <c r="E39" s="9">
        <v>112.94</v>
      </c>
      <c r="F39" s="9">
        <v>8.1999999999999993</v>
      </c>
      <c r="G39" s="9">
        <v>5.4</v>
      </c>
      <c r="H39" s="9">
        <v>3.5</v>
      </c>
      <c r="I39" s="9">
        <v>0</v>
      </c>
      <c r="J39" s="9">
        <v>0</v>
      </c>
      <c r="K39" s="14">
        <v>1</v>
      </c>
      <c r="L39" s="14">
        <v>11</v>
      </c>
    </row>
    <row r="40" spans="1:12">
      <c r="A40" s="1">
        <f t="shared" si="0"/>
        <v>44816</v>
      </c>
      <c r="B40">
        <v>962</v>
      </c>
      <c r="C40">
        <v>618</v>
      </c>
      <c r="D40">
        <v>18924</v>
      </c>
      <c r="E40" s="9">
        <v>119.03</v>
      </c>
      <c r="F40" s="9">
        <v>8.1999999999999993</v>
      </c>
      <c r="G40" s="9">
        <v>5.4</v>
      </c>
      <c r="H40" s="9">
        <v>3.5</v>
      </c>
      <c r="I40" s="9">
        <v>0</v>
      </c>
      <c r="J40" s="9">
        <v>0</v>
      </c>
      <c r="K40" s="14">
        <v>2</v>
      </c>
      <c r="L40" s="14">
        <v>8</v>
      </c>
    </row>
    <row r="41" spans="1:12">
      <c r="A41" s="1">
        <f t="shared" si="0"/>
        <v>44823</v>
      </c>
      <c r="B41">
        <v>974</v>
      </c>
      <c r="C41">
        <v>245</v>
      </c>
      <c r="D41">
        <v>13201</v>
      </c>
      <c r="E41" s="9">
        <v>128.91999999999999</v>
      </c>
      <c r="F41" s="9">
        <v>8.1999999999999993</v>
      </c>
      <c r="G41" s="9">
        <v>5.4</v>
      </c>
      <c r="H41" s="9">
        <v>3.5</v>
      </c>
      <c r="I41" s="9">
        <v>0</v>
      </c>
      <c r="J41" s="9">
        <v>0</v>
      </c>
      <c r="K41" s="14">
        <v>1</v>
      </c>
      <c r="L41" s="14">
        <v>11</v>
      </c>
    </row>
    <row r="42" spans="1:12">
      <c r="A42" s="1">
        <f t="shared" si="0"/>
        <v>44830</v>
      </c>
      <c r="B42">
        <v>1093</v>
      </c>
      <c r="C42">
        <v>533</v>
      </c>
      <c r="D42">
        <v>22794</v>
      </c>
      <c r="E42" s="9">
        <v>115.21</v>
      </c>
      <c r="F42" s="9">
        <v>8.1999999999999993</v>
      </c>
      <c r="G42" s="9">
        <v>5.4</v>
      </c>
      <c r="H42" s="9">
        <v>3.5</v>
      </c>
      <c r="I42" s="9">
        <v>0</v>
      </c>
      <c r="J42" s="9">
        <v>0</v>
      </c>
      <c r="K42" s="14">
        <v>2</v>
      </c>
      <c r="L42" s="14">
        <v>9</v>
      </c>
    </row>
    <row r="43" spans="1:12">
      <c r="A43" s="1">
        <f t="shared" si="0"/>
        <v>44837</v>
      </c>
      <c r="B43">
        <v>957</v>
      </c>
      <c r="C43">
        <v>177</v>
      </c>
      <c r="D43">
        <v>36678</v>
      </c>
      <c r="E43" s="9">
        <v>94.75</v>
      </c>
      <c r="F43" s="9">
        <v>7.7</v>
      </c>
      <c r="G43" s="9">
        <v>5.9</v>
      </c>
      <c r="H43" s="9">
        <v>3.7</v>
      </c>
      <c r="I43" s="9">
        <v>1</v>
      </c>
      <c r="J43" s="9">
        <v>0</v>
      </c>
      <c r="K43" s="14">
        <v>0</v>
      </c>
      <c r="L43" s="14">
        <v>7</v>
      </c>
    </row>
    <row r="44" spans="1:12">
      <c r="A44" s="1">
        <f t="shared" si="0"/>
        <v>44844</v>
      </c>
      <c r="B44">
        <v>1219</v>
      </c>
      <c r="C44">
        <v>180</v>
      </c>
      <c r="D44">
        <v>13702</v>
      </c>
      <c r="E44" s="9">
        <v>63.45</v>
      </c>
      <c r="F44" s="9">
        <v>7.7</v>
      </c>
      <c r="G44" s="9">
        <v>5.9</v>
      </c>
      <c r="H44" s="9">
        <v>3.7</v>
      </c>
      <c r="I44" s="9">
        <v>1</v>
      </c>
      <c r="J44" s="9">
        <v>0</v>
      </c>
      <c r="K44" s="14">
        <v>1</v>
      </c>
      <c r="L44" s="14">
        <v>8</v>
      </c>
    </row>
    <row r="45" spans="1:12">
      <c r="A45" s="1">
        <f t="shared" si="0"/>
        <v>44851</v>
      </c>
      <c r="B45">
        <v>808</v>
      </c>
      <c r="C45">
        <v>221</v>
      </c>
      <c r="D45">
        <v>28010</v>
      </c>
      <c r="E45" s="9">
        <v>71.33</v>
      </c>
      <c r="F45" s="9">
        <v>7.7</v>
      </c>
      <c r="G45" s="9">
        <v>5.9</v>
      </c>
      <c r="H45" s="9">
        <v>3.7</v>
      </c>
      <c r="I45" s="9">
        <v>1</v>
      </c>
      <c r="J45" s="9">
        <v>0</v>
      </c>
      <c r="K45" s="14">
        <v>2</v>
      </c>
      <c r="L45" s="14">
        <v>7</v>
      </c>
    </row>
    <row r="46" spans="1:12">
      <c r="A46" s="1">
        <f t="shared" si="0"/>
        <v>44858</v>
      </c>
      <c r="B46">
        <v>1246</v>
      </c>
      <c r="C46">
        <v>237</v>
      </c>
      <c r="D46">
        <v>11265</v>
      </c>
      <c r="E46" s="9">
        <v>64.680000000000007</v>
      </c>
      <c r="F46" s="9">
        <v>7.7</v>
      </c>
      <c r="G46" s="9">
        <v>5.9</v>
      </c>
      <c r="H46" s="9">
        <v>3.7</v>
      </c>
      <c r="I46" s="9">
        <v>1</v>
      </c>
      <c r="J46" s="9">
        <v>0</v>
      </c>
      <c r="K46" s="14">
        <v>2</v>
      </c>
      <c r="L46" s="14">
        <v>10</v>
      </c>
    </row>
    <row r="47" spans="1:12">
      <c r="A47" s="1">
        <f t="shared" si="0"/>
        <v>44865</v>
      </c>
      <c r="B47">
        <v>1436</v>
      </c>
      <c r="C47">
        <v>277</v>
      </c>
      <c r="D47">
        <v>17981</v>
      </c>
      <c r="E47" s="9">
        <v>149.5</v>
      </c>
      <c r="F47" s="9">
        <v>7.7</v>
      </c>
      <c r="G47" s="9">
        <v>5.9</v>
      </c>
      <c r="H47" s="9">
        <v>3.7</v>
      </c>
      <c r="I47" s="9">
        <v>1</v>
      </c>
      <c r="J47" s="9">
        <v>0</v>
      </c>
      <c r="K47" s="14">
        <v>2</v>
      </c>
      <c r="L47" s="14">
        <v>9</v>
      </c>
    </row>
    <row r="48" spans="1:12">
      <c r="A48" s="1">
        <f t="shared" si="0"/>
        <v>44872</v>
      </c>
      <c r="B48">
        <v>1793</v>
      </c>
      <c r="C48">
        <v>189</v>
      </c>
      <c r="D48">
        <v>17935</v>
      </c>
      <c r="E48" s="9">
        <v>114.76</v>
      </c>
      <c r="F48" s="9">
        <v>7.1</v>
      </c>
      <c r="G48" s="9">
        <v>5.2</v>
      </c>
      <c r="H48" s="9">
        <v>3.6</v>
      </c>
      <c r="I48" s="9">
        <v>0</v>
      </c>
      <c r="J48" s="9">
        <v>1</v>
      </c>
      <c r="K48" s="14">
        <v>2</v>
      </c>
      <c r="L48" s="14">
        <v>8</v>
      </c>
    </row>
    <row r="49" spans="1:12">
      <c r="A49" s="1">
        <f t="shared" si="0"/>
        <v>44879</v>
      </c>
      <c r="B49">
        <v>1089</v>
      </c>
      <c r="C49">
        <v>144</v>
      </c>
      <c r="D49">
        <v>9664</v>
      </c>
      <c r="E49" s="9">
        <v>167.38</v>
      </c>
      <c r="F49" s="9">
        <v>7.1</v>
      </c>
      <c r="G49" s="9">
        <v>5.2</v>
      </c>
      <c r="H49" s="9">
        <v>3.6</v>
      </c>
      <c r="I49" s="9">
        <v>0</v>
      </c>
      <c r="J49" s="9">
        <v>1</v>
      </c>
      <c r="K49" s="14">
        <v>4</v>
      </c>
      <c r="L49" s="14">
        <v>8</v>
      </c>
    </row>
    <row r="50" spans="1:12">
      <c r="A50" s="1">
        <f t="shared" si="0"/>
        <v>44886</v>
      </c>
      <c r="B50">
        <v>1007</v>
      </c>
      <c r="C50">
        <v>227</v>
      </c>
      <c r="D50">
        <v>17092</v>
      </c>
      <c r="E50" s="9">
        <v>72.099999999999994</v>
      </c>
      <c r="F50" s="9">
        <v>7.1</v>
      </c>
      <c r="G50" s="9">
        <v>5.2</v>
      </c>
      <c r="H50" s="9">
        <v>3.6</v>
      </c>
      <c r="I50" s="9">
        <v>0</v>
      </c>
      <c r="J50" s="9">
        <v>1</v>
      </c>
      <c r="K50" s="14">
        <v>0</v>
      </c>
      <c r="L50" s="14">
        <v>6</v>
      </c>
    </row>
    <row r="51" spans="1:12">
      <c r="A51" s="1">
        <f t="shared" si="0"/>
        <v>44893</v>
      </c>
      <c r="B51">
        <v>917</v>
      </c>
      <c r="C51">
        <v>228</v>
      </c>
      <c r="D51">
        <v>13986</v>
      </c>
      <c r="E51" s="9">
        <v>62.11</v>
      </c>
      <c r="F51" s="9">
        <v>7.1</v>
      </c>
      <c r="G51" s="9">
        <v>5.2</v>
      </c>
      <c r="H51" s="9">
        <v>3.6</v>
      </c>
      <c r="I51" s="9">
        <v>0</v>
      </c>
      <c r="J51" s="9">
        <v>1</v>
      </c>
      <c r="K51" s="14">
        <v>2</v>
      </c>
      <c r="L51" s="14">
        <v>7</v>
      </c>
    </row>
    <row r="52" spans="1:12">
      <c r="A52" s="1">
        <f t="shared" si="0"/>
        <v>44900</v>
      </c>
      <c r="B52">
        <v>1106</v>
      </c>
      <c r="C52">
        <v>153</v>
      </c>
      <c r="D52">
        <v>10929</v>
      </c>
      <c r="E52" s="9">
        <v>48.67</v>
      </c>
      <c r="F52" s="9">
        <v>6.5</v>
      </c>
      <c r="G52" s="9">
        <v>5</v>
      </c>
      <c r="H52" s="9">
        <v>3.5</v>
      </c>
      <c r="I52" s="9">
        <v>0</v>
      </c>
      <c r="J52" s="9">
        <v>0</v>
      </c>
      <c r="K52" s="14">
        <v>3</v>
      </c>
      <c r="L52" s="14">
        <v>4</v>
      </c>
    </row>
    <row r="53" spans="1:12">
      <c r="A53" s="1">
        <f t="shared" si="0"/>
        <v>44907</v>
      </c>
      <c r="B53">
        <v>1032</v>
      </c>
      <c r="C53">
        <v>115</v>
      </c>
      <c r="D53">
        <v>10976</v>
      </c>
      <c r="E53" s="9">
        <v>35.54</v>
      </c>
      <c r="F53" s="9">
        <v>6.5</v>
      </c>
      <c r="G53" s="9">
        <v>5</v>
      </c>
      <c r="H53" s="9">
        <v>3.5</v>
      </c>
      <c r="I53" s="9">
        <v>0</v>
      </c>
      <c r="J53" s="9">
        <v>0</v>
      </c>
      <c r="K53" s="14">
        <v>1</v>
      </c>
      <c r="L53" s="14">
        <v>9</v>
      </c>
    </row>
    <row r="54" spans="1:12">
      <c r="A54" s="1">
        <f t="shared" si="0"/>
        <v>44914</v>
      </c>
      <c r="B54">
        <v>11492</v>
      </c>
      <c r="C54">
        <v>73</v>
      </c>
      <c r="D54">
        <v>21806</v>
      </c>
      <c r="E54" s="9">
        <v>45.55</v>
      </c>
      <c r="F54" s="9">
        <v>6.5</v>
      </c>
      <c r="G54" s="9">
        <v>5</v>
      </c>
      <c r="H54" s="9">
        <v>3.5</v>
      </c>
      <c r="I54" s="9">
        <v>0</v>
      </c>
      <c r="J54" s="9">
        <v>0</v>
      </c>
      <c r="K54" s="14">
        <v>3</v>
      </c>
      <c r="L54" s="14">
        <v>10</v>
      </c>
    </row>
    <row r="55" spans="1:12">
      <c r="A55" s="1">
        <f t="shared" si="0"/>
        <v>44921</v>
      </c>
      <c r="B55">
        <v>3788</v>
      </c>
      <c r="C55">
        <v>43</v>
      </c>
      <c r="D55">
        <v>9090</v>
      </c>
      <c r="E55" s="9">
        <v>32.549999999999997</v>
      </c>
      <c r="F55" s="9">
        <v>6.5</v>
      </c>
      <c r="G55" s="9">
        <v>5</v>
      </c>
      <c r="H55" s="9">
        <v>3.5</v>
      </c>
      <c r="I55" s="9">
        <v>0</v>
      </c>
      <c r="J55" s="9">
        <v>0</v>
      </c>
      <c r="K55" s="14">
        <v>2</v>
      </c>
      <c r="L55" s="14">
        <v>8</v>
      </c>
    </row>
    <row r="56" spans="1:12">
      <c r="A56" s="1">
        <f t="shared" si="0"/>
        <v>44928</v>
      </c>
      <c r="B56">
        <v>1513</v>
      </c>
      <c r="C56">
        <v>34</v>
      </c>
      <c r="D56">
        <v>6728</v>
      </c>
      <c r="E56" s="9">
        <v>25.97</v>
      </c>
      <c r="F56" s="9">
        <v>6.4</v>
      </c>
      <c r="G56" s="9">
        <v>5</v>
      </c>
      <c r="H56" s="9">
        <v>3.4</v>
      </c>
      <c r="I56" s="9">
        <v>0</v>
      </c>
      <c r="J56" s="9">
        <v>0</v>
      </c>
      <c r="K56" s="14">
        <v>2</v>
      </c>
      <c r="L56" s="14">
        <v>6</v>
      </c>
    </row>
    <row r="57" spans="1:12">
      <c r="E57" s="9"/>
      <c r="F57" s="9"/>
      <c r="G57" s="9"/>
      <c r="H57" s="9"/>
      <c r="I57" s="9"/>
      <c r="J57" s="9"/>
      <c r="K57" s="9"/>
      <c r="L57" s="9"/>
    </row>
    <row r="58" spans="1:12">
      <c r="E58" s="9"/>
      <c r="F58" s="9"/>
      <c r="G58" s="9"/>
      <c r="H58" s="9"/>
      <c r="I58" s="9"/>
      <c r="J58" s="9"/>
      <c r="K58" s="9"/>
      <c r="L5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2585-D322-46AA-A19E-AB86B299FF01}">
  <dimension ref="A1:L46"/>
  <sheetViews>
    <sheetView topLeftCell="A10" workbookViewId="0">
      <selection activeCell="J38" sqref="J38"/>
    </sheetView>
  </sheetViews>
  <sheetFormatPr defaultColWidth="8.875" defaultRowHeight="15.75"/>
  <cols>
    <col min="2" max="2" width="12" bestFit="1" customWidth="1"/>
    <col min="4" max="4" width="13.625" customWidth="1"/>
    <col min="6" max="6" width="12" bestFit="1" customWidth="1"/>
    <col min="8" max="8" width="12.625" customWidth="1"/>
    <col min="9" max="9" width="15.375" customWidth="1"/>
    <col min="10" max="10" width="11.5" customWidth="1"/>
    <col min="11" max="11" width="14.375" customWidth="1"/>
    <col min="12" max="12" width="13.625" customWidth="1"/>
    <col min="20" max="20" width="14" customWidth="1"/>
    <col min="21" max="21" width="16.125" customWidth="1"/>
    <col min="22" max="22" width="13.5" customWidth="1"/>
  </cols>
  <sheetData>
    <row r="1" spans="1:12">
      <c r="A1" s="16" t="s">
        <v>49</v>
      </c>
      <c r="B1" s="16"/>
      <c r="C1" s="16" t="s">
        <v>54</v>
      </c>
      <c r="D1" s="16"/>
      <c r="E1" s="16" t="s">
        <v>50</v>
      </c>
      <c r="F1" s="16"/>
      <c r="G1" s="16" t="s">
        <v>60</v>
      </c>
      <c r="H1" s="16"/>
      <c r="I1" s="16" t="s">
        <v>51</v>
      </c>
      <c r="J1" s="16"/>
      <c r="K1" s="16" t="s">
        <v>69</v>
      </c>
      <c r="L1" s="16"/>
    </row>
    <row r="2" spans="1:12">
      <c r="A2" s="16" t="s">
        <v>6</v>
      </c>
      <c r="B2" s="19">
        <f>'Pareto II (EG) LooksRare'!F1</f>
        <v>0.11275568260241917</v>
      </c>
      <c r="C2" s="16" t="s">
        <v>6</v>
      </c>
      <c r="D2" s="19">
        <f>'Pareto II (EG) LooksRare NT'!F1</f>
        <v>0.11275823182858057</v>
      </c>
      <c r="E2" s="16" t="s">
        <v>6</v>
      </c>
      <c r="F2" s="19">
        <f>'Burr XII LooksRare'!F1</f>
        <v>0.1555122707051135</v>
      </c>
      <c r="G2" s="16" t="s">
        <v>6</v>
      </c>
      <c r="H2" s="19">
        <f>'Burr XII LooksRare NT'!F1</f>
        <v>0.1574154460002721</v>
      </c>
      <c r="I2" s="16" t="s">
        <v>6</v>
      </c>
      <c r="J2" s="19">
        <f>'Burr XII LooksRare COV FINAL'!G1</f>
        <v>7.3118136503371969E-2</v>
      </c>
      <c r="K2" s="16" t="s">
        <v>63</v>
      </c>
      <c r="L2" s="19">
        <f>'Burr XII LooksRare COV LC'!G1</f>
        <v>20.085536923187668</v>
      </c>
    </row>
    <row r="3" spans="1:12">
      <c r="A3" s="16" t="s">
        <v>7</v>
      </c>
      <c r="B3" s="19">
        <f>'Pareto II (EG) LooksRare'!F2</f>
        <v>11.491204377390414</v>
      </c>
      <c r="C3" s="16" t="s">
        <v>7</v>
      </c>
      <c r="D3" s="19">
        <f>'Pareto II (EG) LooksRare NT'!F2</f>
        <v>11.491360354263341</v>
      </c>
      <c r="E3" s="16" t="s">
        <v>7</v>
      </c>
      <c r="F3" s="19">
        <f>'Burr XII LooksRare'!F2</f>
        <v>13.751535478851235</v>
      </c>
      <c r="G3" s="16" t="s">
        <v>7</v>
      </c>
      <c r="H3" s="19">
        <f>'Burr XII LooksRare NT'!F2</f>
        <v>13.803075463100235</v>
      </c>
      <c r="I3" s="16" t="s">
        <v>7</v>
      </c>
      <c r="J3" s="19">
        <f>'Burr XII LooksRare COV FINAL'!G2</f>
        <v>184.23228802314088</v>
      </c>
      <c r="K3" s="16" t="s">
        <v>62</v>
      </c>
      <c r="L3" s="19">
        <f>'Burr XII LooksRare COV LC'!G2</f>
        <v>54.598150033144236</v>
      </c>
    </row>
    <row r="4" spans="1:12">
      <c r="A4" s="16"/>
      <c r="B4" s="19"/>
      <c r="C4" s="16" t="s">
        <v>48</v>
      </c>
      <c r="D4" s="19">
        <f>'Pareto II (EG) LooksRare NT'!F3</f>
        <v>0.99999000000000005</v>
      </c>
      <c r="E4" s="16" t="s">
        <v>11</v>
      </c>
      <c r="F4" s="19">
        <f>'Burr XII LooksRare'!F3</f>
        <v>0.89006914360549716</v>
      </c>
      <c r="G4" s="16" t="s">
        <v>48</v>
      </c>
      <c r="H4" s="19">
        <f>'Burr XII LooksRare NT'!F3</f>
        <v>0.99999899999999997</v>
      </c>
      <c r="I4" s="16" t="s">
        <v>11</v>
      </c>
      <c r="J4" s="19">
        <f>'Burr XII LooksRare COV FINAL'!G3</f>
        <v>1.0645548640697018</v>
      </c>
      <c r="K4" s="16" t="s">
        <v>30</v>
      </c>
      <c r="L4" s="19">
        <f>'Burr XII LooksRare COV LC'!G3</f>
        <v>0.21012927550540708</v>
      </c>
    </row>
    <row r="5" spans="1:12">
      <c r="A5" s="16" t="s">
        <v>8</v>
      </c>
      <c r="B5" s="19">
        <f>'Pareto II (EG) LooksRare'!F3</f>
        <v>-1122850.9009736858</v>
      </c>
      <c r="C5" s="16" t="s">
        <v>8</v>
      </c>
      <c r="D5" s="19">
        <f>'Pareto II (EG) LooksRare NT'!F4</f>
        <v>-1122850.9030086966</v>
      </c>
      <c r="E5" s="16" t="s">
        <v>8</v>
      </c>
      <c r="F5" s="19">
        <f>'Burr XII LooksRare'!F4</f>
        <v>-1122614.0542993676</v>
      </c>
      <c r="G5" s="16" t="s">
        <v>11</v>
      </c>
      <c r="H5" s="19">
        <f>'Burr XII LooksRare NT'!F4</f>
        <v>0.88665649474272656</v>
      </c>
      <c r="I5" s="16" t="s">
        <v>30</v>
      </c>
      <c r="J5" s="19">
        <f>'Burr XII LooksRare COV FINAL'!G4</f>
        <v>-0.1591147955525874</v>
      </c>
      <c r="K5" s="16" t="s">
        <v>12</v>
      </c>
      <c r="L5" s="19">
        <f>'Burr XII LooksRare COV LC'!G4</f>
        <v>-0.74549721914743894</v>
      </c>
    </row>
    <row r="6" spans="1:12">
      <c r="A6" s="16" t="s">
        <v>16</v>
      </c>
      <c r="B6" s="18">
        <f>'Pareto II (EG) LooksRare'!J1</f>
        <v>0.49498740605849667</v>
      </c>
      <c r="C6" s="16" t="s">
        <v>16</v>
      </c>
      <c r="D6" s="18">
        <f>'Pareto II (EG) LooksRare NT'!J1</f>
        <v>0.49499276619973059</v>
      </c>
      <c r="E6" s="16" t="s">
        <v>16</v>
      </c>
      <c r="F6" s="18">
        <f>'Burr XII LooksRare'!J1</f>
        <v>0.51076686896881818</v>
      </c>
      <c r="G6" s="16" t="s">
        <v>8</v>
      </c>
      <c r="H6" s="19">
        <f>'Burr XII LooksRare NT'!F5</f>
        <v>-1122613.3228323685</v>
      </c>
      <c r="I6" s="16" t="s">
        <v>12</v>
      </c>
      <c r="J6" s="19">
        <f>'Burr XII LooksRare COV FINAL'!G5</f>
        <v>-0.5693935262532448</v>
      </c>
      <c r="K6" s="16" t="s">
        <v>33</v>
      </c>
      <c r="L6" s="19">
        <f>'Burr XII LooksRare COV LC'!G5</f>
        <v>2.6686162825554423</v>
      </c>
    </row>
    <row r="7" spans="1:12">
      <c r="A7" s="17"/>
      <c r="B7" s="17"/>
      <c r="C7" s="17"/>
      <c r="D7" s="17"/>
      <c r="E7" s="17"/>
      <c r="F7" s="17"/>
      <c r="G7" s="16" t="s">
        <v>16</v>
      </c>
      <c r="H7" s="18">
        <f>'Burr XII LooksRare NT'!J1</f>
        <v>0.51284806594655641</v>
      </c>
      <c r="I7" s="16" t="s">
        <v>33</v>
      </c>
      <c r="J7" s="19">
        <f>'Burr XII LooksRare COV FINAL'!G6</f>
        <v>4.0452175659835961</v>
      </c>
      <c r="K7" s="16" t="s">
        <v>47</v>
      </c>
      <c r="L7" s="19">
        <f>'Burr XII LooksRare COV LC'!G6</f>
        <v>0.50783055258996102</v>
      </c>
    </row>
    <row r="8" spans="1:12">
      <c r="A8" s="17"/>
      <c r="B8" s="17"/>
      <c r="C8" s="17"/>
      <c r="D8" s="17"/>
      <c r="E8" s="17"/>
      <c r="F8" s="17"/>
      <c r="G8" s="17"/>
      <c r="H8" s="17"/>
      <c r="I8" s="16" t="s">
        <v>47</v>
      </c>
      <c r="J8" s="19">
        <f>'Burr XII LooksRare COV FINAL'!G7</f>
        <v>0.24697995321971336</v>
      </c>
      <c r="K8" s="16" t="s">
        <v>42</v>
      </c>
      <c r="L8" s="19">
        <f>'Burr XII LooksRare COV LC'!G7</f>
        <v>-0.64701775747528312</v>
      </c>
    </row>
    <row r="9" spans="1:12">
      <c r="A9" s="17"/>
      <c r="B9" s="17"/>
      <c r="C9" s="17"/>
      <c r="D9" s="17"/>
      <c r="E9" s="17"/>
      <c r="F9" s="17"/>
      <c r="G9" s="17"/>
      <c r="H9" s="17"/>
      <c r="I9" s="16" t="s">
        <v>42</v>
      </c>
      <c r="J9" s="19">
        <f>'Burr XII LooksRare COV FINAL'!G8</f>
        <v>-0.86427165759083668</v>
      </c>
      <c r="K9" s="16" t="s">
        <v>43</v>
      </c>
      <c r="L9" s="19">
        <f>'Burr XII LooksRare COV LC'!G8</f>
        <v>0.18771315403326427</v>
      </c>
    </row>
    <row r="10" spans="1:12">
      <c r="A10" s="17"/>
      <c r="B10" s="17"/>
      <c r="C10" s="17"/>
      <c r="D10" s="17"/>
      <c r="E10" s="17"/>
      <c r="F10" s="17"/>
      <c r="G10" s="17"/>
      <c r="H10" s="17"/>
      <c r="I10" s="16" t="s">
        <v>43</v>
      </c>
      <c r="J10" s="19">
        <f>'Burr XII LooksRare COV FINAL'!G9</f>
        <v>0.51543691265342051</v>
      </c>
      <c r="K10" s="16" t="s">
        <v>64</v>
      </c>
      <c r="L10" s="19">
        <f>'Burr XII LooksRare COV LC'!G9</f>
        <v>0.9998407999375637</v>
      </c>
    </row>
    <row r="11" spans="1:12">
      <c r="A11" s="17"/>
      <c r="B11" s="17"/>
      <c r="C11" s="17"/>
      <c r="D11" s="17"/>
      <c r="E11" s="17"/>
      <c r="F11" s="17"/>
      <c r="G11" s="17"/>
      <c r="H11" s="17"/>
      <c r="I11" s="16" t="s">
        <v>8</v>
      </c>
      <c r="J11" s="19">
        <f>'Burr XII LooksRare COV FINAL'!G10</f>
        <v>-794340.80659943412</v>
      </c>
      <c r="K11" s="16" t="s">
        <v>65</v>
      </c>
      <c r="L11" s="19">
        <f>'Burr XII LooksRare COV LC'!G10</f>
        <v>1.0000001000000049</v>
      </c>
    </row>
    <row r="12" spans="1:12">
      <c r="A12" s="17"/>
      <c r="B12" s="17"/>
      <c r="C12" s="17"/>
      <c r="D12" s="17"/>
      <c r="E12" s="17"/>
      <c r="F12" s="17"/>
      <c r="G12" s="17"/>
      <c r="H12" s="17"/>
      <c r="I12" s="16" t="s">
        <v>57</v>
      </c>
      <c r="J12" s="18">
        <f>'Burr XII LooksRare COV FINAL'!J1</f>
        <v>0.16217367042841213</v>
      </c>
      <c r="K12" s="16" t="s">
        <v>30</v>
      </c>
      <c r="L12" s="19">
        <f>'Burr XII LooksRare COV LC'!G11</f>
        <v>0.21012927550540708</v>
      </c>
    </row>
    <row r="13" spans="1:12">
      <c r="A13" s="17"/>
      <c r="B13" s="17"/>
      <c r="C13" s="17"/>
      <c r="D13" s="17"/>
      <c r="E13" s="17"/>
      <c r="F13" s="17"/>
      <c r="G13" s="17"/>
      <c r="H13" s="17"/>
      <c r="I13" s="16" t="s">
        <v>58</v>
      </c>
      <c r="J13" s="18">
        <f>'Burr XII LooksRare COV FINAL'!J2</f>
        <v>0.32801419279052213</v>
      </c>
      <c r="K13" s="16" t="s">
        <v>12</v>
      </c>
      <c r="L13" s="19">
        <f>'Burr XII LooksRare COV LC'!G12</f>
        <v>-0.74549721914743894</v>
      </c>
    </row>
    <row r="14" spans="1:12">
      <c r="A14" s="17"/>
      <c r="B14" s="17"/>
      <c r="C14" s="17"/>
      <c r="D14" s="17"/>
      <c r="E14" s="17"/>
      <c r="F14" s="17"/>
      <c r="G14" s="17"/>
      <c r="H14" s="17"/>
      <c r="I14" s="16" t="s">
        <v>27</v>
      </c>
      <c r="J14" s="20">
        <f>'Burr XII LooksRare COV FINAL'!J3</f>
        <v>1588805.9527938899</v>
      </c>
      <c r="K14" s="16" t="s">
        <v>33</v>
      </c>
      <c r="L14" s="19">
        <f>'Burr XII LooksRare COV LC'!G13</f>
        <v>2.6686162825554423</v>
      </c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6" t="s">
        <v>47</v>
      </c>
      <c r="L15" s="19">
        <f>'Burr XII LooksRare COV LC'!G14</f>
        <v>0.50783055258996102</v>
      </c>
    </row>
    <row r="16" spans="1:1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6" t="s">
        <v>42</v>
      </c>
      <c r="L16" s="19">
        <f>'Burr XII LooksRare COV LC'!G15</f>
        <v>-0.64701775747528312</v>
      </c>
    </row>
    <row r="17" spans="1:1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6" t="s">
        <v>43</v>
      </c>
      <c r="L17" s="19">
        <f>'Burr XII LooksRare COV LC'!G16</f>
        <v>0.18771315403326427</v>
      </c>
    </row>
    <row r="18" spans="1:1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6" t="s">
        <v>48</v>
      </c>
      <c r="L18" s="19">
        <f>'Burr XII LooksRare COV LC'!G17</f>
        <v>1</v>
      </c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6" t="s">
        <v>8</v>
      </c>
      <c r="L19" s="17">
        <f>'Burr XII LooksRare COV LC'!G18</f>
        <v>-1294670000</v>
      </c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6" t="s">
        <v>57</v>
      </c>
      <c r="L20" s="18">
        <f>'Burr XII LooksRare COV LC'!K1</f>
        <v>1</v>
      </c>
    </row>
    <row r="2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6" t="s">
        <v>58</v>
      </c>
      <c r="L21" s="18">
        <f>'Burr XII LooksRare COV LC'!K2</f>
        <v>1</v>
      </c>
    </row>
    <row r="22" spans="1:1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6" t="s">
        <v>27</v>
      </c>
      <c r="L22" s="20">
        <f>'Burr XII LooksRare COV LC'!K3</f>
        <v>2589340234.8636794</v>
      </c>
    </row>
    <row r="23" spans="1:1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>
      <c r="A25" s="16" t="s">
        <v>52</v>
      </c>
      <c r="B25" s="16"/>
      <c r="C25" s="16" t="s">
        <v>55</v>
      </c>
      <c r="D25" s="16"/>
      <c r="E25" s="16" t="s">
        <v>53</v>
      </c>
      <c r="F25" s="16"/>
      <c r="G25" s="16" t="s">
        <v>61</v>
      </c>
      <c r="H25" s="16"/>
      <c r="I25" s="16" t="s">
        <v>56</v>
      </c>
      <c r="J25" s="17"/>
      <c r="K25" s="16" t="s">
        <v>70</v>
      </c>
      <c r="L25" s="16"/>
    </row>
    <row r="26" spans="1:12">
      <c r="A26" s="16" t="s">
        <v>6</v>
      </c>
      <c r="B26" s="19">
        <f>'Pareto II (EG) Coinbase'!$F$1</f>
        <v>1.1886342277574626E-2</v>
      </c>
      <c r="C26" s="16" t="s">
        <v>6</v>
      </c>
      <c r="D26" s="19">
        <f>'Pareto II (EG) Coinbase NT'!F1</f>
        <v>1.1834660847301382E-2</v>
      </c>
      <c r="E26" s="16" t="s">
        <v>6</v>
      </c>
      <c r="F26" s="19">
        <f>'Burr XII Coinbase'!F1</f>
        <v>3.4425377108903972E-3</v>
      </c>
      <c r="G26" s="16" t="s">
        <v>6</v>
      </c>
      <c r="H26" s="19">
        <f>'Burr XII Coinbase NT'!F1</f>
        <v>1.8083945429142603</v>
      </c>
      <c r="I26" s="16" t="s">
        <v>6</v>
      </c>
      <c r="J26" s="19">
        <f>'Burr XII Coinbase COV FINAL'!G1</f>
        <v>3.3046360251832627E-3</v>
      </c>
      <c r="K26" s="16" t="s">
        <v>63</v>
      </c>
      <c r="L26" s="20">
        <f>'Burr XII Coinbase COV LC'!G1</f>
        <v>3.8011083791659717E-16</v>
      </c>
    </row>
    <row r="27" spans="1:12">
      <c r="A27" s="16" t="s">
        <v>7</v>
      </c>
      <c r="B27" s="19">
        <f>'Pareto II (EG) Coinbase'!$F$2</f>
        <v>11.911580317717776</v>
      </c>
      <c r="C27" s="16" t="s">
        <v>7</v>
      </c>
      <c r="D27" s="19">
        <f>'Pareto II (EG) Coinbase NT'!F2</f>
        <v>11.81511371561273</v>
      </c>
      <c r="E27" s="16" t="s">
        <v>7</v>
      </c>
      <c r="F27" s="19">
        <f>'Burr XII Coinbase'!F2</f>
        <v>19.600762738139451</v>
      </c>
      <c r="G27" s="16" t="s">
        <v>7</v>
      </c>
      <c r="H27" s="19">
        <f>'Burr XII Coinbase NT'!F2</f>
        <v>119.7164222705199</v>
      </c>
      <c r="I27" s="16" t="s">
        <v>7</v>
      </c>
      <c r="J27" s="19">
        <f>'Burr XII Coinbase COV FINAL'!G2</f>
        <v>49.964392526705545</v>
      </c>
      <c r="K27" s="16" t="s">
        <v>62</v>
      </c>
      <c r="L27" s="20">
        <f>'Burr XII Coinbase COV LC'!G2</f>
        <v>3.8011083791659717E-16</v>
      </c>
    </row>
    <row r="28" spans="1:12">
      <c r="A28" s="16"/>
      <c r="B28" s="19"/>
      <c r="C28" s="16" t="s">
        <v>48</v>
      </c>
      <c r="D28" s="19">
        <f>'Pareto II (EG) Coinbase NT'!F3</f>
        <v>0.71404240983757927</v>
      </c>
      <c r="E28" s="16" t="s">
        <v>11</v>
      </c>
      <c r="F28" s="19">
        <f>'Burr XII Coinbase'!F3</f>
        <v>2.1726030569708383</v>
      </c>
      <c r="G28" s="16" t="s">
        <v>48</v>
      </c>
      <c r="H28" s="19">
        <f>'Burr XII Coinbase NT'!F3</f>
        <v>1.83111131164134E-2</v>
      </c>
      <c r="I28" s="16" t="s">
        <v>11</v>
      </c>
      <c r="J28" s="19">
        <f>'Burr XII Coinbase COV FINAL'!G3</f>
        <v>2.1565299917438572</v>
      </c>
      <c r="K28" s="16" t="s">
        <v>30</v>
      </c>
      <c r="L28" s="20">
        <f>'Burr XII Coinbase COV LC'!G3</f>
        <v>0.21012927550540708</v>
      </c>
    </row>
    <row r="29" spans="1:12">
      <c r="A29" s="16" t="s">
        <v>8</v>
      </c>
      <c r="B29" s="19">
        <f>'Pareto II (EG) Coinbase'!$F$3</f>
        <v>-142927.8092654986</v>
      </c>
      <c r="C29" s="16" t="s">
        <v>8</v>
      </c>
      <c r="D29" s="19">
        <f>'Pareto II (EG) Coinbase NT'!F4</f>
        <v>-142893.26289302437</v>
      </c>
      <c r="E29" s="16" t="s">
        <v>8</v>
      </c>
      <c r="F29" s="19">
        <f>'Burr XII Coinbase'!F4</f>
        <v>-141974.98323391646</v>
      </c>
      <c r="G29" s="16" t="s">
        <v>11</v>
      </c>
      <c r="H29" s="19">
        <f>'Burr XII Coinbase NT'!F4</f>
        <v>1.606552035770823</v>
      </c>
      <c r="I29" s="16" t="s">
        <v>30</v>
      </c>
      <c r="J29" s="19">
        <f>'Burr XII Coinbase COV FINAL'!G4</f>
        <v>6.0493762049603855E-2</v>
      </c>
      <c r="K29" s="16" t="s">
        <v>12</v>
      </c>
      <c r="L29" s="20">
        <f>'Burr XII Coinbase COV LC'!G4</f>
        <v>-0.74549721914743894</v>
      </c>
    </row>
    <row r="30" spans="1:12">
      <c r="A30" s="16" t="s">
        <v>16</v>
      </c>
      <c r="B30" s="18">
        <f>'Pareto II (EG) Coinbase'!$J$1</f>
        <v>0.75591752519875455</v>
      </c>
      <c r="C30" s="16" t="s">
        <v>16</v>
      </c>
      <c r="D30" s="18">
        <f>'Pareto II (EG) Coinbase NT'!J1</f>
        <v>0.74390946378533218</v>
      </c>
      <c r="E30" s="16" t="s">
        <v>16</v>
      </c>
      <c r="F30" s="18">
        <f>'Burr XII Coinbase'!J1</f>
        <v>0.54254647806583223</v>
      </c>
      <c r="G30" s="16" t="s">
        <v>8</v>
      </c>
      <c r="H30" s="19">
        <f>'Burr XII Coinbase NT'!F5</f>
        <v>-141639.11825480961</v>
      </c>
      <c r="I30" s="16" t="s">
        <v>12</v>
      </c>
      <c r="J30" s="19">
        <f>'Burr XII Coinbase COV FINAL'!G5</f>
        <v>0.12369077548562826</v>
      </c>
      <c r="K30" s="16" t="s">
        <v>33</v>
      </c>
      <c r="L30" s="20">
        <f>'Burr XII Coinbase COV LC'!G5</f>
        <v>2.6686162825554423</v>
      </c>
    </row>
    <row r="31" spans="1:12">
      <c r="A31" s="17"/>
      <c r="B31" s="17"/>
      <c r="C31" s="17"/>
      <c r="D31" s="17"/>
      <c r="E31" s="17"/>
      <c r="F31" s="17"/>
      <c r="G31" s="16" t="s">
        <v>16</v>
      </c>
      <c r="H31" s="18">
        <f>'Burr XII Coinbase NT'!J1</f>
        <v>0.3152717108371309</v>
      </c>
      <c r="I31" s="16" t="s">
        <v>33</v>
      </c>
      <c r="J31" s="19">
        <f>'Burr XII Coinbase COV FINAL'!G6</f>
        <v>2.5278745047008826E-2</v>
      </c>
      <c r="K31" s="16" t="s">
        <v>47</v>
      </c>
      <c r="L31" s="20">
        <f>'Burr XII Coinbase COV LC'!G6</f>
        <v>0.50783055258996102</v>
      </c>
    </row>
    <row r="32" spans="1:12">
      <c r="A32" s="17"/>
      <c r="B32" s="17"/>
      <c r="C32" s="17"/>
      <c r="D32" s="17"/>
      <c r="E32" s="17"/>
      <c r="F32" s="17"/>
      <c r="G32" s="17"/>
      <c r="H32" s="17"/>
      <c r="I32" s="16" t="s">
        <v>47</v>
      </c>
      <c r="J32" s="19">
        <f>'Burr XII Coinbase COV FINAL'!G7</f>
        <v>4.8032038486533334E-2</v>
      </c>
      <c r="K32" s="16" t="s">
        <v>42</v>
      </c>
      <c r="L32" s="20">
        <f>'Burr XII Coinbase COV LC'!G7</f>
        <v>-0.64701775747528312</v>
      </c>
    </row>
    <row r="33" spans="1:12">
      <c r="A33" s="17"/>
      <c r="B33" s="17"/>
      <c r="C33" s="17"/>
      <c r="D33" s="17"/>
      <c r="E33" s="17"/>
      <c r="F33" s="17"/>
      <c r="G33" s="17"/>
      <c r="H33" s="17"/>
      <c r="I33" s="16" t="s">
        <v>42</v>
      </c>
      <c r="J33" s="19">
        <f>'Burr XII Coinbase COV FINAL'!G8</f>
        <v>0</v>
      </c>
      <c r="K33" s="16" t="s">
        <v>43</v>
      </c>
      <c r="L33" s="20">
        <f>'Burr XII Coinbase COV LC'!G8</f>
        <v>0.18771315403326427</v>
      </c>
    </row>
    <row r="34" spans="1:12">
      <c r="A34" s="17"/>
      <c r="B34" s="17"/>
      <c r="C34" s="17"/>
      <c r="D34" s="17"/>
      <c r="E34" s="17"/>
      <c r="F34" s="17"/>
      <c r="G34" s="17"/>
      <c r="H34" s="17"/>
      <c r="I34" s="16" t="s">
        <v>43</v>
      </c>
      <c r="J34" s="19">
        <f>'Burr XII Coinbase COV FINAL'!G9</f>
        <v>-0.61825754092485175</v>
      </c>
      <c r="K34" s="16" t="s">
        <v>64</v>
      </c>
      <c r="L34" s="20">
        <f>'Burr XII Coinbase COV LC'!G9</f>
        <v>1.0000500012500209</v>
      </c>
    </row>
    <row r="35" spans="1:12">
      <c r="A35" s="17"/>
      <c r="B35" s="17"/>
      <c r="C35" s="17"/>
      <c r="D35" s="17"/>
      <c r="E35" s="17"/>
      <c r="F35" s="17"/>
      <c r="G35" s="17"/>
      <c r="H35" s="17"/>
      <c r="I35" s="16" t="s">
        <v>8</v>
      </c>
      <c r="J35" s="19">
        <f>'Burr XII Coinbase COV FINAL'!G10</f>
        <v>-102926.92650540121</v>
      </c>
      <c r="K35" s="16" t="s">
        <v>65</v>
      </c>
      <c r="L35" s="20">
        <f>'Burr XII Coinbase COV LC'!G10</f>
        <v>0.9998407999375637</v>
      </c>
    </row>
    <row r="36" spans="1:12">
      <c r="A36" s="17"/>
      <c r="B36" s="17"/>
      <c r="C36" s="17"/>
      <c r="D36" s="17"/>
      <c r="E36" s="17"/>
      <c r="F36" s="17"/>
      <c r="G36" s="17"/>
      <c r="H36" s="17"/>
      <c r="I36" s="16" t="s">
        <v>57</v>
      </c>
      <c r="J36" s="18">
        <f>'Burr XII Coinbase COV FINAL'!J1</f>
        <v>0.14988023651815938</v>
      </c>
      <c r="K36" s="16" t="s">
        <v>30</v>
      </c>
      <c r="L36" s="20">
        <f>'Burr XII Coinbase COV LC'!G11</f>
        <v>0.21012927550540708</v>
      </c>
    </row>
    <row r="37" spans="1:12">
      <c r="A37" s="17"/>
      <c r="B37" s="17"/>
      <c r="C37" s="17"/>
      <c r="D37" s="17"/>
      <c r="E37" s="17"/>
      <c r="F37" s="17"/>
      <c r="G37" s="17"/>
      <c r="H37" s="17"/>
      <c r="I37" s="16" t="s">
        <v>58</v>
      </c>
      <c r="J37" s="18">
        <f>'Burr XII Coinbase COV FINAL'!J2</f>
        <v>0.57550126250452749</v>
      </c>
      <c r="K37" s="16" t="s">
        <v>12</v>
      </c>
      <c r="L37" s="20">
        <f>'Burr XII Coinbase COV LC'!G12</f>
        <v>-0.74549721914743894</v>
      </c>
    </row>
    <row r="38" spans="1:12">
      <c r="A38" s="17"/>
      <c r="B38" s="17"/>
      <c r="C38" s="17"/>
      <c r="D38" s="17"/>
      <c r="E38" s="17"/>
      <c r="F38" s="17"/>
      <c r="G38" s="17"/>
      <c r="H38" s="17"/>
      <c r="I38" s="16" t="s">
        <v>27</v>
      </c>
      <c r="J38" s="20">
        <f>'Burr XII Coinbase COV FINAL'!J3</f>
        <v>205978.19260582409</v>
      </c>
      <c r="K38" s="16" t="s">
        <v>33</v>
      </c>
      <c r="L38" s="20">
        <f>'Burr XII Coinbase COV LC'!G13</f>
        <v>2.6686162825554423</v>
      </c>
    </row>
    <row r="39" spans="1:1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6" t="s">
        <v>47</v>
      </c>
      <c r="L39" s="20">
        <f>'Burr XII Coinbase COV LC'!G14</f>
        <v>0.50783055258996102</v>
      </c>
    </row>
    <row r="40" spans="1:1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6" t="s">
        <v>42</v>
      </c>
      <c r="L40" s="20">
        <f>'Burr XII Coinbase COV LC'!G15</f>
        <v>-0.64701775747528312</v>
      </c>
    </row>
    <row r="41" spans="1:1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6" t="s">
        <v>43</v>
      </c>
      <c r="L41" s="20">
        <f>'Burr XII Coinbase COV LC'!G16</f>
        <v>0.18771315403326427</v>
      </c>
    </row>
    <row r="42" spans="1:1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6" t="s">
        <v>48</v>
      </c>
      <c r="L42" s="20">
        <f>'Burr XII Coinbase COV LC'!G17</f>
        <v>1</v>
      </c>
    </row>
    <row r="43" spans="1:1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6" t="s">
        <v>8</v>
      </c>
      <c r="L43" s="20">
        <f>'Burr XII Coinbase COV LC'!G18</f>
        <v>-142052.75366021646</v>
      </c>
    </row>
    <row r="44" spans="1:1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6" t="s">
        <v>57</v>
      </c>
      <c r="L44" s="18">
        <f>'Burr XII Coinbase COV LC'!K1</f>
        <v>0.25403071767315738</v>
      </c>
    </row>
    <row r="45" spans="1:1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6" t="s">
        <v>58</v>
      </c>
      <c r="L45" s="18">
        <f>'Burr XII Coinbase COV LC'!K2</f>
        <v>0.54564110199991012</v>
      </c>
    </row>
    <row r="46" spans="1:1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6" t="s">
        <v>27</v>
      </c>
      <c r="L46" s="20">
        <f>'Burr XII Coinbase COV LC'!K3</f>
        <v>284340.37099991832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C6F0-9E6F-7B4C-BB21-848F1A9EA89E}">
  <dimension ref="A1:L59"/>
  <sheetViews>
    <sheetView topLeftCell="C1" workbookViewId="0">
      <selection activeCell="K2" sqref="K1:L3"/>
    </sheetView>
  </sheetViews>
  <sheetFormatPr defaultColWidth="11" defaultRowHeight="15.75"/>
  <sheetData>
    <row r="1" spans="1:12">
      <c r="E1" t="s">
        <v>6</v>
      </c>
      <c r="F1">
        <v>0.11275568260241917</v>
      </c>
      <c r="I1" t="s">
        <v>16</v>
      </c>
      <c r="J1" s="10">
        <f>AVERAGE(J8:J58)</f>
        <v>0.49498740605849667</v>
      </c>
    </row>
    <row r="2" spans="1:12">
      <c r="A2" t="s">
        <v>9</v>
      </c>
      <c r="B2">
        <v>1000000</v>
      </c>
      <c r="E2" t="s">
        <v>7</v>
      </c>
      <c r="F2">
        <v>11.491204377390414</v>
      </c>
    </row>
    <row r="3" spans="1:12">
      <c r="E3" t="s">
        <v>8</v>
      </c>
      <c r="F3">
        <f>SUM(F6:F59)</f>
        <v>-1122850.9009736858</v>
      </c>
    </row>
    <row r="5" spans="1:12">
      <c r="B5" s="3" t="s">
        <v>15</v>
      </c>
      <c r="C5" s="2" t="s">
        <v>3</v>
      </c>
      <c r="D5" s="12" t="s">
        <v>4</v>
      </c>
      <c r="E5" s="12" t="s">
        <v>5</v>
      </c>
      <c r="F5" s="12" t="s">
        <v>8</v>
      </c>
      <c r="G5" s="12"/>
      <c r="H5" s="12" t="s">
        <v>10</v>
      </c>
      <c r="I5" s="12" t="s">
        <v>26</v>
      </c>
      <c r="J5" s="12" t="s">
        <v>18</v>
      </c>
      <c r="K5" s="12" t="s">
        <v>19</v>
      </c>
    </row>
    <row r="6" spans="1:12">
      <c r="B6" s="1">
        <f>B7-WEEKDAY(7)</f>
        <v>44564</v>
      </c>
    </row>
    <row r="7" spans="1:12">
      <c r="B7" s="1">
        <v>44571</v>
      </c>
      <c r="C7" s="4"/>
    </row>
    <row r="8" spans="1:12">
      <c r="A8">
        <v>1</v>
      </c>
      <c r="B8" s="1">
        <v>44578</v>
      </c>
      <c r="C8">
        <v>9979</v>
      </c>
      <c r="D8">
        <f>C8</f>
        <v>9979</v>
      </c>
      <c r="E8">
        <f>1-(F$2/(F$2+A8))^F$1</f>
        <v>9.3645315749236735E-3</v>
      </c>
      <c r="F8">
        <f>C8*LN(E8)</f>
        <v>-46610.172285094442</v>
      </c>
      <c r="H8">
        <f t="shared" ref="H8:H39" si="0">$B$2*E8</f>
        <v>9364.5315749236743</v>
      </c>
      <c r="I8">
        <f>H8</f>
        <v>9364.5315749236743</v>
      </c>
      <c r="J8" s="10">
        <f>ABS(C8-I8)/C8</f>
        <v>6.1576152427730804E-2</v>
      </c>
      <c r="K8">
        <f>(C8-I8)^2/I8</f>
        <v>40.319309342374396</v>
      </c>
    </row>
    <row r="9" spans="1:12">
      <c r="A9">
        <v>2</v>
      </c>
      <c r="B9" s="1">
        <f t="shared" ref="B9:B58" si="1">B8+WEEKDAY(7)</f>
        <v>44585</v>
      </c>
      <c r="C9">
        <v>8445</v>
      </c>
      <c r="D9">
        <f t="shared" ref="D9:D58" si="2">C9+D8</f>
        <v>18424</v>
      </c>
      <c r="E9">
        <f t="shared" ref="E9:E55" si="3">1-(F$2/(F$2+A9))^F$1</f>
        <v>1.7929646643000341E-2</v>
      </c>
      <c r="F9">
        <f>C9*LN(E9-E8)</f>
        <v>-40198.687383002769</v>
      </c>
      <c r="H9">
        <f t="shared" si="0"/>
        <v>17929.646643000342</v>
      </c>
      <c r="I9">
        <f>H9-H8</f>
        <v>8565.1150680766677</v>
      </c>
      <c r="J9" s="10">
        <f t="shared" ref="J9:J58" si="4">ABS(C9-I9)/C9</f>
        <v>1.4223217060588246E-2</v>
      </c>
      <c r="K9">
        <f t="shared" ref="K9:K58" si="5">(C9-I9)^2/I9</f>
        <v>1.6844641857569709</v>
      </c>
      <c r="L9" t="s">
        <v>14</v>
      </c>
    </row>
    <row r="10" spans="1:12">
      <c r="A10">
        <v>3</v>
      </c>
      <c r="B10" s="1">
        <f t="shared" si="1"/>
        <v>44592</v>
      </c>
      <c r="C10">
        <v>10083</v>
      </c>
      <c r="D10">
        <f t="shared" si="2"/>
        <v>28507</v>
      </c>
      <c r="E10">
        <f t="shared" si="3"/>
        <v>2.581572984157543E-2</v>
      </c>
      <c r="F10">
        <f t="shared" ref="F10:F58" si="6">C10*LN(E10-E9)</f>
        <v>-48828.497356760556</v>
      </c>
      <c r="H10">
        <f t="shared" si="0"/>
        <v>25815.72984157543</v>
      </c>
      <c r="I10">
        <f t="shared" ref="I10:I58" si="7">H10-H9</f>
        <v>7886.0831985750883</v>
      </c>
      <c r="J10" s="10">
        <f t="shared" si="4"/>
        <v>0.21788324917434412</v>
      </c>
      <c r="K10">
        <f t="shared" si="5"/>
        <v>612.02035419245135</v>
      </c>
    </row>
    <row r="11" spans="1:12">
      <c r="A11">
        <v>4</v>
      </c>
      <c r="B11" s="1">
        <f t="shared" si="1"/>
        <v>44599</v>
      </c>
      <c r="C11">
        <v>10956</v>
      </c>
      <c r="D11">
        <f t="shared" si="2"/>
        <v>39463</v>
      </c>
      <c r="E11">
        <f t="shared" si="3"/>
        <v>3.3118225335493912E-2</v>
      </c>
      <c r="F11">
        <f t="shared" si="6"/>
        <v>-53898.470826196004</v>
      </c>
      <c r="H11">
        <f t="shared" si="0"/>
        <v>33118.225335493909</v>
      </c>
      <c r="I11">
        <f t="shared" si="7"/>
        <v>7302.495493918479</v>
      </c>
      <c r="J11" s="10">
        <f t="shared" si="4"/>
        <v>0.3334706559037533</v>
      </c>
      <c r="K11">
        <f t="shared" si="5"/>
        <v>1827.8813300294778</v>
      </c>
    </row>
    <row r="12" spans="1:12">
      <c r="A12">
        <v>5</v>
      </c>
      <c r="B12" s="1">
        <f t="shared" si="1"/>
        <v>44606</v>
      </c>
      <c r="C12">
        <v>6183</v>
      </c>
      <c r="D12">
        <f t="shared" si="2"/>
        <v>45646</v>
      </c>
      <c r="E12">
        <f t="shared" si="3"/>
        <v>3.991403956997186E-2</v>
      </c>
      <c r="F12">
        <f t="shared" si="6"/>
        <v>-30862.125519551304</v>
      </c>
      <c r="H12">
        <f t="shared" si="0"/>
        <v>39914.039569971857</v>
      </c>
      <c r="I12">
        <f t="shared" si="7"/>
        <v>6795.814234477948</v>
      </c>
      <c r="J12" s="10">
        <f t="shared" si="4"/>
        <v>9.91127663719793E-2</v>
      </c>
      <c r="K12">
        <f t="shared" si="5"/>
        <v>55.260675619047795</v>
      </c>
    </row>
    <row r="13" spans="1:12">
      <c r="A13">
        <v>6</v>
      </c>
      <c r="B13" s="1">
        <f t="shared" si="1"/>
        <v>44613</v>
      </c>
      <c r="C13">
        <v>4890</v>
      </c>
      <c r="D13">
        <f t="shared" si="2"/>
        <v>50536</v>
      </c>
      <c r="E13">
        <f t="shared" si="3"/>
        <v>4.6266020203920899E-2</v>
      </c>
      <c r="F13">
        <f t="shared" si="6"/>
        <v>-24738.45427284361</v>
      </c>
      <c r="H13">
        <f t="shared" si="0"/>
        <v>46266.020203920896</v>
      </c>
      <c r="I13">
        <f t="shared" si="7"/>
        <v>6351.9806339490387</v>
      </c>
      <c r="J13" s="10">
        <f t="shared" si="4"/>
        <v>0.29897354477485455</v>
      </c>
      <c r="K13">
        <f t="shared" si="5"/>
        <v>336.4914815102664</v>
      </c>
    </row>
    <row r="14" spans="1:12">
      <c r="A14">
        <v>7</v>
      </c>
      <c r="B14" s="1">
        <f t="shared" si="1"/>
        <v>44620</v>
      </c>
      <c r="C14">
        <v>3880</v>
      </c>
      <c r="D14">
        <f t="shared" si="2"/>
        <v>54416</v>
      </c>
      <c r="E14">
        <f t="shared" si="3"/>
        <v>5.2226164115085849E-2</v>
      </c>
      <c r="F14">
        <f t="shared" si="6"/>
        <v>-19875.923329867775</v>
      </c>
      <c r="H14">
        <f t="shared" si="0"/>
        <v>52226.164115085849</v>
      </c>
      <c r="I14">
        <f t="shared" si="7"/>
        <v>5960.1439111649524</v>
      </c>
      <c r="J14" s="10">
        <f t="shared" si="4"/>
        <v>0.53611956473323519</v>
      </c>
      <c r="K14">
        <f t="shared" si="5"/>
        <v>725.98896195291422</v>
      </c>
    </row>
    <row r="15" spans="1:12">
      <c r="A15">
        <v>8</v>
      </c>
      <c r="B15" s="1">
        <f t="shared" si="1"/>
        <v>44627</v>
      </c>
      <c r="C15">
        <v>2498</v>
      </c>
      <c r="D15">
        <f t="shared" si="2"/>
        <v>56914</v>
      </c>
      <c r="E15">
        <f t="shared" si="3"/>
        <v>5.7837963059001241E-2</v>
      </c>
      <c r="F15">
        <f t="shared" si="6"/>
        <v>-12946.844090827342</v>
      </c>
      <c r="H15">
        <f t="shared" si="0"/>
        <v>57837.963059001238</v>
      </c>
      <c r="I15">
        <f t="shared" si="7"/>
        <v>5611.7989439153898</v>
      </c>
      <c r="J15" s="10">
        <f t="shared" si="4"/>
        <v>1.2465167909989552</v>
      </c>
      <c r="K15">
        <f t="shared" si="5"/>
        <v>1727.7425581401551</v>
      </c>
    </row>
    <row r="16" spans="1:12">
      <c r="A16">
        <v>9</v>
      </c>
      <c r="B16" s="1">
        <f t="shared" si="1"/>
        <v>44634</v>
      </c>
      <c r="C16">
        <v>2994</v>
      </c>
      <c r="D16">
        <f t="shared" si="2"/>
        <v>59908</v>
      </c>
      <c r="E16">
        <f t="shared" si="3"/>
        <v>6.3138150333414522E-2</v>
      </c>
      <c r="F16">
        <f t="shared" si="6"/>
        <v>-15688.599294014564</v>
      </c>
      <c r="H16">
        <f t="shared" si="0"/>
        <v>63138.150333414524</v>
      </c>
      <c r="I16">
        <f t="shared" si="7"/>
        <v>5300.1872744132852</v>
      </c>
      <c r="J16" s="10">
        <f t="shared" si="4"/>
        <v>0.77026963073256016</v>
      </c>
      <c r="K16">
        <f t="shared" si="5"/>
        <v>1003.4550609826365</v>
      </c>
    </row>
    <row r="17" spans="1:11">
      <c r="A17">
        <v>10</v>
      </c>
      <c r="B17" s="1">
        <f t="shared" si="1"/>
        <v>44641</v>
      </c>
      <c r="C17">
        <v>3040</v>
      </c>
      <c r="D17">
        <f t="shared" si="2"/>
        <v>62948</v>
      </c>
      <c r="E17">
        <f t="shared" si="3"/>
        <v>6.8158022656102824E-2</v>
      </c>
      <c r="F17">
        <f t="shared" si="6"/>
        <v>-16094.826369161292</v>
      </c>
      <c r="H17">
        <f t="shared" si="0"/>
        <v>68158.022656102825</v>
      </c>
      <c r="I17">
        <f t="shared" si="7"/>
        <v>5019.8723226883012</v>
      </c>
      <c r="J17" s="10">
        <f t="shared" si="4"/>
        <v>0.65127379035799382</v>
      </c>
      <c r="K17">
        <f t="shared" si="5"/>
        <v>780.8753215555771</v>
      </c>
    </row>
    <row r="18" spans="1:11">
      <c r="A18">
        <v>11</v>
      </c>
      <c r="B18" s="1">
        <f t="shared" si="1"/>
        <v>44648</v>
      </c>
      <c r="C18">
        <v>3217</v>
      </c>
      <c r="D18">
        <f t="shared" si="2"/>
        <v>66165</v>
      </c>
      <c r="E18">
        <f t="shared" si="3"/>
        <v>7.292445517897217E-2</v>
      </c>
      <c r="F18">
        <f t="shared" si="6"/>
        <v>-17198.587560130465</v>
      </c>
      <c r="H18">
        <f t="shared" si="0"/>
        <v>72924.455178972174</v>
      </c>
      <c r="I18">
        <f t="shared" si="7"/>
        <v>4766.4325228693488</v>
      </c>
      <c r="J18" s="10">
        <f t="shared" si="4"/>
        <v>0.48163895644058091</v>
      </c>
      <c r="K18">
        <f t="shared" si="5"/>
        <v>503.67672916935595</v>
      </c>
    </row>
    <row r="19" spans="1:11">
      <c r="A19">
        <v>12</v>
      </c>
      <c r="B19" s="1">
        <f t="shared" si="1"/>
        <v>44655</v>
      </c>
      <c r="C19">
        <v>4110</v>
      </c>
      <c r="D19">
        <f t="shared" si="2"/>
        <v>70275</v>
      </c>
      <c r="E19">
        <f t="shared" si="3"/>
        <v>7.7460691119673131E-2</v>
      </c>
      <c r="F19">
        <f t="shared" si="6"/>
        <v>-22176.153141918858</v>
      </c>
      <c r="H19">
        <f t="shared" si="0"/>
        <v>77460.691119673123</v>
      </c>
      <c r="I19">
        <f t="shared" si="7"/>
        <v>4536.2359407009499</v>
      </c>
      <c r="J19" s="10">
        <f t="shared" si="4"/>
        <v>0.10370704153307783</v>
      </c>
      <c r="K19">
        <f t="shared" si="5"/>
        <v>40.050182468496224</v>
      </c>
    </row>
    <row r="20" spans="1:11">
      <c r="A20">
        <v>13</v>
      </c>
      <c r="B20" s="1">
        <f t="shared" si="1"/>
        <v>44662</v>
      </c>
      <c r="C20">
        <v>3629</v>
      </c>
      <c r="D20">
        <f t="shared" si="2"/>
        <v>73904</v>
      </c>
      <c r="E20">
        <f t="shared" si="3"/>
        <v>8.1786963361884513E-2</v>
      </c>
      <c r="F20">
        <f t="shared" si="6"/>
        <v>-19752.82490013399</v>
      </c>
      <c r="H20">
        <f t="shared" si="0"/>
        <v>81786.963361884511</v>
      </c>
      <c r="I20">
        <f t="shared" si="7"/>
        <v>4326.2722422113875</v>
      </c>
      <c r="J20" s="10">
        <f t="shared" si="4"/>
        <v>0.19213894797778658</v>
      </c>
      <c r="K20">
        <f t="shared" si="5"/>
        <v>112.38048660339948</v>
      </c>
    </row>
    <row r="21" spans="1:11">
      <c r="A21">
        <v>14</v>
      </c>
      <c r="B21" s="1">
        <f t="shared" si="1"/>
        <v>44669</v>
      </c>
      <c r="C21">
        <v>3015</v>
      </c>
      <c r="D21">
        <f t="shared" si="2"/>
        <v>76919</v>
      </c>
      <c r="E21">
        <f t="shared" si="3"/>
        <v>8.5920989071071263E-2</v>
      </c>
      <c r="F21">
        <f t="shared" si="6"/>
        <v>-16547.838350322967</v>
      </c>
      <c r="H21">
        <f t="shared" si="0"/>
        <v>85920.989071071264</v>
      </c>
      <c r="I21">
        <f t="shared" si="7"/>
        <v>4134.0257091867534</v>
      </c>
      <c r="J21" s="10">
        <f t="shared" si="4"/>
        <v>0.3711528057004157</v>
      </c>
      <c r="K21">
        <f t="shared" si="5"/>
        <v>302.90535809639488</v>
      </c>
    </row>
    <row r="22" spans="1:11">
      <c r="A22">
        <v>15</v>
      </c>
      <c r="B22" s="1">
        <f t="shared" si="1"/>
        <v>44676</v>
      </c>
      <c r="C22">
        <v>6371</v>
      </c>
      <c r="D22">
        <f t="shared" si="2"/>
        <v>83290</v>
      </c>
      <c r="E22">
        <f t="shared" si="3"/>
        <v>8.9878367152369298E-2</v>
      </c>
      <c r="F22">
        <f t="shared" si="6"/>
        <v>-35245.477837937688</v>
      </c>
      <c r="H22">
        <f t="shared" si="0"/>
        <v>89878.367152369305</v>
      </c>
      <c r="I22">
        <f t="shared" si="7"/>
        <v>3957.3780812980403</v>
      </c>
      <c r="J22" s="10">
        <f t="shared" si="4"/>
        <v>0.378845066504781</v>
      </c>
      <c r="K22">
        <f t="shared" si="5"/>
        <v>1472.0783930070468</v>
      </c>
    </row>
    <row r="23" spans="1:11">
      <c r="A23">
        <v>16</v>
      </c>
      <c r="B23" s="1">
        <f t="shared" si="1"/>
        <v>44683</v>
      </c>
      <c r="C23">
        <v>6041</v>
      </c>
      <c r="D23">
        <f t="shared" si="2"/>
        <v>89331</v>
      </c>
      <c r="E23">
        <f t="shared" si="3"/>
        <v>9.3672900526206027E-2</v>
      </c>
      <c r="F23">
        <f t="shared" si="6"/>
        <v>-33673.704950229294</v>
      </c>
      <c r="H23">
        <f t="shared" si="0"/>
        <v>93672.900526206024</v>
      </c>
      <c r="I23">
        <f t="shared" si="7"/>
        <v>3794.533373836719</v>
      </c>
      <c r="J23" s="10">
        <f t="shared" si="4"/>
        <v>0.37186999274346649</v>
      </c>
      <c r="K23">
        <f t="shared" si="5"/>
        <v>1329.969143837762</v>
      </c>
    </row>
    <row r="24" spans="1:11">
      <c r="A24">
        <v>17</v>
      </c>
      <c r="B24" s="1">
        <f t="shared" si="1"/>
        <v>44690</v>
      </c>
      <c r="C24">
        <v>6270</v>
      </c>
      <c r="D24">
        <f t="shared" si="2"/>
        <v>95601</v>
      </c>
      <c r="E24">
        <f t="shared" si="3"/>
        <v>9.7316859619423823E-2</v>
      </c>
      <c r="F24">
        <f t="shared" si="6"/>
        <v>-35204.071974498642</v>
      </c>
      <c r="H24">
        <f t="shared" si="0"/>
        <v>97316.85961942382</v>
      </c>
      <c r="I24">
        <f t="shared" si="7"/>
        <v>3643.9590932177962</v>
      </c>
      <c r="J24" s="10">
        <f t="shared" si="4"/>
        <v>0.41882630092220158</v>
      </c>
      <c r="K24">
        <f t="shared" si="5"/>
        <v>1892.4720798673704</v>
      </c>
    </row>
    <row r="25" spans="1:11">
      <c r="A25">
        <v>18</v>
      </c>
      <c r="B25" s="1">
        <f t="shared" si="1"/>
        <v>44697</v>
      </c>
      <c r="C25">
        <v>4668</v>
      </c>
      <c r="D25">
        <f t="shared" si="2"/>
        <v>100269</v>
      </c>
      <c r="E25">
        <f t="shared" si="3"/>
        <v>0.10082119945115287</v>
      </c>
      <c r="F25">
        <f t="shared" si="6"/>
        <v>-26391.719595294129</v>
      </c>
      <c r="H25">
        <f t="shared" si="0"/>
        <v>100821.19945115286</v>
      </c>
      <c r="I25">
        <f t="shared" si="7"/>
        <v>3504.3398317290412</v>
      </c>
      <c r="J25" s="10">
        <f t="shared" si="4"/>
        <v>0.24928452619343591</v>
      </c>
      <c r="K25">
        <f t="shared" si="5"/>
        <v>386.40801184863426</v>
      </c>
    </row>
    <row r="26" spans="1:11">
      <c r="A26">
        <v>19</v>
      </c>
      <c r="B26" s="1">
        <f t="shared" si="1"/>
        <v>44704</v>
      </c>
      <c r="C26">
        <v>7607</v>
      </c>
      <c r="D26">
        <f t="shared" si="2"/>
        <v>107876</v>
      </c>
      <c r="E26">
        <f t="shared" si="3"/>
        <v>0.10419573976007723</v>
      </c>
      <c r="F26">
        <f t="shared" si="6"/>
        <v>-43295.211355281928</v>
      </c>
      <c r="H26">
        <f t="shared" si="0"/>
        <v>104195.73976007724</v>
      </c>
      <c r="I26">
        <f t="shared" si="7"/>
        <v>3374.5403089243773</v>
      </c>
      <c r="J26" s="10">
        <f t="shared" si="4"/>
        <v>0.55639012634095208</v>
      </c>
      <c r="K26">
        <f t="shared" si="5"/>
        <v>5308.4904599316778</v>
      </c>
    </row>
    <row r="27" spans="1:11">
      <c r="A27">
        <v>20</v>
      </c>
      <c r="B27" s="1">
        <f t="shared" si="1"/>
        <v>44711</v>
      </c>
      <c r="C27">
        <v>4605</v>
      </c>
      <c r="D27">
        <f t="shared" si="2"/>
        <v>112481</v>
      </c>
      <c r="E27">
        <f t="shared" si="3"/>
        <v>0.10744931545406045</v>
      </c>
      <c r="F27">
        <f t="shared" si="6"/>
        <v>-26377.443103302798</v>
      </c>
      <c r="H27">
        <f t="shared" si="0"/>
        <v>107449.31545406044</v>
      </c>
      <c r="I27">
        <f t="shared" si="7"/>
        <v>3253.5756939832063</v>
      </c>
      <c r="J27" s="10">
        <f t="shared" si="4"/>
        <v>0.29346890467248504</v>
      </c>
      <c r="K27">
        <f t="shared" si="5"/>
        <v>561.33553562943462</v>
      </c>
    </row>
    <row r="28" spans="1:11">
      <c r="A28">
        <v>21</v>
      </c>
      <c r="B28" s="1">
        <f t="shared" si="1"/>
        <v>44718</v>
      </c>
      <c r="C28">
        <v>3661</v>
      </c>
      <c r="D28">
        <f t="shared" si="2"/>
        <v>116142</v>
      </c>
      <c r="E28">
        <f t="shared" si="3"/>
        <v>0.11058990304606253</v>
      </c>
      <c r="F28">
        <f t="shared" si="6"/>
        <v>-21099.607382575567</v>
      </c>
      <c r="H28">
        <f t="shared" si="0"/>
        <v>110589.90304606254</v>
      </c>
      <c r="I28">
        <f t="shared" si="7"/>
        <v>3140.5875920020917</v>
      </c>
      <c r="J28" s="10">
        <f t="shared" si="4"/>
        <v>0.14215034362138987</v>
      </c>
      <c r="K28">
        <f t="shared" si="5"/>
        <v>86.235160289075296</v>
      </c>
    </row>
    <row r="29" spans="1:11">
      <c r="A29">
        <v>22</v>
      </c>
      <c r="B29" s="1">
        <f t="shared" si="1"/>
        <v>44725</v>
      </c>
      <c r="C29">
        <v>3115</v>
      </c>
      <c r="D29">
        <f t="shared" si="2"/>
        <v>119257</v>
      </c>
      <c r="E29">
        <f t="shared" si="3"/>
        <v>0.11362472752049124</v>
      </c>
      <c r="F29">
        <f t="shared" si="6"/>
        <v>-18059.529264160781</v>
      </c>
      <c r="H29">
        <f t="shared" si="0"/>
        <v>113624.72752049124</v>
      </c>
      <c r="I29">
        <f t="shared" si="7"/>
        <v>3034.8244744287076</v>
      </c>
      <c r="J29" s="10">
        <f t="shared" si="4"/>
        <v>2.5738531483560957E-2</v>
      </c>
      <c r="K29">
        <f t="shared" si="5"/>
        <v>2.1181175236973213</v>
      </c>
    </row>
    <row r="30" spans="1:11">
      <c r="A30">
        <v>23</v>
      </c>
      <c r="B30" s="1">
        <f t="shared" si="1"/>
        <v>44732</v>
      </c>
      <c r="C30">
        <v>2544</v>
      </c>
      <c r="D30">
        <f t="shared" si="2"/>
        <v>121801</v>
      </c>
      <c r="E30">
        <f t="shared" si="3"/>
        <v>0.11656035314518076</v>
      </c>
      <c r="F30">
        <f t="shared" si="6"/>
        <v>-14833.643447256394</v>
      </c>
      <c r="H30">
        <f t="shared" si="0"/>
        <v>116560.35314518076</v>
      </c>
      <c r="I30">
        <f t="shared" si="7"/>
        <v>2935.6256246895209</v>
      </c>
      <c r="J30" s="10">
        <f t="shared" si="4"/>
        <v>0.15394089020814503</v>
      </c>
      <c r="K30">
        <f t="shared" si="5"/>
        <v>52.244614784515775</v>
      </c>
    </row>
    <row r="31" spans="1:11">
      <c r="A31">
        <v>24</v>
      </c>
      <c r="B31" s="1">
        <f t="shared" si="1"/>
        <v>44739</v>
      </c>
      <c r="C31">
        <v>3259</v>
      </c>
      <c r="D31">
        <f t="shared" si="2"/>
        <v>125060</v>
      </c>
      <c r="E31">
        <f t="shared" si="3"/>
        <v>0.11940276103040914</v>
      </c>
      <c r="F31">
        <f t="shared" si="6"/>
        <v>-19107.855085781604</v>
      </c>
      <c r="H31">
        <f t="shared" si="0"/>
        <v>119402.76103040915</v>
      </c>
      <c r="I31">
        <f t="shared" si="7"/>
        <v>2842.4078852283856</v>
      </c>
      <c r="J31" s="10">
        <f t="shared" si="4"/>
        <v>0.12782820336655859</v>
      </c>
      <c r="K31">
        <f t="shared" si="5"/>
        <v>61.057032311160164</v>
      </c>
    </row>
    <row r="32" spans="1:11">
      <c r="A32">
        <v>25</v>
      </c>
      <c r="B32" s="1">
        <f t="shared" si="1"/>
        <v>44746</v>
      </c>
      <c r="C32">
        <v>2364</v>
      </c>
      <c r="D32">
        <f t="shared" si="2"/>
        <v>127424</v>
      </c>
      <c r="E32">
        <f t="shared" si="3"/>
        <v>0.12215741568331639</v>
      </c>
      <c r="F32">
        <f t="shared" si="6"/>
        <v>-13934.510997900232</v>
      </c>
      <c r="H32">
        <f t="shared" si="0"/>
        <v>122157.4156833164</v>
      </c>
      <c r="I32">
        <f t="shared" si="7"/>
        <v>2754.6546529072511</v>
      </c>
      <c r="J32" s="10">
        <f t="shared" si="4"/>
        <v>0.16525154522303348</v>
      </c>
      <c r="K32">
        <f t="shared" si="5"/>
        <v>55.401158064231318</v>
      </c>
    </row>
    <row r="33" spans="1:11">
      <c r="A33">
        <v>26</v>
      </c>
      <c r="B33" s="1">
        <f t="shared" si="1"/>
        <v>44753</v>
      </c>
      <c r="C33">
        <v>2043</v>
      </c>
      <c r="D33">
        <f t="shared" si="2"/>
        <v>129467</v>
      </c>
      <c r="E33">
        <f t="shared" si="3"/>
        <v>0.12482932237421751</v>
      </c>
      <c r="F33">
        <f t="shared" si="6"/>
        <v>-12104.699296609328</v>
      </c>
      <c r="H33">
        <f t="shared" si="0"/>
        <v>124829.32237421752</v>
      </c>
      <c r="I33">
        <f t="shared" si="7"/>
        <v>2671.9066909011162</v>
      </c>
      <c r="J33" s="10">
        <f t="shared" si="4"/>
        <v>0.30783489520367902</v>
      </c>
      <c r="K33">
        <f t="shared" si="5"/>
        <v>148.03047846210509</v>
      </c>
    </row>
    <row r="34" spans="1:11">
      <c r="A34">
        <v>27</v>
      </c>
      <c r="B34" s="1">
        <f t="shared" si="1"/>
        <v>44760</v>
      </c>
      <c r="C34">
        <v>2176</v>
      </c>
      <c r="D34">
        <f t="shared" si="2"/>
        <v>131643</v>
      </c>
      <c r="E34">
        <f t="shared" si="3"/>
        <v>0.12742307679156062</v>
      </c>
      <c r="F34">
        <f t="shared" si="6"/>
        <v>-12957.31594311033</v>
      </c>
      <c r="H34">
        <f t="shared" si="0"/>
        <v>127423.07679156061</v>
      </c>
      <c r="I34">
        <f t="shared" si="7"/>
        <v>2593.7544173430942</v>
      </c>
      <c r="J34" s="10">
        <f t="shared" si="4"/>
        <v>0.19198272855840728</v>
      </c>
      <c r="K34">
        <f t="shared" si="5"/>
        <v>67.284223996979634</v>
      </c>
    </row>
    <row r="35" spans="1:11">
      <c r="A35">
        <v>28</v>
      </c>
      <c r="B35" s="1">
        <f t="shared" si="1"/>
        <v>44767</v>
      </c>
      <c r="C35">
        <v>2127</v>
      </c>
      <c r="D35">
        <f t="shared" si="2"/>
        <v>133770</v>
      </c>
      <c r="E35">
        <f t="shared" si="3"/>
        <v>0.12994290819317056</v>
      </c>
      <c r="F35">
        <f t="shared" si="6"/>
        <v>-12727.039104685195</v>
      </c>
      <c r="H35">
        <f t="shared" si="0"/>
        <v>129942.90819317056</v>
      </c>
      <c r="I35">
        <f t="shared" si="7"/>
        <v>2519.8314016099466</v>
      </c>
      <c r="J35" s="10">
        <f t="shared" si="4"/>
        <v>0.18468801204040744</v>
      </c>
      <c r="K35">
        <f t="shared" si="5"/>
        <v>61.240807616033656</v>
      </c>
    </row>
    <row r="36" spans="1:11">
      <c r="A36">
        <v>29</v>
      </c>
      <c r="B36" s="1">
        <f t="shared" si="1"/>
        <v>44774</v>
      </c>
      <c r="C36">
        <v>1434</v>
      </c>
      <c r="D36">
        <f t="shared" si="2"/>
        <v>135204</v>
      </c>
      <c r="E36">
        <f t="shared" si="3"/>
        <v>0.13239271704683919</v>
      </c>
      <c r="F36">
        <f t="shared" si="6"/>
        <v>-8620.8427263287722</v>
      </c>
      <c r="H36">
        <f t="shared" si="0"/>
        <v>132392.71704683919</v>
      </c>
      <c r="I36">
        <f t="shared" si="7"/>
        <v>2449.8088536686264</v>
      </c>
      <c r="J36" s="10">
        <f t="shared" si="4"/>
        <v>0.70837437494325406</v>
      </c>
      <c r="K36">
        <f t="shared" si="5"/>
        <v>421.2033219025767</v>
      </c>
    </row>
    <row r="37" spans="1:11">
      <c r="A37">
        <v>30</v>
      </c>
      <c r="B37" s="1">
        <f t="shared" si="1"/>
        <v>44781</v>
      </c>
      <c r="C37">
        <v>1897</v>
      </c>
      <c r="D37">
        <f t="shared" si="2"/>
        <v>137101</v>
      </c>
      <c r="E37">
        <f t="shared" si="3"/>
        <v>0.13477610798117978</v>
      </c>
      <c r="F37">
        <f t="shared" si="6"/>
        <v>-11456.421288536067</v>
      </c>
      <c r="H37">
        <f t="shared" si="0"/>
        <v>134776.10798117978</v>
      </c>
      <c r="I37">
        <f t="shared" si="7"/>
        <v>2383.3909343405976</v>
      </c>
      <c r="J37" s="10">
        <f t="shared" si="4"/>
        <v>0.25640007081739463</v>
      </c>
      <c r="K37">
        <f t="shared" si="5"/>
        <v>99.260317558509129</v>
      </c>
    </row>
    <row r="38" spans="1:11">
      <c r="A38">
        <v>31</v>
      </c>
      <c r="B38" s="1">
        <f t="shared" si="1"/>
        <v>44788</v>
      </c>
      <c r="C38">
        <v>1187</v>
      </c>
      <c r="D38">
        <f t="shared" si="2"/>
        <v>138288</v>
      </c>
      <c r="E38">
        <f t="shared" si="3"/>
        <v>0.13709641872874601</v>
      </c>
      <c r="F38">
        <f t="shared" si="6"/>
        <v>-7200.4062871567521</v>
      </c>
      <c r="H38">
        <f t="shared" si="0"/>
        <v>137096.41872874601</v>
      </c>
      <c r="I38">
        <f t="shared" si="7"/>
        <v>2320.3107475662255</v>
      </c>
      <c r="J38" s="10">
        <f t="shared" si="4"/>
        <v>0.95476895329926326</v>
      </c>
      <c r="K38">
        <f t="shared" si="5"/>
        <v>553.54363715994384</v>
      </c>
    </row>
    <row r="39" spans="1:11">
      <c r="A39">
        <v>32</v>
      </c>
      <c r="B39" s="1">
        <f t="shared" si="1"/>
        <v>44795</v>
      </c>
      <c r="C39">
        <v>1014</v>
      </c>
      <c r="D39">
        <f t="shared" si="2"/>
        <v>139302</v>
      </c>
      <c r="E39">
        <f t="shared" si="3"/>
        <v>0.13935674563068734</v>
      </c>
      <c r="F39">
        <f t="shared" si="6"/>
        <v>-6177.5372708915384</v>
      </c>
      <c r="H39">
        <f t="shared" si="0"/>
        <v>139356.74563068734</v>
      </c>
      <c r="I39">
        <f t="shared" si="7"/>
        <v>2260.3269019413274</v>
      </c>
      <c r="J39" s="10">
        <f t="shared" si="4"/>
        <v>1.2291192326837548</v>
      </c>
      <c r="K39">
        <f t="shared" si="5"/>
        <v>687.21508608713077</v>
      </c>
    </row>
    <row r="40" spans="1:11">
      <c r="A40">
        <v>33</v>
      </c>
      <c r="B40" s="1">
        <f t="shared" si="1"/>
        <v>44802</v>
      </c>
      <c r="C40">
        <v>1137</v>
      </c>
      <c r="D40">
        <f t="shared" si="2"/>
        <v>140439</v>
      </c>
      <c r="E40">
        <f t="shared" si="3"/>
        <v>0.14155996618025701</v>
      </c>
      <c r="F40">
        <f t="shared" si="6"/>
        <v>-6955.9785119821236</v>
      </c>
      <c r="H40">
        <f t="shared" ref="H40:H58" si="8">$B$2*E40</f>
        <v>141559.966180257</v>
      </c>
      <c r="I40">
        <f t="shared" si="7"/>
        <v>2203.2205495696689</v>
      </c>
      <c r="J40" s="10">
        <f t="shared" si="4"/>
        <v>0.93774894421254962</v>
      </c>
      <c r="K40">
        <f t="shared" si="5"/>
        <v>515.98386759178095</v>
      </c>
    </row>
    <row r="41" spans="1:11">
      <c r="A41">
        <v>34</v>
      </c>
      <c r="B41" s="1">
        <f t="shared" si="1"/>
        <v>44809</v>
      </c>
      <c r="C41">
        <v>1121</v>
      </c>
      <c r="D41">
        <f t="shared" si="2"/>
        <v>141560</v>
      </c>
      <c r="E41">
        <f t="shared" si="3"/>
        <v>0.14370875900709901</v>
      </c>
      <c r="F41">
        <f t="shared" si="6"/>
        <v>-6886.1338079370353</v>
      </c>
      <c r="H41">
        <f t="shared" si="8"/>
        <v>143708.759007099</v>
      </c>
      <c r="I41">
        <f t="shared" si="7"/>
        <v>2148.7928268419928</v>
      </c>
      <c r="J41" s="10">
        <f t="shared" si="4"/>
        <v>0.91685354758429327</v>
      </c>
      <c r="K41">
        <f t="shared" si="5"/>
        <v>491.60537103074194</v>
      </c>
    </row>
    <row r="42" spans="1:11">
      <c r="A42">
        <v>35</v>
      </c>
      <c r="B42" s="1">
        <f t="shared" si="1"/>
        <v>44816</v>
      </c>
      <c r="C42">
        <v>962</v>
      </c>
      <c r="D42">
        <f t="shared" si="2"/>
        <v>142522</v>
      </c>
      <c r="E42">
        <f t="shared" si="3"/>
        <v>0.14580562164213884</v>
      </c>
      <c r="F42">
        <f t="shared" si="6"/>
        <v>-5932.9551393553893</v>
      </c>
      <c r="H42">
        <f t="shared" si="8"/>
        <v>145805.62164213884</v>
      </c>
      <c r="I42">
        <f t="shared" si="7"/>
        <v>2096.8626350398408</v>
      </c>
      <c r="J42" s="10">
        <f t="shared" si="4"/>
        <v>1.1796908888148034</v>
      </c>
      <c r="K42">
        <f t="shared" si="5"/>
        <v>614.20961911751567</v>
      </c>
    </row>
    <row r="43" spans="1:11">
      <c r="A43">
        <v>36</v>
      </c>
      <c r="B43" s="1">
        <f t="shared" si="1"/>
        <v>44823</v>
      </c>
      <c r="C43">
        <v>974</v>
      </c>
      <c r="D43">
        <f t="shared" si="2"/>
        <v>143496</v>
      </c>
      <c r="E43">
        <f t="shared" si="3"/>
        <v>0.14785288635150895</v>
      </c>
      <c r="F43">
        <f t="shared" si="6"/>
        <v>-6030.2781476115861</v>
      </c>
      <c r="H43">
        <f t="shared" si="8"/>
        <v>147852.88635150896</v>
      </c>
      <c r="I43">
        <f t="shared" si="7"/>
        <v>2047.2647093701235</v>
      </c>
      <c r="J43" s="10">
        <f t="shared" si="4"/>
        <v>1.1019144860062868</v>
      </c>
      <c r="K43">
        <f t="shared" si="5"/>
        <v>562.65178171988157</v>
      </c>
    </row>
    <row r="44" spans="1:11">
      <c r="A44">
        <v>37</v>
      </c>
      <c r="B44" s="1">
        <f t="shared" si="1"/>
        <v>44830</v>
      </c>
      <c r="C44">
        <v>1093</v>
      </c>
      <c r="D44">
        <f t="shared" si="2"/>
        <v>144589</v>
      </c>
      <c r="E44">
        <f t="shared" si="3"/>
        <v>0.14985273428523471</v>
      </c>
      <c r="F44">
        <f t="shared" si="6"/>
        <v>-6792.649758953823</v>
      </c>
      <c r="H44">
        <f t="shared" si="8"/>
        <v>149852.73428523471</v>
      </c>
      <c r="I44">
        <f t="shared" si="7"/>
        <v>1999.847933725745</v>
      </c>
      <c r="J44" s="10">
        <f t="shared" si="4"/>
        <v>0.82968703909034303</v>
      </c>
      <c r="K44">
        <f t="shared" si="5"/>
        <v>411.21785363478125</v>
      </c>
    </row>
    <row r="45" spans="1:11">
      <c r="A45">
        <v>38</v>
      </c>
      <c r="B45" s="1">
        <f t="shared" si="1"/>
        <v>44837</v>
      </c>
      <c r="C45">
        <v>957</v>
      </c>
      <c r="D45">
        <f t="shared" si="2"/>
        <v>145546</v>
      </c>
      <c r="E45">
        <f t="shared" si="3"/>
        <v>0.15180720815075643</v>
      </c>
      <c r="F45">
        <f t="shared" si="6"/>
        <v>-5969.4159717568664</v>
      </c>
      <c r="H45">
        <f t="shared" si="8"/>
        <v>151807.20815075643</v>
      </c>
      <c r="I45">
        <f t="shared" si="7"/>
        <v>1954.4738655217225</v>
      </c>
      <c r="J45" s="10">
        <f t="shared" si="4"/>
        <v>1.0422924404615699</v>
      </c>
      <c r="K45">
        <f t="shared" si="5"/>
        <v>509.06493555658602</v>
      </c>
    </row>
    <row r="46" spans="1:11">
      <c r="A46">
        <v>39</v>
      </c>
      <c r="B46" s="1">
        <f t="shared" si="1"/>
        <v>44844</v>
      </c>
      <c r="C46">
        <v>1219</v>
      </c>
      <c r="D46">
        <f t="shared" si="2"/>
        <v>146765</v>
      </c>
      <c r="E46">
        <f t="shared" si="3"/>
        <v>0.15371822359150633</v>
      </c>
      <c r="F46">
        <f t="shared" si="6"/>
        <v>-7631.0869307323392</v>
      </c>
      <c r="H46">
        <f t="shared" si="8"/>
        <v>153718.22359150634</v>
      </c>
      <c r="I46">
        <f t="shared" si="7"/>
        <v>1911.0154407499067</v>
      </c>
      <c r="J46" s="10">
        <f t="shared" si="4"/>
        <v>0.56769109167342635</v>
      </c>
      <c r="K46">
        <f t="shared" si="5"/>
        <v>250.59209885209873</v>
      </c>
    </row>
    <row r="47" spans="1:11">
      <c r="A47">
        <v>40</v>
      </c>
      <c r="B47" s="1">
        <f t="shared" si="1"/>
        <v>44851</v>
      </c>
      <c r="C47">
        <v>808</v>
      </c>
      <c r="D47">
        <f t="shared" si="2"/>
        <v>147573</v>
      </c>
      <c r="E47">
        <f t="shared" si="3"/>
        <v>0.15558757942563606</v>
      </c>
      <c r="F47">
        <f t="shared" si="6"/>
        <v>-5075.9863959997137</v>
      </c>
      <c r="H47">
        <f t="shared" si="8"/>
        <v>155587.57942563607</v>
      </c>
      <c r="I47">
        <f t="shared" si="7"/>
        <v>1869.3558341297321</v>
      </c>
      <c r="J47" s="10">
        <f t="shared" si="4"/>
        <v>1.3135592006556089</v>
      </c>
      <c r="K47">
        <f t="shared" si="5"/>
        <v>602.60127369792269</v>
      </c>
    </row>
    <row r="48" spans="1:11">
      <c r="A48">
        <v>41</v>
      </c>
      <c r="B48" s="1">
        <f t="shared" si="1"/>
        <v>44858</v>
      </c>
      <c r="C48">
        <v>1246</v>
      </c>
      <c r="D48">
        <f t="shared" si="2"/>
        <v>148819</v>
      </c>
      <c r="E48">
        <f t="shared" si="3"/>
        <v>0.1574169668787927</v>
      </c>
      <c r="F48">
        <f t="shared" si="6"/>
        <v>-7854.5025201430963</v>
      </c>
      <c r="H48">
        <f t="shared" si="8"/>
        <v>157416.96687879271</v>
      </c>
      <c r="I48">
        <f t="shared" si="7"/>
        <v>1829.3874531566398</v>
      </c>
      <c r="J48" s="10">
        <f t="shared" si="4"/>
        <v>0.46820822885765634</v>
      </c>
      <c r="K48">
        <f t="shared" si="5"/>
        <v>186.04091763793747</v>
      </c>
    </row>
    <row r="49" spans="1:11">
      <c r="A49">
        <v>42</v>
      </c>
      <c r="B49" s="1">
        <f t="shared" si="1"/>
        <v>44865</v>
      </c>
      <c r="C49">
        <v>1436</v>
      </c>
      <c r="D49">
        <f t="shared" si="2"/>
        <v>150255</v>
      </c>
      <c r="E49">
        <f t="shared" si="3"/>
        <v>0.15920797792688579</v>
      </c>
      <c r="F49">
        <f t="shared" si="6"/>
        <v>-9082.6640816906092</v>
      </c>
      <c r="H49">
        <f t="shared" si="8"/>
        <v>159207.9779268858</v>
      </c>
      <c r="I49">
        <f t="shared" si="7"/>
        <v>1791.0110480930889</v>
      </c>
      <c r="J49" s="10">
        <f t="shared" si="4"/>
        <v>0.24722217833780563</v>
      </c>
      <c r="K49">
        <f t="shared" si="5"/>
        <v>70.369663214720077</v>
      </c>
    </row>
    <row r="50" spans="1:11">
      <c r="A50">
        <v>43</v>
      </c>
      <c r="B50" s="1">
        <f t="shared" si="1"/>
        <v>44872</v>
      </c>
      <c r="C50">
        <v>1793</v>
      </c>
      <c r="D50">
        <f t="shared" si="2"/>
        <v>152048</v>
      </c>
      <c r="E50">
        <f t="shared" si="3"/>
        <v>0.16096211284952155</v>
      </c>
      <c r="F50">
        <f t="shared" si="6"/>
        <v>-11377.982581041109</v>
      </c>
      <c r="H50">
        <f t="shared" si="8"/>
        <v>160962.11284952157</v>
      </c>
      <c r="I50">
        <f t="shared" si="7"/>
        <v>1754.1349226357706</v>
      </c>
      <c r="J50" s="10">
        <f t="shared" si="4"/>
        <v>2.1676005222659993E-2</v>
      </c>
      <c r="K50">
        <f t="shared" si="5"/>
        <v>0.8611049349943154</v>
      </c>
    </row>
    <row r="51" spans="1:11">
      <c r="A51">
        <v>44</v>
      </c>
      <c r="B51" s="1">
        <f t="shared" si="1"/>
        <v>44879</v>
      </c>
      <c r="C51">
        <v>1089</v>
      </c>
      <c r="D51">
        <f t="shared" si="2"/>
        <v>153137</v>
      </c>
      <c r="E51">
        <f t="shared" si="3"/>
        <v>0.16268078708177325</v>
      </c>
      <c r="F51">
        <f t="shared" si="6"/>
        <v>-6932.7940657457821</v>
      </c>
      <c r="H51">
        <f t="shared" si="8"/>
        <v>162680.78708177325</v>
      </c>
      <c r="I51">
        <f t="shared" si="7"/>
        <v>1718.6742322516802</v>
      </c>
      <c r="J51" s="10">
        <f t="shared" si="4"/>
        <v>0.57821325275636382</v>
      </c>
      <c r="K51">
        <f t="shared" si="5"/>
        <v>230.69505047637296</v>
      </c>
    </row>
    <row r="52" spans="1:11">
      <c r="A52">
        <v>45</v>
      </c>
      <c r="B52" s="1">
        <f t="shared" si="1"/>
        <v>44886</v>
      </c>
      <c r="C52">
        <v>1007</v>
      </c>
      <c r="D52">
        <f t="shared" si="2"/>
        <v>154144</v>
      </c>
      <c r="E52">
        <f t="shared" si="3"/>
        <v>0.16436533744082782</v>
      </c>
      <c r="F52">
        <f t="shared" si="6"/>
        <v>-6430.9603962142746</v>
      </c>
      <c r="H52">
        <f t="shared" si="8"/>
        <v>164365.33744082783</v>
      </c>
      <c r="I52">
        <f t="shared" si="7"/>
        <v>1684.550359054585</v>
      </c>
      <c r="J52" s="10">
        <f t="shared" si="4"/>
        <v>0.67284047572451344</v>
      </c>
      <c r="K52">
        <f t="shared" si="5"/>
        <v>272.52048986688771</v>
      </c>
    </row>
    <row r="53" spans="1:11">
      <c r="A53">
        <v>46</v>
      </c>
      <c r="B53" s="1">
        <f t="shared" si="1"/>
        <v>44893</v>
      </c>
      <c r="C53">
        <v>917</v>
      </c>
      <c r="D53">
        <f t="shared" si="2"/>
        <v>155061</v>
      </c>
      <c r="E53">
        <f t="shared" si="3"/>
        <v>0.16601702779450156</v>
      </c>
      <c r="F53">
        <f t="shared" si="6"/>
        <v>-5874.2617058236865</v>
      </c>
      <c r="H53">
        <f t="shared" si="8"/>
        <v>166017.02779450157</v>
      </c>
      <c r="I53">
        <f t="shared" si="7"/>
        <v>1651.6903536737373</v>
      </c>
      <c r="J53" s="10">
        <f t="shared" si="4"/>
        <v>0.80118904435522054</v>
      </c>
      <c r="K53">
        <f t="shared" si="5"/>
        <v>326.79849136411639</v>
      </c>
    </row>
    <row r="54" spans="1:11">
      <c r="A54">
        <v>47</v>
      </c>
      <c r="B54" s="1">
        <f t="shared" si="1"/>
        <v>44900</v>
      </c>
      <c r="C54">
        <v>1106</v>
      </c>
      <c r="D54">
        <f t="shared" si="2"/>
        <v>156167</v>
      </c>
      <c r="E54">
        <f t="shared" si="3"/>
        <v>0.16763705423041142</v>
      </c>
      <c r="F54">
        <f t="shared" si="6"/>
        <v>-7106.3959694173718</v>
      </c>
      <c r="H54">
        <f t="shared" si="8"/>
        <v>167637.05423041142</v>
      </c>
      <c r="I54">
        <f t="shared" si="7"/>
        <v>1620.026435909851</v>
      </c>
      <c r="J54" s="10">
        <f t="shared" si="4"/>
        <v>0.46476169612102258</v>
      </c>
      <c r="K54">
        <f t="shared" si="5"/>
        <v>163.09806491879203</v>
      </c>
    </row>
    <row r="55" spans="1:11">
      <c r="A55">
        <v>48</v>
      </c>
      <c r="B55" s="1">
        <f t="shared" si="1"/>
        <v>44907</v>
      </c>
      <c r="C55">
        <v>1032</v>
      </c>
      <c r="D55">
        <f t="shared" si="2"/>
        <v>157199</v>
      </c>
      <c r="E55">
        <f t="shared" si="3"/>
        <v>0.16922654977750096</v>
      </c>
      <c r="F55">
        <f t="shared" si="6"/>
        <v>-6650.5574136011892</v>
      </c>
      <c r="H55">
        <f t="shared" si="8"/>
        <v>169226.54977750094</v>
      </c>
      <c r="I55">
        <f t="shared" si="7"/>
        <v>1589.495547089522</v>
      </c>
      <c r="J55" s="10">
        <f t="shared" si="4"/>
        <v>0.54020886345883912</v>
      </c>
      <c r="K55">
        <f t="shared" si="5"/>
        <v>195.53454276342228</v>
      </c>
    </row>
    <row r="56" spans="1:11">
      <c r="A56">
        <v>49</v>
      </c>
      <c r="B56" s="1">
        <f t="shared" si="1"/>
        <v>44914</v>
      </c>
      <c r="C56">
        <v>11492</v>
      </c>
      <c r="D56">
        <f t="shared" si="2"/>
        <v>168691</v>
      </c>
      <c r="E56">
        <f>1-(F$2/(F$2+A56))^F$1</f>
        <v>0.17078658872550045</v>
      </c>
      <c r="F56">
        <f t="shared" si="6"/>
        <v>-74273.307294778162</v>
      </c>
      <c r="H56">
        <f t="shared" si="8"/>
        <v>170786.58872550045</v>
      </c>
      <c r="I56">
        <f t="shared" si="7"/>
        <v>1560.0389479995065</v>
      </c>
      <c r="J56" s="10">
        <f t="shared" si="4"/>
        <v>0.86425000452492984</v>
      </c>
      <c r="K56">
        <f t="shared" si="5"/>
        <v>63231.658712719494</v>
      </c>
    </row>
    <row r="57" spans="1:11">
      <c r="A57">
        <v>50</v>
      </c>
      <c r="B57" s="1">
        <f t="shared" si="1"/>
        <v>44921</v>
      </c>
      <c r="C57">
        <v>3788</v>
      </c>
      <c r="D57">
        <f t="shared" si="2"/>
        <v>172479</v>
      </c>
      <c r="E57">
        <f>1-(F$2/(F$2+A57))^F$1</f>
        <v>0.17231819058258346</v>
      </c>
      <c r="F57">
        <f t="shared" si="6"/>
        <v>-24551.69898472022</v>
      </c>
      <c r="H57">
        <f t="shared" si="8"/>
        <v>172318.19058258345</v>
      </c>
      <c r="I57">
        <f t="shared" si="7"/>
        <v>1531.6018570830056</v>
      </c>
      <c r="J57" s="10">
        <f t="shared" si="4"/>
        <v>0.59567004828854131</v>
      </c>
      <c r="K57">
        <f t="shared" si="5"/>
        <v>3324.1880426130451</v>
      </c>
    </row>
    <row r="58" spans="1:11">
      <c r="A58">
        <v>51</v>
      </c>
      <c r="B58" s="1">
        <f t="shared" si="1"/>
        <v>44928</v>
      </c>
      <c r="C58">
        <v>1513</v>
      </c>
      <c r="D58">
        <f t="shared" si="2"/>
        <v>173992</v>
      </c>
      <c r="E58">
        <f>1-(F$2/(F$2+A58))^F$1</f>
        <v>0.17382232370687145</v>
      </c>
      <c r="F58">
        <f t="shared" si="6"/>
        <v>-9833.8018168938033</v>
      </c>
      <c r="H58">
        <f t="shared" si="8"/>
        <v>173822.32370687145</v>
      </c>
      <c r="I58">
        <f t="shared" si="7"/>
        <v>1504.1331242879969</v>
      </c>
      <c r="J58" s="10">
        <f t="shared" si="4"/>
        <v>5.8604598228705175E-3</v>
      </c>
      <c r="K58">
        <f t="shared" si="5"/>
        <v>5.227029683913581E-2</v>
      </c>
    </row>
    <row r="59" spans="1:11">
      <c r="F59">
        <f>(B2-D58)*LN(1-E58)</f>
        <v>-157722.44788792435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DBAC-22AD-4166-BCF7-790B4D4B5CA3}">
  <dimension ref="A1:L60"/>
  <sheetViews>
    <sheetView topLeftCell="F10" workbookViewId="0">
      <selection activeCell="O37" sqref="O37"/>
    </sheetView>
  </sheetViews>
  <sheetFormatPr defaultColWidth="11" defaultRowHeight="15.75"/>
  <sheetData>
    <row r="1" spans="1:12">
      <c r="E1" t="s">
        <v>6</v>
      </c>
      <c r="F1">
        <v>0.11275823182858057</v>
      </c>
      <c r="I1" t="s">
        <v>16</v>
      </c>
      <c r="J1" s="10">
        <f>AVERAGE(J9:J59)</f>
        <v>0.49499276619973059</v>
      </c>
    </row>
    <row r="2" spans="1:12">
      <c r="A2" t="s">
        <v>9</v>
      </c>
      <c r="B2">
        <v>1000000</v>
      </c>
      <c r="E2" t="s">
        <v>7</v>
      </c>
      <c r="F2">
        <v>11.491360354263341</v>
      </c>
    </row>
    <row r="3" spans="1:12">
      <c r="E3" t="s">
        <v>48</v>
      </c>
      <c r="F3">
        <v>0.99999000000000005</v>
      </c>
    </row>
    <row r="4" spans="1:12">
      <c r="E4" t="s">
        <v>8</v>
      </c>
      <c r="F4">
        <f>SUM(F7:F60)</f>
        <v>-1122850.9030086966</v>
      </c>
    </row>
    <row r="6" spans="1:12">
      <c r="B6" s="3" t="s">
        <v>15</v>
      </c>
      <c r="C6" s="2" t="s">
        <v>3</v>
      </c>
      <c r="D6" s="12" t="s">
        <v>4</v>
      </c>
      <c r="E6" s="12" t="s">
        <v>5</v>
      </c>
      <c r="F6" s="12" t="s">
        <v>8</v>
      </c>
      <c r="G6" s="12"/>
      <c r="H6" s="12" t="s">
        <v>10</v>
      </c>
      <c r="I6" s="12" t="s">
        <v>26</v>
      </c>
      <c r="J6" s="12" t="s">
        <v>18</v>
      </c>
      <c r="K6" s="12" t="s">
        <v>19</v>
      </c>
    </row>
    <row r="7" spans="1:12">
      <c r="B7" s="1">
        <f>B8-WEEKDAY(7)</f>
        <v>44564</v>
      </c>
    </row>
    <row r="8" spans="1:12">
      <c r="B8" s="1">
        <v>44571</v>
      </c>
      <c r="C8" s="4"/>
    </row>
    <row r="9" spans="1:12">
      <c r="A9">
        <v>1</v>
      </c>
      <c r="B9" s="1">
        <v>44578</v>
      </c>
      <c r="C9">
        <v>9979</v>
      </c>
      <c r="D9">
        <f>C9</f>
        <v>9979</v>
      </c>
      <c r="E9">
        <f>$F$3*(1-(F$2/(F$2+A9))^F$1)</f>
        <v>9.3645272714982242E-3</v>
      </c>
      <c r="F9">
        <f>C9*LN(E9)</f>
        <v>-46610.176870896954</v>
      </c>
      <c r="H9">
        <f t="shared" ref="H9:H59" si="0">$B$2*E9</f>
        <v>9364.5272714982239</v>
      </c>
      <c r="I9">
        <f>H9</f>
        <v>9364.5272714982239</v>
      </c>
      <c r="J9" s="10">
        <f>ABS(C9-I9)/C9</f>
        <v>6.1576583675896995E-2</v>
      </c>
      <c r="K9">
        <f>(C9-I9)^2/I9</f>
        <v>40.319892625184195</v>
      </c>
    </row>
    <row r="10" spans="1:12">
      <c r="A10">
        <v>2</v>
      </c>
      <c r="B10" s="1">
        <f t="shared" ref="B10:B59" si="1">B9+WEEKDAY(7)</f>
        <v>44585</v>
      </c>
      <c r="C10">
        <v>8445</v>
      </c>
      <c r="D10">
        <f t="shared" ref="D10:D59" si="2">C10+D9</f>
        <v>18424</v>
      </c>
      <c r="E10">
        <f t="shared" ref="E10:E59" si="3">$F$3*(1-(F$2/(F$2+A10))^F$1)</f>
        <v>1.7929646226892741E-2</v>
      </c>
      <c r="F10">
        <f>C10*LN(E10-E9)</f>
        <v>-40198.683550200571</v>
      </c>
      <c r="H10">
        <f t="shared" si="0"/>
        <v>17929.646226892743</v>
      </c>
      <c r="I10">
        <f>H10-H9</f>
        <v>8565.1189553945187</v>
      </c>
      <c r="J10" s="10">
        <f t="shared" ref="J10:J59" si="4">ABS(C10-I10)/C10</f>
        <v>1.422367737057652E-2</v>
      </c>
      <c r="K10">
        <f t="shared" ref="K10:K59" si="5">(C10-I10)^2/I10</f>
        <v>1.6845724525498758</v>
      </c>
      <c r="L10" t="s">
        <v>14</v>
      </c>
    </row>
    <row r="11" spans="1:12">
      <c r="A11">
        <v>3</v>
      </c>
      <c r="B11" s="1">
        <f t="shared" si="1"/>
        <v>44592</v>
      </c>
      <c r="C11">
        <v>10083</v>
      </c>
      <c r="D11">
        <f t="shared" si="2"/>
        <v>28507</v>
      </c>
      <c r="E11">
        <f t="shared" si="3"/>
        <v>2.5815739063881179E-2</v>
      </c>
      <c r="F11">
        <f t="shared" ref="F11:F59" si="6">C11*LN(E11-E10)</f>
        <v>-48828.485033271194</v>
      </c>
      <c r="H11">
        <f t="shared" si="0"/>
        <v>25815.739063881178</v>
      </c>
      <c r="I11">
        <f t="shared" ref="I11:I59" si="7">H11-H10</f>
        <v>7886.092836988435</v>
      </c>
      <c r="J11" s="10">
        <f t="shared" si="4"/>
        <v>0.21788229326704006</v>
      </c>
      <c r="K11">
        <f t="shared" si="5"/>
        <v>612.01423603004957</v>
      </c>
    </row>
    <row r="12" spans="1:12">
      <c r="A12">
        <v>4</v>
      </c>
      <c r="B12" s="1">
        <f t="shared" si="1"/>
        <v>44599</v>
      </c>
      <c r="C12">
        <v>10956</v>
      </c>
      <c r="D12">
        <f t="shared" si="2"/>
        <v>39463</v>
      </c>
      <c r="E12">
        <f t="shared" si="3"/>
        <v>3.3118248254211891E-2</v>
      </c>
      <c r="F12">
        <f t="shared" si="6"/>
        <v>-53898.450277364194</v>
      </c>
      <c r="H12">
        <f t="shared" si="0"/>
        <v>33118.248254211889</v>
      </c>
      <c r="I12">
        <f t="shared" si="7"/>
        <v>7302.5091903307111</v>
      </c>
      <c r="J12" s="10">
        <f t="shared" si="4"/>
        <v>0.33346940577485296</v>
      </c>
      <c r="K12">
        <f t="shared" si="5"/>
        <v>1827.8641968725083</v>
      </c>
    </row>
    <row r="13" spans="1:12">
      <c r="A13">
        <v>5</v>
      </c>
      <c r="B13" s="1">
        <f t="shared" si="1"/>
        <v>44606</v>
      </c>
      <c r="C13">
        <v>6183</v>
      </c>
      <c r="D13">
        <f t="shared" si="2"/>
        <v>45646</v>
      </c>
      <c r="E13">
        <f t="shared" si="3"/>
        <v>3.9914079045873949E-2</v>
      </c>
      <c r="F13">
        <f t="shared" si="6"/>
        <v>-30862.110455433725</v>
      </c>
      <c r="H13">
        <f t="shared" si="0"/>
        <v>39914.07904587395</v>
      </c>
      <c r="I13">
        <f t="shared" si="7"/>
        <v>6795.8307916620615</v>
      </c>
      <c r="J13" s="10">
        <f t="shared" si="4"/>
        <v>9.9115444228054586E-2</v>
      </c>
      <c r="K13">
        <f t="shared" si="5"/>
        <v>55.263527112819368</v>
      </c>
    </row>
    <row r="14" spans="1:12">
      <c r="A14">
        <v>6</v>
      </c>
      <c r="B14" s="1">
        <f t="shared" si="1"/>
        <v>44613</v>
      </c>
      <c r="C14">
        <v>4890</v>
      </c>
      <c r="D14">
        <f t="shared" si="2"/>
        <v>50536</v>
      </c>
      <c r="E14">
        <f t="shared" si="3"/>
        <v>4.6266078237927451E-2</v>
      </c>
      <c r="F14">
        <f t="shared" si="6"/>
        <v>-24738.43998611897</v>
      </c>
      <c r="H14">
        <f t="shared" si="0"/>
        <v>46266.078237927453</v>
      </c>
      <c r="I14">
        <f t="shared" si="7"/>
        <v>6351.9991920535031</v>
      </c>
      <c r="J14" s="10">
        <f t="shared" si="4"/>
        <v>0.29897733988824193</v>
      </c>
      <c r="K14">
        <f t="shared" si="5"/>
        <v>336.49904115842531</v>
      </c>
    </row>
    <row r="15" spans="1:12">
      <c r="A15">
        <v>7</v>
      </c>
      <c r="B15" s="1">
        <f t="shared" si="1"/>
        <v>44620</v>
      </c>
      <c r="C15">
        <v>3880</v>
      </c>
      <c r="D15">
        <f t="shared" si="2"/>
        <v>54416</v>
      </c>
      <c r="E15">
        <f t="shared" si="3"/>
        <v>5.2226242082605699E-2</v>
      </c>
      <c r="F15">
        <f t="shared" si="6"/>
        <v>-19875.910353351868</v>
      </c>
      <c r="H15">
        <f t="shared" si="0"/>
        <v>52226.242082605699</v>
      </c>
      <c r="I15">
        <f t="shared" si="7"/>
        <v>5960.1638446782454</v>
      </c>
      <c r="J15" s="10">
        <f t="shared" si="4"/>
        <v>0.5361247022366612</v>
      </c>
      <c r="K15">
        <f t="shared" si="5"/>
        <v>726.00044788536741</v>
      </c>
    </row>
    <row r="16" spans="1:12">
      <c r="A16">
        <v>8</v>
      </c>
      <c r="B16" s="1">
        <f t="shared" si="1"/>
        <v>44627</v>
      </c>
      <c r="C16">
        <v>2498</v>
      </c>
      <c r="D16">
        <f t="shared" si="2"/>
        <v>56914</v>
      </c>
      <c r="E16">
        <f t="shared" si="3"/>
        <v>5.7838061875647814E-2</v>
      </c>
      <c r="F16">
        <f t="shared" si="6"/>
        <v>-12946.834810198736</v>
      </c>
      <c r="H16">
        <f t="shared" si="0"/>
        <v>57838.061875647814</v>
      </c>
      <c r="I16">
        <f t="shared" si="7"/>
        <v>5611.8197930421156</v>
      </c>
      <c r="J16" s="10">
        <f t="shared" si="4"/>
        <v>1.2465251373267077</v>
      </c>
      <c r="K16">
        <f t="shared" si="5"/>
        <v>1727.7592761553733</v>
      </c>
    </row>
    <row r="17" spans="1:11">
      <c r="A17">
        <v>9</v>
      </c>
      <c r="B17" s="1">
        <f t="shared" si="1"/>
        <v>44634</v>
      </c>
      <c r="C17">
        <v>2994</v>
      </c>
      <c r="D17">
        <f t="shared" si="2"/>
        <v>59908</v>
      </c>
      <c r="E17">
        <f t="shared" si="3"/>
        <v>6.313827057403687E-2</v>
      </c>
      <c r="F17">
        <f t="shared" si="6"/>
        <v>-15688.587191941464</v>
      </c>
      <c r="H17">
        <f t="shared" si="0"/>
        <v>63138.270574036869</v>
      </c>
      <c r="I17">
        <f t="shared" si="7"/>
        <v>5300.2086983890549</v>
      </c>
      <c r="J17" s="10">
        <f t="shared" si="4"/>
        <v>0.77027678636908981</v>
      </c>
      <c r="K17">
        <f t="shared" si="5"/>
        <v>1003.4696486841874</v>
      </c>
    </row>
    <row r="18" spans="1:11">
      <c r="A18">
        <v>10</v>
      </c>
      <c r="B18" s="1">
        <f t="shared" si="1"/>
        <v>44641</v>
      </c>
      <c r="C18">
        <v>3040</v>
      </c>
      <c r="D18">
        <f t="shared" si="2"/>
        <v>62948</v>
      </c>
      <c r="E18">
        <f t="shared" si="3"/>
        <v>6.8158164641456229E-2</v>
      </c>
      <c r="F18">
        <f t="shared" si="6"/>
        <v>-16094.813200730903</v>
      </c>
      <c r="H18">
        <f t="shared" si="0"/>
        <v>68158.164641456227</v>
      </c>
      <c r="I18">
        <f t="shared" si="7"/>
        <v>5019.8940674193582</v>
      </c>
      <c r="J18" s="10">
        <f t="shared" si="4"/>
        <v>0.65128094323005203</v>
      </c>
      <c r="K18">
        <f t="shared" si="5"/>
        <v>780.88909159343382</v>
      </c>
    </row>
    <row r="19" spans="1:11">
      <c r="A19">
        <v>11</v>
      </c>
      <c r="B19" s="1">
        <f t="shared" si="1"/>
        <v>44648</v>
      </c>
      <c r="C19">
        <v>3217</v>
      </c>
      <c r="D19">
        <f t="shared" si="2"/>
        <v>66165</v>
      </c>
      <c r="E19">
        <f t="shared" si="3"/>
        <v>7.2924619039581806E-2</v>
      </c>
      <c r="F19">
        <f t="shared" si="6"/>
        <v>-17198.572795935761</v>
      </c>
      <c r="H19">
        <f t="shared" si="0"/>
        <v>72924.619039581812</v>
      </c>
      <c r="I19">
        <f t="shared" si="7"/>
        <v>4766.4543981255847</v>
      </c>
      <c r="J19" s="10">
        <f t="shared" si="4"/>
        <v>0.48164575633372231</v>
      </c>
      <c r="K19">
        <f t="shared" si="5"/>
        <v>503.6886396762423</v>
      </c>
    </row>
    <row r="20" spans="1:11">
      <c r="A20">
        <v>12</v>
      </c>
      <c r="B20" s="1">
        <f t="shared" si="1"/>
        <v>44655</v>
      </c>
      <c r="C20">
        <v>4110</v>
      </c>
      <c r="D20">
        <f t="shared" si="2"/>
        <v>70275</v>
      </c>
      <c r="E20">
        <f t="shared" si="3"/>
        <v>7.7460876843384097E-2</v>
      </c>
      <c r="F20">
        <f t="shared" si="6"/>
        <v>-22176.133333176302</v>
      </c>
      <c r="H20">
        <f t="shared" si="0"/>
        <v>77460.876843384103</v>
      </c>
      <c r="I20">
        <f t="shared" si="7"/>
        <v>4536.2578038022912</v>
      </c>
      <c r="J20" s="10">
        <f t="shared" si="4"/>
        <v>0.10371236102245528</v>
      </c>
      <c r="K20">
        <f t="shared" si="5"/>
        <v>40.05409814893131</v>
      </c>
    </row>
    <row r="21" spans="1:11">
      <c r="A21">
        <v>13</v>
      </c>
      <c r="B21" s="1">
        <f t="shared" si="1"/>
        <v>44662</v>
      </c>
      <c r="C21">
        <v>3629</v>
      </c>
      <c r="D21">
        <f t="shared" si="2"/>
        <v>73904</v>
      </c>
      <c r="E21">
        <f t="shared" si="3"/>
        <v>8.1787170829587474E-2</v>
      </c>
      <c r="F21">
        <f t="shared" si="6"/>
        <v>-19752.806660701928</v>
      </c>
      <c r="H21">
        <f t="shared" si="0"/>
        <v>81787.170829587471</v>
      </c>
      <c r="I21">
        <f t="shared" si="7"/>
        <v>4326.2939862033672</v>
      </c>
      <c r="J21" s="10">
        <f t="shared" si="4"/>
        <v>0.19214493970883639</v>
      </c>
      <c r="K21">
        <f t="shared" si="5"/>
        <v>112.38693088031995</v>
      </c>
    </row>
    <row r="22" spans="1:11">
      <c r="A22">
        <v>14</v>
      </c>
      <c r="B22" s="1">
        <f t="shared" si="1"/>
        <v>44669</v>
      </c>
      <c r="C22">
        <v>3015</v>
      </c>
      <c r="D22">
        <f t="shared" si="2"/>
        <v>76919</v>
      </c>
      <c r="E22">
        <f t="shared" si="3"/>
        <v>8.59212180837539E-2</v>
      </c>
      <c r="F22">
        <f t="shared" si="6"/>
        <v>-16547.822637323334</v>
      </c>
      <c r="H22">
        <f t="shared" si="0"/>
        <v>85921.218083753905</v>
      </c>
      <c r="I22">
        <f t="shared" si="7"/>
        <v>4134.0472541664349</v>
      </c>
      <c r="J22" s="10">
        <f t="shared" si="4"/>
        <v>0.37115995163065835</v>
      </c>
      <c r="K22">
        <f t="shared" si="5"/>
        <v>302.91544340606168</v>
      </c>
    </row>
    <row r="23" spans="1:11">
      <c r="A23">
        <v>15</v>
      </c>
      <c r="B23" s="1">
        <f t="shared" si="1"/>
        <v>44676</v>
      </c>
      <c r="C23">
        <v>6371</v>
      </c>
      <c r="D23">
        <f t="shared" si="2"/>
        <v>83290</v>
      </c>
      <c r="E23">
        <f t="shared" si="3"/>
        <v>8.9878617451738252E-2</v>
      </c>
      <c r="F23">
        <f t="shared" si="6"/>
        <v>-35245.443568501971</v>
      </c>
      <c r="H23">
        <f t="shared" si="0"/>
        <v>89878.617451738246</v>
      </c>
      <c r="I23">
        <f t="shared" si="7"/>
        <v>3957.3993679843406</v>
      </c>
      <c r="J23" s="10">
        <f t="shared" si="4"/>
        <v>0.37884172532030441</v>
      </c>
      <c r="K23">
        <f t="shared" si="5"/>
        <v>1472.0445093297549</v>
      </c>
    </row>
    <row r="24" spans="1:11">
      <c r="A24">
        <v>16</v>
      </c>
      <c r="B24" s="1">
        <f t="shared" si="1"/>
        <v>44683</v>
      </c>
      <c r="C24">
        <v>6041</v>
      </c>
      <c r="D24">
        <f t="shared" si="2"/>
        <v>89331</v>
      </c>
      <c r="E24">
        <f t="shared" si="3"/>
        <v>9.3673171810493477E-2</v>
      </c>
      <c r="F24">
        <f t="shared" si="6"/>
        <v>-33673.671541762524</v>
      </c>
      <c r="H24">
        <f t="shared" si="0"/>
        <v>93673.171810493484</v>
      </c>
      <c r="I24">
        <f t="shared" si="7"/>
        <v>3794.5543587552384</v>
      </c>
      <c r="J24" s="10">
        <f t="shared" si="4"/>
        <v>0.37186651899433232</v>
      </c>
      <c r="K24">
        <f t="shared" si="5"/>
        <v>1329.9369417185112</v>
      </c>
    </row>
    <row r="25" spans="1:11">
      <c r="A25">
        <v>17</v>
      </c>
      <c r="B25" s="1">
        <f t="shared" si="1"/>
        <v>44690</v>
      </c>
      <c r="C25">
        <v>6270</v>
      </c>
      <c r="D25">
        <f t="shared" si="2"/>
        <v>95601</v>
      </c>
      <c r="E25">
        <f t="shared" si="3"/>
        <v>9.7317151555560533E-2</v>
      </c>
      <c r="F25">
        <f t="shared" si="6"/>
        <v>-35204.036439871437</v>
      </c>
      <c r="H25">
        <f t="shared" si="0"/>
        <v>97317.151555560529</v>
      </c>
      <c r="I25">
        <f t="shared" si="7"/>
        <v>3643.9797450670449</v>
      </c>
      <c r="J25" s="10">
        <f t="shared" si="4"/>
        <v>0.41882300716634052</v>
      </c>
      <c r="K25">
        <f t="shared" si="5"/>
        <v>1892.4315890211581</v>
      </c>
    </row>
    <row r="26" spans="1:11">
      <c r="A26">
        <v>18</v>
      </c>
      <c r="B26" s="1">
        <f t="shared" si="1"/>
        <v>44697</v>
      </c>
      <c r="C26">
        <v>4668</v>
      </c>
      <c r="D26">
        <f t="shared" si="2"/>
        <v>100269</v>
      </c>
      <c r="E26">
        <f t="shared" si="3"/>
        <v>0.10082151168417387</v>
      </c>
      <c r="F26">
        <f t="shared" si="6"/>
        <v>-26391.692558652117</v>
      </c>
      <c r="H26">
        <f t="shared" si="0"/>
        <v>100821.51168417388</v>
      </c>
      <c r="I26">
        <f t="shared" si="7"/>
        <v>3504.3601286133489</v>
      </c>
      <c r="J26" s="10">
        <f t="shared" si="4"/>
        <v>0.2492801781033957</v>
      </c>
      <c r="K26">
        <f t="shared" si="5"/>
        <v>386.39229433777774</v>
      </c>
    </row>
    <row r="27" spans="1:11">
      <c r="A27">
        <v>19</v>
      </c>
      <c r="B27" s="1">
        <f t="shared" si="1"/>
        <v>44704</v>
      </c>
      <c r="C27">
        <v>7607</v>
      </c>
      <c r="D27">
        <f t="shared" si="2"/>
        <v>107876</v>
      </c>
      <c r="E27">
        <f t="shared" si="3"/>
        <v>0.10419607192040771</v>
      </c>
      <c r="F27">
        <f t="shared" si="6"/>
        <v>-43295.16643461668</v>
      </c>
      <c r="H27">
        <f t="shared" si="0"/>
        <v>104196.0719204077</v>
      </c>
      <c r="I27">
        <f t="shared" si="7"/>
        <v>3374.560236233825</v>
      </c>
      <c r="J27" s="10">
        <f t="shared" si="4"/>
        <v>0.55638750673934201</v>
      </c>
      <c r="K27">
        <f t="shared" si="5"/>
        <v>5308.4091258959043</v>
      </c>
    </row>
    <row r="28" spans="1:11">
      <c r="A28">
        <v>20</v>
      </c>
      <c r="B28" s="1">
        <f t="shared" si="1"/>
        <v>44711</v>
      </c>
      <c r="C28">
        <v>4605</v>
      </c>
      <c r="D28">
        <f t="shared" si="2"/>
        <v>112481</v>
      </c>
      <c r="E28">
        <f t="shared" si="3"/>
        <v>0.10744966716316685</v>
      </c>
      <c r="F28">
        <f t="shared" si="6"/>
        <v>-26377.415434715622</v>
      </c>
      <c r="H28">
        <f t="shared" si="0"/>
        <v>107449.66716316686</v>
      </c>
      <c r="I28">
        <f t="shared" si="7"/>
        <v>3253.5952427591546</v>
      </c>
      <c r="J28" s="10">
        <f t="shared" si="4"/>
        <v>0.29346465955284373</v>
      </c>
      <c r="K28">
        <f t="shared" si="5"/>
        <v>561.31592334897528</v>
      </c>
    </row>
    <row r="29" spans="1:11">
      <c r="A29">
        <v>21</v>
      </c>
      <c r="B29" s="1">
        <f t="shared" si="1"/>
        <v>44718</v>
      </c>
      <c r="C29">
        <v>3661</v>
      </c>
      <c r="D29">
        <f t="shared" si="2"/>
        <v>116142</v>
      </c>
      <c r="E29">
        <f t="shared" si="3"/>
        <v>0.11059027392083506</v>
      </c>
      <c r="F29">
        <f t="shared" si="6"/>
        <v>-21099.585041122722</v>
      </c>
      <c r="H29">
        <f t="shared" si="0"/>
        <v>110590.27392083507</v>
      </c>
      <c r="I29">
        <f t="shared" si="7"/>
        <v>3140.6067576682108</v>
      </c>
      <c r="J29" s="10">
        <f t="shared" si="4"/>
        <v>0.14214510853094489</v>
      </c>
      <c r="K29">
        <f t="shared" si="5"/>
        <v>86.228282481840708</v>
      </c>
    </row>
    <row r="30" spans="1:11">
      <c r="A30">
        <v>22</v>
      </c>
      <c r="B30" s="1">
        <f t="shared" si="1"/>
        <v>44725</v>
      </c>
      <c r="C30">
        <v>3115</v>
      </c>
      <c r="D30">
        <f t="shared" si="2"/>
        <v>119257</v>
      </c>
      <c r="E30">
        <f t="shared" si="3"/>
        <v>0.11362511717663838</v>
      </c>
      <c r="F30">
        <f t="shared" si="6"/>
        <v>-18059.509986669982</v>
      </c>
      <c r="H30">
        <f t="shared" si="0"/>
        <v>113625.11717663838</v>
      </c>
      <c r="I30">
        <f t="shared" si="7"/>
        <v>3034.8432558033091</v>
      </c>
      <c r="J30" s="10">
        <f t="shared" si="4"/>
        <v>2.5732502149820497E-2</v>
      </c>
      <c r="K30">
        <f t="shared" si="5"/>
        <v>2.1171121862479967</v>
      </c>
    </row>
    <row r="31" spans="1:11">
      <c r="A31">
        <v>23</v>
      </c>
      <c r="B31" s="1">
        <f t="shared" si="1"/>
        <v>44732</v>
      </c>
      <c r="C31">
        <v>2544</v>
      </c>
      <c r="D31">
        <f t="shared" si="2"/>
        <v>121801</v>
      </c>
      <c r="E31">
        <f t="shared" si="3"/>
        <v>0.11656076119984962</v>
      </c>
      <c r="F31">
        <f t="shared" si="6"/>
        <v>-14833.627503229955</v>
      </c>
      <c r="H31">
        <f t="shared" si="0"/>
        <v>116560.76119984963</v>
      </c>
      <c r="I31">
        <f t="shared" si="7"/>
        <v>2935.6440232112509</v>
      </c>
      <c r="J31" s="10">
        <f t="shared" si="4"/>
        <v>0.15394812233146654</v>
      </c>
      <c r="K31">
        <f t="shared" si="5"/>
        <v>52.249196327731028</v>
      </c>
    </row>
    <row r="32" spans="1:11">
      <c r="A32">
        <v>24</v>
      </c>
      <c r="B32" s="1">
        <f t="shared" si="1"/>
        <v>44739</v>
      </c>
      <c r="C32">
        <v>3259</v>
      </c>
      <c r="D32">
        <f t="shared" si="2"/>
        <v>125060</v>
      </c>
      <c r="E32">
        <f t="shared" si="3"/>
        <v>0.1194031871041983</v>
      </c>
      <c r="F32">
        <f t="shared" si="6"/>
        <v>-19107.834425788642</v>
      </c>
      <c r="H32">
        <f t="shared" si="0"/>
        <v>119403.1871041983</v>
      </c>
      <c r="I32">
        <f t="shared" si="7"/>
        <v>2842.4259043486672</v>
      </c>
      <c r="J32" s="10">
        <f t="shared" si="4"/>
        <v>0.12782267433302633</v>
      </c>
      <c r="K32">
        <f t="shared" si="5"/>
        <v>61.051363520939518</v>
      </c>
    </row>
    <row r="33" spans="1:11">
      <c r="A33">
        <v>25</v>
      </c>
      <c r="B33" s="1">
        <f t="shared" si="1"/>
        <v>44746</v>
      </c>
      <c r="C33">
        <v>2364</v>
      </c>
      <c r="D33">
        <f t="shared" si="2"/>
        <v>127424</v>
      </c>
      <c r="E33">
        <f t="shared" si="3"/>
        <v>0.12215785940181015</v>
      </c>
      <c r="F33">
        <f t="shared" si="6"/>
        <v>-13934.49585554907</v>
      </c>
      <c r="H33">
        <f t="shared" si="0"/>
        <v>122157.85940181014</v>
      </c>
      <c r="I33">
        <f t="shared" si="7"/>
        <v>2754.6722976118472</v>
      </c>
      <c r="J33" s="10">
        <f t="shared" si="4"/>
        <v>0.16525900914206734</v>
      </c>
      <c r="K33">
        <f t="shared" si="5"/>
        <v>55.405807889975591</v>
      </c>
    </row>
    <row r="34" spans="1:11">
      <c r="A34">
        <v>26</v>
      </c>
      <c r="B34" s="1">
        <f t="shared" si="1"/>
        <v>44753</v>
      </c>
      <c r="C34">
        <v>2043</v>
      </c>
      <c r="D34">
        <f t="shared" si="2"/>
        <v>129467</v>
      </c>
      <c r="E34">
        <f t="shared" si="3"/>
        <v>0.12482978336914062</v>
      </c>
      <c r="F34">
        <f t="shared" si="6"/>
        <v>-12104.68608670526</v>
      </c>
      <c r="H34">
        <f t="shared" si="0"/>
        <v>124829.78336914063</v>
      </c>
      <c r="I34">
        <f t="shared" si="7"/>
        <v>2671.9239673304837</v>
      </c>
      <c r="J34" s="10">
        <f t="shared" si="4"/>
        <v>0.30784335160571891</v>
      </c>
      <c r="K34">
        <f t="shared" si="5"/>
        <v>148.037654334118</v>
      </c>
    </row>
    <row r="35" spans="1:11">
      <c r="A35">
        <v>27</v>
      </c>
      <c r="B35" s="1">
        <f t="shared" si="1"/>
        <v>44760</v>
      </c>
      <c r="C35">
        <v>2176</v>
      </c>
      <c r="D35">
        <f t="shared" si="2"/>
        <v>131643</v>
      </c>
      <c r="E35">
        <f t="shared" si="3"/>
        <v>0.12742355470163474</v>
      </c>
      <c r="F35">
        <f t="shared" si="6"/>
        <v>-12957.301752388054</v>
      </c>
      <c r="H35">
        <f t="shared" si="0"/>
        <v>127423.55470163474</v>
      </c>
      <c r="I35">
        <f t="shared" si="7"/>
        <v>2593.7713324941142</v>
      </c>
      <c r="J35" s="10">
        <f t="shared" si="4"/>
        <v>0.19199050206530982</v>
      </c>
      <c r="K35">
        <f t="shared" si="5"/>
        <v>67.289234045963738</v>
      </c>
    </row>
    <row r="36" spans="1:11">
      <c r="A36">
        <v>28</v>
      </c>
      <c r="B36" s="1">
        <f t="shared" si="1"/>
        <v>44767</v>
      </c>
      <c r="C36">
        <v>2127</v>
      </c>
      <c r="D36">
        <f t="shared" si="2"/>
        <v>133770</v>
      </c>
      <c r="E36">
        <f t="shared" si="3"/>
        <v>0.12994340266473234</v>
      </c>
      <c r="F36">
        <f t="shared" si="6"/>
        <v>-12727.025125111617</v>
      </c>
      <c r="H36">
        <f t="shared" si="0"/>
        <v>129943.40266473233</v>
      </c>
      <c r="I36">
        <f t="shared" si="7"/>
        <v>2519.8479630975926</v>
      </c>
      <c r="J36" s="10">
        <f t="shared" si="4"/>
        <v>0.18469579835335806</v>
      </c>
      <c r="K36">
        <f t="shared" si="5"/>
        <v>61.245568927187833</v>
      </c>
    </row>
    <row r="37" spans="1:11">
      <c r="A37">
        <v>29</v>
      </c>
      <c r="B37" s="1">
        <f t="shared" si="1"/>
        <v>44774</v>
      </c>
      <c r="C37">
        <v>1434</v>
      </c>
      <c r="D37">
        <f t="shared" si="2"/>
        <v>135204</v>
      </c>
      <c r="E37">
        <f t="shared" si="3"/>
        <v>0.13239322773427073</v>
      </c>
      <c r="F37">
        <f t="shared" si="6"/>
        <v>-8620.833234371783</v>
      </c>
      <c r="H37">
        <f t="shared" si="0"/>
        <v>132393.22773427074</v>
      </c>
      <c r="I37">
        <f t="shared" si="7"/>
        <v>2449.8250695384049</v>
      </c>
      <c r="J37" s="10">
        <f t="shared" si="4"/>
        <v>0.708385683081175</v>
      </c>
      <c r="K37">
        <f t="shared" si="5"/>
        <v>421.21398165671297</v>
      </c>
    </row>
    <row r="38" spans="1:11">
      <c r="A38">
        <v>30</v>
      </c>
      <c r="B38" s="1">
        <f t="shared" si="1"/>
        <v>44781</v>
      </c>
      <c r="C38">
        <v>1897</v>
      </c>
      <c r="D38">
        <f t="shared" si="2"/>
        <v>137101</v>
      </c>
      <c r="E38">
        <f t="shared" si="3"/>
        <v>0.13477663454719016</v>
      </c>
      <c r="F38">
        <f t="shared" si="6"/>
        <v>-11456.408650423164</v>
      </c>
      <c r="H38">
        <f t="shared" si="0"/>
        <v>134776.63454719016</v>
      </c>
      <c r="I38">
        <f t="shared" si="7"/>
        <v>2383.4068129194202</v>
      </c>
      <c r="J38" s="10">
        <f t="shared" si="4"/>
        <v>0.25640844118050615</v>
      </c>
      <c r="K38">
        <f t="shared" si="5"/>
        <v>99.266137183114054</v>
      </c>
    </row>
    <row r="39" spans="1:11">
      <c r="A39">
        <v>31</v>
      </c>
      <c r="B39" s="1">
        <f t="shared" si="1"/>
        <v>44788</v>
      </c>
      <c r="C39">
        <v>1187</v>
      </c>
      <c r="D39">
        <f t="shared" si="2"/>
        <v>138288</v>
      </c>
      <c r="E39">
        <f t="shared" si="3"/>
        <v>0.13709696084453477</v>
      </c>
      <c r="F39">
        <f t="shared" si="6"/>
        <v>-7200.3983323924558</v>
      </c>
      <c r="H39">
        <f t="shared" si="0"/>
        <v>137096.96084453477</v>
      </c>
      <c r="I39">
        <f t="shared" si="7"/>
        <v>2320.3262973446108</v>
      </c>
      <c r="J39" s="10">
        <f t="shared" si="4"/>
        <v>0.95478205336529975</v>
      </c>
      <c r="K39">
        <f t="shared" si="5"/>
        <v>553.55511753788664</v>
      </c>
    </row>
    <row r="40" spans="1:11">
      <c r="A40">
        <v>32</v>
      </c>
      <c r="B40" s="1">
        <f t="shared" si="1"/>
        <v>44795</v>
      </c>
      <c r="C40">
        <v>1014</v>
      </c>
      <c r="D40">
        <f t="shared" si="2"/>
        <v>139302</v>
      </c>
      <c r="E40">
        <f t="shared" si="3"/>
        <v>0.13935730297601476</v>
      </c>
      <c r="F40">
        <f t="shared" si="6"/>
        <v>-6177.5304388266013</v>
      </c>
      <c r="H40">
        <f t="shared" si="0"/>
        <v>139357.30297601476</v>
      </c>
      <c r="I40">
        <f t="shared" si="7"/>
        <v>2260.3421314799925</v>
      </c>
      <c r="J40" s="10">
        <f t="shared" si="4"/>
        <v>1.2291342519526554</v>
      </c>
      <c r="K40">
        <f t="shared" si="5"/>
        <v>687.22725071934121</v>
      </c>
    </row>
    <row r="41" spans="1:11">
      <c r="A41">
        <v>33</v>
      </c>
      <c r="B41" s="1">
        <f t="shared" si="1"/>
        <v>44802</v>
      </c>
      <c r="C41">
        <v>1137</v>
      </c>
      <c r="D41">
        <f t="shared" si="2"/>
        <v>140439</v>
      </c>
      <c r="E41">
        <f t="shared" si="3"/>
        <v>0.14156053844344171</v>
      </c>
      <c r="F41">
        <f t="shared" si="6"/>
        <v>-6955.9708134581106</v>
      </c>
      <c r="H41">
        <f t="shared" si="0"/>
        <v>141560.53844344171</v>
      </c>
      <c r="I41">
        <f t="shared" si="7"/>
        <v>2203.2354674269445</v>
      </c>
      <c r="J41" s="10">
        <f t="shared" si="4"/>
        <v>0.93776206457954658</v>
      </c>
      <c r="K41">
        <f t="shared" si="5"/>
        <v>515.99481254122975</v>
      </c>
    </row>
    <row r="42" spans="1:11">
      <c r="A42">
        <v>34</v>
      </c>
      <c r="B42" s="1">
        <f t="shared" si="1"/>
        <v>44809</v>
      </c>
      <c r="C42">
        <v>1121</v>
      </c>
      <c r="D42">
        <f t="shared" si="2"/>
        <v>141560</v>
      </c>
      <c r="E42">
        <f t="shared" si="3"/>
        <v>0.14370934588495801</v>
      </c>
      <c r="F42">
        <f t="shared" si="6"/>
        <v>-6886.1261836588938</v>
      </c>
      <c r="H42">
        <f t="shared" si="0"/>
        <v>143709.34588495802</v>
      </c>
      <c r="I42">
        <f t="shared" si="7"/>
        <v>2148.8074415163137</v>
      </c>
      <c r="J42" s="10">
        <f t="shared" si="4"/>
        <v>0.91686658476031557</v>
      </c>
      <c r="K42">
        <f t="shared" si="5"/>
        <v>491.61600822215439</v>
      </c>
    </row>
    <row r="43" spans="1:11">
      <c r="A43">
        <v>35</v>
      </c>
      <c r="B43" s="1">
        <f t="shared" si="1"/>
        <v>44816</v>
      </c>
      <c r="C43">
        <v>962</v>
      </c>
      <c r="D43">
        <f t="shared" si="2"/>
        <v>142522</v>
      </c>
      <c r="E43">
        <f t="shared" si="3"/>
        <v>0.14580622283988312</v>
      </c>
      <c r="F43">
        <f t="shared" si="6"/>
        <v>-5932.9485696915644</v>
      </c>
      <c r="H43">
        <f t="shared" si="0"/>
        <v>145806.22283988312</v>
      </c>
      <c r="I43">
        <f t="shared" si="7"/>
        <v>2096.876954925101</v>
      </c>
      <c r="J43" s="10">
        <f t="shared" si="4"/>
        <v>1.1797057743504169</v>
      </c>
      <c r="K43">
        <f t="shared" si="5"/>
        <v>614.22092497843983</v>
      </c>
    </row>
    <row r="44" spans="1:11">
      <c r="A44">
        <v>36</v>
      </c>
      <c r="B44" s="1">
        <f t="shared" si="1"/>
        <v>44823</v>
      </c>
      <c r="C44">
        <v>974</v>
      </c>
      <c r="D44">
        <f t="shared" si="2"/>
        <v>143496</v>
      </c>
      <c r="E44">
        <f t="shared" si="3"/>
        <v>0.14785350158260585</v>
      </c>
      <c r="F44">
        <f t="shared" si="6"/>
        <v>-6030.2714711722665</v>
      </c>
      <c r="H44">
        <f t="shared" si="0"/>
        <v>147853.50158260585</v>
      </c>
      <c r="I44">
        <f t="shared" si="7"/>
        <v>2047.2787427227304</v>
      </c>
      <c r="J44" s="10">
        <f t="shared" si="4"/>
        <v>1.1019288939658423</v>
      </c>
      <c r="K44">
        <f t="shared" si="5"/>
        <v>562.6626387223198</v>
      </c>
    </row>
    <row r="45" spans="1:11">
      <c r="A45">
        <v>37</v>
      </c>
      <c r="B45" s="1">
        <f t="shared" si="1"/>
        <v>44830</v>
      </c>
      <c r="C45">
        <v>1093</v>
      </c>
      <c r="D45">
        <f t="shared" si="2"/>
        <v>144589</v>
      </c>
      <c r="E45">
        <f t="shared" si="3"/>
        <v>0.1498533632712431</v>
      </c>
      <c r="F45">
        <f t="shared" si="6"/>
        <v>-6792.6422413489599</v>
      </c>
      <c r="H45">
        <f t="shared" si="0"/>
        <v>149853.36327124311</v>
      </c>
      <c r="I45">
        <f t="shared" si="7"/>
        <v>1999.861688637262</v>
      </c>
      <c r="J45" s="10">
        <f t="shared" si="4"/>
        <v>0.82969962363884897</v>
      </c>
      <c r="K45">
        <f t="shared" si="5"/>
        <v>411.22749987696477</v>
      </c>
    </row>
    <row r="46" spans="1:11">
      <c r="A46">
        <v>38</v>
      </c>
      <c r="B46" s="1">
        <f t="shared" si="1"/>
        <v>44837</v>
      </c>
      <c r="C46">
        <v>957</v>
      </c>
      <c r="D46">
        <f t="shared" si="2"/>
        <v>145546</v>
      </c>
      <c r="E46">
        <f t="shared" si="3"/>
        <v>0.1518078506211446</v>
      </c>
      <c r="F46">
        <f t="shared" si="6"/>
        <v>-5969.4093692091619</v>
      </c>
      <c r="H46">
        <f t="shared" si="0"/>
        <v>151807.85062114461</v>
      </c>
      <c r="I46">
        <f t="shared" si="7"/>
        <v>1954.4873499014939</v>
      </c>
      <c r="J46" s="10">
        <f t="shared" si="4"/>
        <v>1.0423065307225641</v>
      </c>
      <c r="K46">
        <f t="shared" si="5"/>
        <v>509.07518703748701</v>
      </c>
    </row>
    <row r="47" spans="1:11">
      <c r="A47">
        <v>39</v>
      </c>
      <c r="B47" s="1">
        <f t="shared" si="1"/>
        <v>44844</v>
      </c>
      <c r="C47">
        <v>1219</v>
      </c>
      <c r="D47">
        <f t="shared" si="2"/>
        <v>146765</v>
      </c>
      <c r="E47">
        <f t="shared" si="3"/>
        <v>0.15371887928345493</v>
      </c>
      <c r="F47">
        <f t="shared" si="6"/>
        <v>-7631.0784969823726</v>
      </c>
      <c r="H47">
        <f t="shared" si="0"/>
        <v>153718.87928345494</v>
      </c>
      <c r="I47">
        <f t="shared" si="7"/>
        <v>1911.0286623103311</v>
      </c>
      <c r="J47" s="10">
        <f t="shared" si="4"/>
        <v>0.56770193790839307</v>
      </c>
      <c r="K47">
        <f t="shared" si="5"/>
        <v>250.59994070421607</v>
      </c>
    </row>
    <row r="48" spans="1:11">
      <c r="A48">
        <v>40</v>
      </c>
      <c r="B48" s="1">
        <f t="shared" si="1"/>
        <v>44851</v>
      </c>
      <c r="C48">
        <v>808</v>
      </c>
      <c r="D48">
        <f t="shared" si="2"/>
        <v>147573</v>
      </c>
      <c r="E48">
        <f t="shared" si="3"/>
        <v>0.1555882480838319</v>
      </c>
      <c r="F48">
        <f t="shared" si="6"/>
        <v>-5075.9807915603405</v>
      </c>
      <c r="H48">
        <f t="shared" si="0"/>
        <v>155588.24808383189</v>
      </c>
      <c r="I48">
        <f t="shared" si="7"/>
        <v>1869.3688003769494</v>
      </c>
      <c r="J48" s="10">
        <f t="shared" si="4"/>
        <v>1.3135752479912739</v>
      </c>
      <c r="K48">
        <f t="shared" si="5"/>
        <v>602.61181752174878</v>
      </c>
    </row>
    <row r="49" spans="1:11">
      <c r="A49">
        <v>41</v>
      </c>
      <c r="B49" s="1">
        <f t="shared" si="1"/>
        <v>44858</v>
      </c>
      <c r="C49">
        <v>1246</v>
      </c>
      <c r="D49">
        <f t="shared" si="2"/>
        <v>148819</v>
      </c>
      <c r="E49">
        <f t="shared" si="3"/>
        <v>0.15741764825521742</v>
      </c>
      <c r="F49">
        <f t="shared" si="6"/>
        <v>-7854.4938577582752</v>
      </c>
      <c r="H49">
        <f t="shared" si="0"/>
        <v>157417.64825521741</v>
      </c>
      <c r="I49">
        <f t="shared" si="7"/>
        <v>1829.400171385525</v>
      </c>
      <c r="J49" s="10">
        <f t="shared" si="4"/>
        <v>0.4682184361039527</v>
      </c>
      <c r="K49">
        <f t="shared" si="5"/>
        <v>186.04773591711549</v>
      </c>
    </row>
    <row r="50" spans="1:11">
      <c r="A50">
        <v>42</v>
      </c>
      <c r="B50" s="1">
        <f t="shared" si="1"/>
        <v>44865</v>
      </c>
      <c r="C50">
        <v>1436</v>
      </c>
      <c r="D50">
        <f t="shared" si="2"/>
        <v>150255</v>
      </c>
      <c r="E50">
        <f t="shared" si="3"/>
        <v>0.15920867178060016</v>
      </c>
      <c r="F50">
        <f t="shared" si="6"/>
        <v>-9082.654077662135</v>
      </c>
      <c r="H50">
        <f t="shared" si="0"/>
        <v>159208.67178060015</v>
      </c>
      <c r="I50">
        <f t="shared" si="7"/>
        <v>1791.0235253827414</v>
      </c>
      <c r="J50" s="10">
        <f t="shared" si="4"/>
        <v>0.24723086725817642</v>
      </c>
      <c r="K50">
        <f t="shared" si="5"/>
        <v>70.374119484697957</v>
      </c>
    </row>
    <row r="51" spans="1:11">
      <c r="A51">
        <v>43</v>
      </c>
      <c r="B51" s="1">
        <f t="shared" si="1"/>
        <v>44872</v>
      </c>
      <c r="C51">
        <v>1793</v>
      </c>
      <c r="D51">
        <f t="shared" si="2"/>
        <v>152048</v>
      </c>
      <c r="E51">
        <f t="shared" si="3"/>
        <v>0.1609628189464499</v>
      </c>
      <c r="F51">
        <f t="shared" si="6"/>
        <v>-11377.970066606924</v>
      </c>
      <c r="H51">
        <f t="shared" si="0"/>
        <v>160962.8189464499</v>
      </c>
      <c r="I51">
        <f t="shared" si="7"/>
        <v>1754.1471658497467</v>
      </c>
      <c r="J51" s="10">
        <f t="shared" si="4"/>
        <v>2.1669176882461422E-2</v>
      </c>
      <c r="K51">
        <f t="shared" si="5"/>
        <v>0.86055648630588888</v>
      </c>
    </row>
    <row r="52" spans="1:11">
      <c r="A52">
        <v>44</v>
      </c>
      <c r="B52" s="1">
        <f t="shared" si="1"/>
        <v>44879</v>
      </c>
      <c r="C52">
        <v>1089</v>
      </c>
      <c r="D52">
        <f t="shared" si="2"/>
        <v>153137</v>
      </c>
      <c r="E52">
        <f t="shared" si="3"/>
        <v>0.16268150519448807</v>
      </c>
      <c r="F52">
        <f t="shared" si="6"/>
        <v>-6932.7864522344562</v>
      </c>
      <c r="H52">
        <f t="shared" si="0"/>
        <v>162681.50519448807</v>
      </c>
      <c r="I52">
        <f t="shared" si="7"/>
        <v>1718.6862480381678</v>
      </c>
      <c r="J52" s="10">
        <f t="shared" si="4"/>
        <v>0.57822428653642588</v>
      </c>
      <c r="K52">
        <f t="shared" si="5"/>
        <v>230.70224214628126</v>
      </c>
    </row>
    <row r="53" spans="1:11">
      <c r="A53">
        <v>45</v>
      </c>
      <c r="B53" s="1">
        <f t="shared" si="1"/>
        <v>44886</v>
      </c>
      <c r="C53">
        <v>1007</v>
      </c>
      <c r="D53">
        <f t="shared" si="2"/>
        <v>154144</v>
      </c>
      <c r="E53">
        <f t="shared" si="3"/>
        <v>0.16436606734833675</v>
      </c>
      <c r="F53">
        <f t="shared" si="6"/>
        <v>-6430.9533454805132</v>
      </c>
      <c r="H53">
        <f t="shared" si="0"/>
        <v>164366.06734833674</v>
      </c>
      <c r="I53">
        <f t="shared" si="7"/>
        <v>1684.5621538486739</v>
      </c>
      <c r="J53" s="10">
        <f t="shared" si="4"/>
        <v>0.67285218852897111</v>
      </c>
      <c r="K53">
        <f t="shared" si="5"/>
        <v>272.52806984840686</v>
      </c>
    </row>
    <row r="54" spans="1:11">
      <c r="A54">
        <v>46</v>
      </c>
      <c r="B54" s="1">
        <f t="shared" si="1"/>
        <v>44893</v>
      </c>
      <c r="C54">
        <v>917</v>
      </c>
      <c r="D54">
        <f t="shared" si="2"/>
        <v>155061</v>
      </c>
      <c r="E54">
        <f t="shared" si="3"/>
        <v>0.16601776928203787</v>
      </c>
      <c r="F54">
        <f t="shared" si="6"/>
        <v>-5874.2552767446159</v>
      </c>
      <c r="H54">
        <f t="shared" si="0"/>
        <v>166017.76928203789</v>
      </c>
      <c r="I54">
        <f t="shared" si="7"/>
        <v>1651.7019337011443</v>
      </c>
      <c r="J54" s="10">
        <f t="shared" si="4"/>
        <v>0.80120167252033181</v>
      </c>
      <c r="K54">
        <f t="shared" si="5"/>
        <v>326.8065020512766</v>
      </c>
    </row>
    <row r="55" spans="1:11">
      <c r="A55">
        <v>47</v>
      </c>
      <c r="B55" s="1">
        <f t="shared" si="1"/>
        <v>44900</v>
      </c>
      <c r="C55">
        <v>1106</v>
      </c>
      <c r="D55">
        <f t="shared" si="2"/>
        <v>156167</v>
      </c>
      <c r="E55">
        <f t="shared" si="3"/>
        <v>0.16763780708922804</v>
      </c>
      <c r="F55">
        <f t="shared" si="6"/>
        <v>-7106.3882062157345</v>
      </c>
      <c r="H55">
        <f t="shared" si="0"/>
        <v>167637.80708922804</v>
      </c>
      <c r="I55">
        <f t="shared" si="7"/>
        <v>1620.0378071901505</v>
      </c>
      <c r="J55" s="10">
        <f t="shared" si="4"/>
        <v>0.46477197756794802</v>
      </c>
      <c r="K55">
        <f t="shared" si="5"/>
        <v>163.10413624183033</v>
      </c>
    </row>
    <row r="56" spans="1:11">
      <c r="A56">
        <v>48</v>
      </c>
      <c r="B56" s="1">
        <f t="shared" si="1"/>
        <v>44907</v>
      </c>
      <c r="C56">
        <v>1032</v>
      </c>
      <c r="D56">
        <f t="shared" si="2"/>
        <v>157199</v>
      </c>
      <c r="E56">
        <f t="shared" si="3"/>
        <v>0.16922731380466963</v>
      </c>
      <c r="F56">
        <f t="shared" si="6"/>
        <v>-6650.5501624334556</v>
      </c>
      <c r="H56">
        <f t="shared" si="0"/>
        <v>169227.31380466963</v>
      </c>
      <c r="I56">
        <f t="shared" si="7"/>
        <v>1589.5067154415883</v>
      </c>
      <c r="J56" s="10">
        <f t="shared" si="4"/>
        <v>0.54021968550541499</v>
      </c>
      <c r="K56">
        <f t="shared" si="5"/>
        <v>195.54100322005843</v>
      </c>
    </row>
    <row r="57" spans="1:11">
      <c r="A57">
        <v>49</v>
      </c>
      <c r="B57" s="1">
        <f t="shared" si="1"/>
        <v>44914</v>
      </c>
      <c r="C57">
        <v>11492</v>
      </c>
      <c r="D57">
        <f t="shared" si="2"/>
        <v>168691</v>
      </c>
      <c r="E57">
        <f t="shared" si="3"/>
        <v>0.17078736372371556</v>
      </c>
      <c r="F57">
        <f t="shared" si="6"/>
        <v>-74273.226477038057</v>
      </c>
      <c r="H57">
        <f t="shared" si="0"/>
        <v>170787.36372371556</v>
      </c>
      <c r="I57">
        <f t="shared" si="7"/>
        <v>1560.0499190459377</v>
      </c>
      <c r="J57" s="10">
        <f t="shared" si="4"/>
        <v>0.86424904985677531</v>
      </c>
      <c r="K57">
        <f t="shared" si="5"/>
        <v>63231.074343370878</v>
      </c>
    </row>
    <row r="58" spans="1:11">
      <c r="A58">
        <v>50</v>
      </c>
      <c r="B58" s="1">
        <f t="shared" si="1"/>
        <v>44921</v>
      </c>
      <c r="C58">
        <v>3788</v>
      </c>
      <c r="D58">
        <f t="shared" si="2"/>
        <v>172479</v>
      </c>
      <c r="E58">
        <f t="shared" si="3"/>
        <v>0.17231897635997173</v>
      </c>
      <c r="F58">
        <f t="shared" si="6"/>
        <v>-24551.672325465352</v>
      </c>
      <c r="H58">
        <f t="shared" si="0"/>
        <v>172318.97635997174</v>
      </c>
      <c r="I58">
        <f t="shared" si="7"/>
        <v>1531.6126362561772</v>
      </c>
      <c r="J58" s="10">
        <f t="shared" si="4"/>
        <v>0.59566720267788353</v>
      </c>
      <c r="K58">
        <f t="shared" si="5"/>
        <v>3324.1328876129951</v>
      </c>
    </row>
    <row r="59" spans="1:11">
      <c r="A59">
        <v>51</v>
      </c>
      <c r="B59" s="1">
        <f t="shared" si="1"/>
        <v>44928</v>
      </c>
      <c r="C59">
        <v>1513</v>
      </c>
      <c r="D59">
        <f t="shared" si="2"/>
        <v>173992</v>
      </c>
      <c r="E59">
        <f t="shared" si="3"/>
        <v>0.17382312007680739</v>
      </c>
      <c r="F59">
        <f t="shared" si="6"/>
        <v>-9833.791161940504</v>
      </c>
      <c r="H59">
        <f t="shared" si="0"/>
        <v>173823.12007680739</v>
      </c>
      <c r="I59">
        <f t="shared" si="7"/>
        <v>1504.1437168356497</v>
      </c>
      <c r="J59" s="10">
        <f t="shared" si="4"/>
        <v>5.8534587999671617E-3</v>
      </c>
      <c r="K59">
        <f t="shared" si="5"/>
        <v>5.2145117922747612E-2</v>
      </c>
    </row>
    <row r="60" spans="1:11">
      <c r="F60">
        <f>(B2-D59)*LN(1-E59)</f>
        <v>-157723.24409468958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E8E-615A-414C-9603-09E488CD8FFC}">
  <dimension ref="A1:S60"/>
  <sheetViews>
    <sheetView topLeftCell="A3" workbookViewId="0">
      <selection activeCell="P23" sqref="P23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0.17291376237689959</v>
      </c>
      <c r="O1" t="s">
        <v>16</v>
      </c>
      <c r="Q1" s="10">
        <f>AVERAGE(Q9:Q59)</f>
        <v>0.50350493740916569</v>
      </c>
      <c r="R1" t="s">
        <v>19</v>
      </c>
      <c r="S1">
        <f>SUM(R9:R59)</f>
        <v>83421.688594395571</v>
      </c>
    </row>
    <row r="2" spans="1:19">
      <c r="A2" t="s">
        <v>9</v>
      </c>
      <c r="B2">
        <v>1000000</v>
      </c>
      <c r="F2" t="s">
        <v>7</v>
      </c>
      <c r="G2">
        <v>509.02373309497676</v>
      </c>
      <c r="O2" t="s">
        <v>27</v>
      </c>
      <c r="Q2">
        <f>-2*G4+4*LN(B2)</f>
        <v>2243743.2801546855</v>
      </c>
      <c r="R2" t="s">
        <v>20</v>
      </c>
      <c r="S2">
        <f>51-2</f>
        <v>49</v>
      </c>
    </row>
    <row r="3" spans="1:19">
      <c r="F3" t="s">
        <v>24</v>
      </c>
      <c r="G3">
        <v>0.29415810043867413</v>
      </c>
      <c r="R3" t="s">
        <v>21</v>
      </c>
      <c r="S3">
        <f>_xlfn.CHISQ.DIST.RT(S1,S2)</f>
        <v>0</v>
      </c>
    </row>
    <row r="4" spans="1:19">
      <c r="F4" t="s">
        <v>8</v>
      </c>
      <c r="G4">
        <f>SUM(G7:G60)</f>
        <v>-1121844.0090562268</v>
      </c>
    </row>
    <row r="5" spans="1:19">
      <c r="O5" t="s">
        <v>23</v>
      </c>
    </row>
    <row r="6" spans="1:19">
      <c r="B6" s="3" t="s">
        <v>15</v>
      </c>
      <c r="C6" s="2" t="s">
        <v>3</v>
      </c>
      <c r="D6" s="12" t="s">
        <v>4</v>
      </c>
      <c r="E6" s="12" t="s">
        <v>5</v>
      </c>
      <c r="F6" s="12" t="s">
        <v>25</v>
      </c>
      <c r="G6" s="12" t="s">
        <v>8</v>
      </c>
      <c r="H6" s="12"/>
      <c r="I6" s="12" t="s">
        <v>10</v>
      </c>
      <c r="J6" s="12" t="s">
        <v>26</v>
      </c>
      <c r="K6" s="12"/>
      <c r="L6" s="12" t="s">
        <v>22</v>
      </c>
      <c r="M6" s="12" t="s">
        <v>13</v>
      </c>
      <c r="N6" s="12" t="s">
        <v>28</v>
      </c>
      <c r="O6" s="11" t="s">
        <v>1</v>
      </c>
      <c r="P6" s="11"/>
      <c r="Q6" s="12" t="s">
        <v>18</v>
      </c>
      <c r="R6" s="12" t="s">
        <v>19</v>
      </c>
    </row>
    <row r="7" spans="1:19">
      <c r="B7" s="1">
        <f>B8-WEEKDAY(7)</f>
        <v>44564</v>
      </c>
    </row>
    <row r="8" spans="1:19">
      <c r="B8" s="1">
        <v>44571</v>
      </c>
      <c r="C8" s="4"/>
    </row>
    <row r="9" spans="1:19">
      <c r="A9">
        <v>1</v>
      </c>
      <c r="B9" s="1">
        <v>44578</v>
      </c>
      <c r="C9">
        <v>9979</v>
      </c>
      <c r="D9">
        <f>C9</f>
        <v>9979</v>
      </c>
      <c r="E9">
        <f>1-(G$2/(G$2+L9))^G$1</f>
        <v>8.6847012522505151E-3</v>
      </c>
      <c r="F9">
        <f>E9</f>
        <v>8.6847012522505151E-3</v>
      </c>
      <c r="G9">
        <f>C9*IFERROR(LN(F9), -10000)</f>
        <v>-47362.252742257762</v>
      </c>
      <c r="I9">
        <f t="shared" ref="I9:I40" si="0">$B$2*E9</f>
        <v>8684.7012522505156</v>
      </c>
      <c r="J9">
        <f>I9</f>
        <v>8684.7012522505156</v>
      </c>
      <c r="L9">
        <f>M9</f>
        <v>26.336381881110732</v>
      </c>
      <c r="M9">
        <f>EXP($G$3*N9)</f>
        <v>26.336381881110732</v>
      </c>
      <c r="N9">
        <f>LN(O9)</f>
        <v>11.1197050832785</v>
      </c>
      <c r="O9">
        <v>67488</v>
      </c>
      <c r="Q9" s="10">
        <f>ABS(C9-J9)/C9</f>
        <v>0.12970224949889611</v>
      </c>
      <c r="R9">
        <f>(C9-J9)^2/J9</f>
        <v>192.89198324372725</v>
      </c>
    </row>
    <row r="10" spans="1:19">
      <c r="A10">
        <v>2</v>
      </c>
      <c r="B10" s="1">
        <f t="shared" ref="B10:B59" si="1">B9+WEEKDAY(7)</f>
        <v>44585</v>
      </c>
      <c r="C10">
        <v>8445</v>
      </c>
      <c r="D10">
        <f t="shared" ref="D10:D59" si="2">C10+D9</f>
        <v>18424</v>
      </c>
      <c r="E10">
        <f t="shared" ref="E10:E59" si="3">1-(G$2/(G$2+L10))^G$1</f>
        <v>1.6802727522591154E-2</v>
      </c>
      <c r="F10">
        <f>E10-E9</f>
        <v>8.1180262703406392E-3</v>
      </c>
      <c r="G10">
        <f t="shared" ref="G10:G59" si="4">C10*IFERROR(LN(F10), -10000)</f>
        <v>-40651.428155986796</v>
      </c>
      <c r="I10">
        <f t="shared" si="0"/>
        <v>16802.727522591154</v>
      </c>
      <c r="J10">
        <f>I10-I9</f>
        <v>8118.0262703406388</v>
      </c>
      <c r="L10">
        <f>L9+M10</f>
        <v>52.410326397369104</v>
      </c>
      <c r="M10">
        <f t="shared" ref="M10:M59" si="5">EXP($G$3*N10)</f>
        <v>26.073944516258376</v>
      </c>
      <c r="N10">
        <f t="shared" ref="N10:N59" si="6">LN(O10)</f>
        <v>11.085659434303169</v>
      </c>
      <c r="O10">
        <v>65229</v>
      </c>
      <c r="Q10" s="10">
        <f t="shared" ref="Q10:Q59" si="7">ABS(C10-J10)/C10</f>
        <v>3.8718026010581552E-2</v>
      </c>
      <c r="R10">
        <f t="shared" ref="R10:R59" si="8">(C10-J10)^2/J10</f>
        <v>13.16968143820344</v>
      </c>
      <c r="S10" t="s">
        <v>14</v>
      </c>
    </row>
    <row r="11" spans="1:19">
      <c r="A11">
        <v>3</v>
      </c>
      <c r="B11" s="1">
        <f t="shared" si="1"/>
        <v>44592</v>
      </c>
      <c r="C11">
        <v>10083</v>
      </c>
      <c r="D11">
        <f t="shared" si="2"/>
        <v>28507</v>
      </c>
      <c r="E11">
        <f t="shared" si="3"/>
        <v>2.4288112253552874E-2</v>
      </c>
      <c r="F11">
        <f t="shared" ref="F11:F59" si="9">E11-E10</f>
        <v>7.4853847309617194E-3</v>
      </c>
      <c r="G11">
        <f t="shared" si="4"/>
        <v>-49354.297259254126</v>
      </c>
      <c r="I11">
        <f t="shared" si="0"/>
        <v>24288.112253552874</v>
      </c>
      <c r="J11">
        <f t="shared" ref="J11:J59" si="10">I11-I10</f>
        <v>7485.3847309617195</v>
      </c>
      <c r="L11">
        <f t="shared" ref="L11:L59" si="11">L10+M11</f>
        <v>77.781114107703161</v>
      </c>
      <c r="M11">
        <f t="shared" si="5"/>
        <v>25.370787710334064</v>
      </c>
      <c r="N11">
        <f t="shared" si="6"/>
        <v>10.99272267939164</v>
      </c>
      <c r="O11">
        <v>59440</v>
      </c>
      <c r="Q11" s="10">
        <f t="shared" si="7"/>
        <v>0.25762325389648721</v>
      </c>
      <c r="R11">
        <f t="shared" si="8"/>
        <v>901.43731130221931</v>
      </c>
    </row>
    <row r="12" spans="1:19">
      <c r="A12">
        <v>4</v>
      </c>
      <c r="B12" s="1">
        <f t="shared" si="1"/>
        <v>44599</v>
      </c>
      <c r="C12">
        <v>10956</v>
      </c>
      <c r="D12">
        <f t="shared" si="2"/>
        <v>39463</v>
      </c>
      <c r="E12">
        <f t="shared" si="3"/>
        <v>3.2256802572391607E-2</v>
      </c>
      <c r="F12">
        <f t="shared" si="9"/>
        <v>7.9686903188387337E-3</v>
      </c>
      <c r="G12">
        <f t="shared" si="4"/>
        <v>-52941.968041026943</v>
      </c>
      <c r="I12">
        <f t="shared" si="0"/>
        <v>32256.802572391607</v>
      </c>
      <c r="J12">
        <f t="shared" si="10"/>
        <v>7968.6903188387332</v>
      </c>
      <c r="L12">
        <f t="shared" si="11"/>
        <v>106.2813267189693</v>
      </c>
      <c r="M12">
        <f t="shared" si="5"/>
        <v>28.500212611266143</v>
      </c>
      <c r="N12">
        <f t="shared" si="6"/>
        <v>11.38813292000297</v>
      </c>
      <c r="O12">
        <v>88268</v>
      </c>
      <c r="Q12" s="10">
        <f t="shared" si="7"/>
        <v>0.27266426443604114</v>
      </c>
      <c r="R12">
        <f t="shared" si="8"/>
        <v>1119.8852978465745</v>
      </c>
    </row>
    <row r="13" spans="1:19">
      <c r="A13">
        <v>5</v>
      </c>
      <c r="B13" s="1">
        <f t="shared" si="1"/>
        <v>44606</v>
      </c>
      <c r="C13">
        <v>6183</v>
      </c>
      <c r="D13">
        <f t="shared" si="2"/>
        <v>45646</v>
      </c>
      <c r="E13">
        <f t="shared" si="3"/>
        <v>3.9765033153210672E-2</v>
      </c>
      <c r="F13">
        <f t="shared" si="9"/>
        <v>7.5082305808190641E-3</v>
      </c>
      <c r="G13">
        <f t="shared" si="4"/>
        <v>-30245.723943510504</v>
      </c>
      <c r="I13">
        <f t="shared" si="0"/>
        <v>39765.033153210672</v>
      </c>
      <c r="J13">
        <f t="shared" si="10"/>
        <v>7508.2305808190649</v>
      </c>
      <c r="L13">
        <f t="shared" si="11"/>
        <v>134.6309001926964</v>
      </c>
      <c r="M13">
        <f t="shared" si="5"/>
        <v>28.349573473727105</v>
      </c>
      <c r="N13">
        <f t="shared" si="6"/>
        <v>11.370116886308292</v>
      </c>
      <c r="O13">
        <v>86692</v>
      </c>
      <c r="Q13" s="10">
        <f t="shared" si="7"/>
        <v>0.21433455940790311</v>
      </c>
      <c r="R13">
        <f t="shared" si="8"/>
        <v>233.9081190213594</v>
      </c>
    </row>
    <row r="14" spans="1:19">
      <c r="A14">
        <v>6</v>
      </c>
      <c r="B14" s="1">
        <f t="shared" si="1"/>
        <v>44613</v>
      </c>
      <c r="C14">
        <v>4890</v>
      </c>
      <c r="D14">
        <f t="shared" si="2"/>
        <v>50536</v>
      </c>
      <c r="E14">
        <f t="shared" si="3"/>
        <v>4.59654568487049E-2</v>
      </c>
      <c r="F14">
        <f t="shared" si="9"/>
        <v>6.2004236954942282E-3</v>
      </c>
      <c r="G14">
        <f t="shared" si="4"/>
        <v>-24856.543114774286</v>
      </c>
      <c r="I14">
        <f t="shared" si="0"/>
        <v>45965.456848704896</v>
      </c>
      <c r="J14">
        <f t="shared" si="10"/>
        <v>6200.4236954942244</v>
      </c>
      <c r="L14">
        <f t="shared" si="11"/>
        <v>159.20252390026241</v>
      </c>
      <c r="M14">
        <f t="shared" si="5"/>
        <v>24.571623707566001</v>
      </c>
      <c r="N14">
        <f t="shared" si="6"/>
        <v>10.883916725526515</v>
      </c>
      <c r="O14">
        <v>53312</v>
      </c>
      <c r="Q14" s="10">
        <f t="shared" si="7"/>
        <v>0.26798030582703974</v>
      </c>
      <c r="R14">
        <f t="shared" si="8"/>
        <v>276.95047081389237</v>
      </c>
    </row>
    <row r="15" spans="1:19">
      <c r="A15">
        <v>7</v>
      </c>
      <c r="B15" s="1">
        <f t="shared" si="1"/>
        <v>44620</v>
      </c>
      <c r="C15">
        <v>3880</v>
      </c>
      <c r="D15">
        <f t="shared" si="2"/>
        <v>54416</v>
      </c>
      <c r="E15">
        <f t="shared" si="3"/>
        <v>5.187928373810935E-2</v>
      </c>
      <c r="F15">
        <f t="shared" si="9"/>
        <v>5.9138268894044499E-3</v>
      </c>
      <c r="G15">
        <f t="shared" si="4"/>
        <v>-19906.193061690981</v>
      </c>
      <c r="I15">
        <f t="shared" si="0"/>
        <v>51879.283738109349</v>
      </c>
      <c r="J15">
        <f t="shared" si="10"/>
        <v>5913.8268894044522</v>
      </c>
      <c r="L15">
        <f t="shared" si="11"/>
        <v>183.66948983576802</v>
      </c>
      <c r="M15">
        <f t="shared" si="5"/>
        <v>24.466965935505609</v>
      </c>
      <c r="N15">
        <f t="shared" si="6"/>
        <v>10.8694061928121</v>
      </c>
      <c r="O15">
        <v>52544</v>
      </c>
      <c r="Q15" s="10">
        <f t="shared" si="7"/>
        <v>0.52418218799083816</v>
      </c>
      <c r="R15">
        <f t="shared" si="8"/>
        <v>699.45432854581725</v>
      </c>
    </row>
    <row r="16" spans="1:19">
      <c r="A16">
        <v>8</v>
      </c>
      <c r="B16" s="1">
        <f t="shared" si="1"/>
        <v>44627</v>
      </c>
      <c r="C16">
        <v>2498</v>
      </c>
      <c r="D16">
        <f t="shared" si="2"/>
        <v>56914</v>
      </c>
      <c r="E16">
        <f t="shared" si="3"/>
        <v>5.7369065980306444E-2</v>
      </c>
      <c r="F16">
        <f t="shared" si="9"/>
        <v>5.4897822421970943E-3</v>
      </c>
      <c r="G16">
        <f t="shared" si="4"/>
        <v>-13001.756988353431</v>
      </c>
      <c r="I16">
        <f t="shared" si="0"/>
        <v>57369.065980306441</v>
      </c>
      <c r="J16">
        <f t="shared" si="10"/>
        <v>5489.7822421970923</v>
      </c>
      <c r="L16">
        <f t="shared" si="11"/>
        <v>207.3273867702309</v>
      </c>
      <c r="M16">
        <f t="shared" si="5"/>
        <v>23.65789693446289</v>
      </c>
      <c r="N16">
        <f t="shared" si="6"/>
        <v>10.755090418788047</v>
      </c>
      <c r="O16">
        <v>46868</v>
      </c>
      <c r="Q16" s="10">
        <f t="shared" si="7"/>
        <v>1.1976710337058016</v>
      </c>
      <c r="R16">
        <f t="shared" si="8"/>
        <v>1630.4400775546305</v>
      </c>
    </row>
    <row r="17" spans="1:18">
      <c r="A17">
        <v>9</v>
      </c>
      <c r="B17" s="1">
        <f t="shared" si="1"/>
        <v>44634</v>
      </c>
      <c r="C17">
        <v>2994</v>
      </c>
      <c r="D17">
        <f t="shared" si="2"/>
        <v>59908</v>
      </c>
      <c r="E17">
        <f t="shared" si="3"/>
        <v>6.2269769566653976E-2</v>
      </c>
      <c r="F17">
        <f t="shared" si="9"/>
        <v>4.9007035863475323E-3</v>
      </c>
      <c r="G17">
        <f t="shared" si="4"/>
        <v>-15923.219226398143</v>
      </c>
      <c r="I17">
        <f t="shared" si="0"/>
        <v>62269.769566653973</v>
      </c>
      <c r="J17">
        <f t="shared" si="10"/>
        <v>4900.7035863475321</v>
      </c>
      <c r="L17">
        <f t="shared" si="11"/>
        <v>229.25073701864557</v>
      </c>
      <c r="M17">
        <f t="shared" si="5"/>
        <v>21.923350248414675</v>
      </c>
      <c r="N17">
        <f t="shared" si="6"/>
        <v>10.496234118987427</v>
      </c>
      <c r="O17">
        <v>36179</v>
      </c>
      <c r="Q17" s="10">
        <f t="shared" si="7"/>
        <v>0.63684154520625658</v>
      </c>
      <c r="R17">
        <f t="shared" si="8"/>
        <v>741.83604499534181</v>
      </c>
    </row>
    <row r="18" spans="1:18">
      <c r="A18">
        <v>10</v>
      </c>
      <c r="B18" s="1">
        <f t="shared" si="1"/>
        <v>44641</v>
      </c>
      <c r="C18">
        <v>3040</v>
      </c>
      <c r="D18">
        <f t="shared" si="2"/>
        <v>62948</v>
      </c>
      <c r="E18">
        <f t="shared" si="3"/>
        <v>6.7020040733586583E-2</v>
      </c>
      <c r="F18">
        <f t="shared" si="9"/>
        <v>4.750271166932607E-3</v>
      </c>
      <c r="G18">
        <f t="shared" si="4"/>
        <v>-16262.64286736083</v>
      </c>
      <c r="I18">
        <f t="shared" si="0"/>
        <v>67020.040733586589</v>
      </c>
      <c r="J18">
        <f t="shared" si="10"/>
        <v>4750.2711669326163</v>
      </c>
      <c r="L18">
        <f t="shared" si="11"/>
        <v>251.25589394785314</v>
      </c>
      <c r="M18">
        <f t="shared" si="5"/>
        <v>22.005156929207569</v>
      </c>
      <c r="N18">
        <f t="shared" si="6"/>
        <v>10.508895818788067</v>
      </c>
      <c r="O18">
        <v>36640</v>
      </c>
      <c r="Q18" s="10">
        <f t="shared" si="7"/>
        <v>0.56258919964888698</v>
      </c>
      <c r="R18">
        <f t="shared" si="8"/>
        <v>615.76010329739256</v>
      </c>
    </row>
    <row r="19" spans="1:18">
      <c r="A19">
        <v>11</v>
      </c>
      <c r="B19" s="1">
        <f t="shared" si="1"/>
        <v>44648</v>
      </c>
      <c r="C19">
        <v>3217</v>
      </c>
      <c r="D19">
        <f t="shared" si="2"/>
        <v>66165</v>
      </c>
      <c r="E19">
        <f t="shared" si="3"/>
        <v>7.2088371705675058E-2</v>
      </c>
      <c r="F19">
        <f t="shared" si="9"/>
        <v>5.0683309720884751E-3</v>
      </c>
      <c r="G19">
        <f t="shared" si="4"/>
        <v>-17001.020522800278</v>
      </c>
      <c r="I19">
        <f t="shared" si="0"/>
        <v>72088.371705675061</v>
      </c>
      <c r="J19">
        <f t="shared" si="10"/>
        <v>5068.3309720884718</v>
      </c>
      <c r="L19">
        <f t="shared" si="11"/>
        <v>275.58787120662271</v>
      </c>
      <c r="M19">
        <f t="shared" si="5"/>
        <v>24.331977258769559</v>
      </c>
      <c r="N19">
        <f t="shared" si="6"/>
        <v>10.850598426750169</v>
      </c>
      <c r="O19">
        <v>51565</v>
      </c>
      <c r="Q19" s="10">
        <f t="shared" si="7"/>
        <v>0.57548367177136206</v>
      </c>
      <c r="R19">
        <f t="shared" si="8"/>
        <v>676.24359717016068</v>
      </c>
    </row>
    <row r="20" spans="1:18">
      <c r="A20">
        <v>12</v>
      </c>
      <c r="B20" s="1">
        <f t="shared" si="1"/>
        <v>44655</v>
      </c>
      <c r="C20">
        <v>4110</v>
      </c>
      <c r="D20">
        <f t="shared" si="2"/>
        <v>70275</v>
      </c>
      <c r="E20">
        <f t="shared" si="3"/>
        <v>7.6521243046534071E-2</v>
      </c>
      <c r="F20">
        <f t="shared" si="9"/>
        <v>4.4328713408590126E-3</v>
      </c>
      <c r="G20">
        <f t="shared" si="4"/>
        <v>-22270.888838860759</v>
      </c>
      <c r="I20">
        <f t="shared" si="0"/>
        <v>76521.243046534073</v>
      </c>
      <c r="J20">
        <f t="shared" si="10"/>
        <v>4432.871340859012</v>
      </c>
      <c r="L20">
        <f t="shared" si="11"/>
        <v>297.62072265388434</v>
      </c>
      <c r="M20">
        <f t="shared" si="5"/>
        <v>22.032851447261613</v>
      </c>
      <c r="N20">
        <f t="shared" si="6"/>
        <v>10.513171599094814</v>
      </c>
      <c r="O20">
        <v>36797</v>
      </c>
      <c r="Q20" s="10">
        <f t="shared" si="7"/>
        <v>7.8557503858640382E-2</v>
      </c>
      <c r="R20">
        <f t="shared" si="8"/>
        <v>23.516564035421631</v>
      </c>
    </row>
    <row r="21" spans="1:18">
      <c r="A21">
        <v>13</v>
      </c>
      <c r="B21" s="1">
        <f t="shared" si="1"/>
        <v>44662</v>
      </c>
      <c r="C21">
        <v>3629</v>
      </c>
      <c r="D21">
        <f t="shared" si="2"/>
        <v>73904</v>
      </c>
      <c r="E21">
        <f t="shared" si="3"/>
        <v>8.0786533708259611E-2</v>
      </c>
      <c r="F21">
        <f t="shared" si="9"/>
        <v>4.2652906617255404E-3</v>
      </c>
      <c r="G21">
        <f t="shared" si="4"/>
        <v>-19804.341923177788</v>
      </c>
      <c r="I21">
        <f t="shared" si="0"/>
        <v>80786.533708259609</v>
      </c>
      <c r="J21">
        <f t="shared" si="10"/>
        <v>4265.2906617255358</v>
      </c>
      <c r="L21">
        <f t="shared" si="11"/>
        <v>319.50871088801432</v>
      </c>
      <c r="M21">
        <f t="shared" si="5"/>
        <v>21.887988234129949</v>
      </c>
      <c r="N21">
        <f t="shared" si="6"/>
        <v>10.490746300336754</v>
      </c>
      <c r="O21">
        <v>35981</v>
      </c>
      <c r="Q21" s="10">
        <f t="shared" si="7"/>
        <v>0.17533498531979491</v>
      </c>
      <c r="R21">
        <f t="shared" si="8"/>
        <v>94.921035471784364</v>
      </c>
    </row>
    <row r="22" spans="1:18">
      <c r="A22">
        <v>14</v>
      </c>
      <c r="B22" s="1">
        <f t="shared" si="1"/>
        <v>44669</v>
      </c>
      <c r="C22">
        <v>3015</v>
      </c>
      <c r="D22">
        <f t="shared" si="2"/>
        <v>76919</v>
      </c>
      <c r="E22">
        <f t="shared" si="3"/>
        <v>8.5253629257421304E-2</v>
      </c>
      <c r="F22">
        <f t="shared" si="9"/>
        <v>4.4670955491616926E-3</v>
      </c>
      <c r="G22">
        <f t="shared" si="4"/>
        <v>-16314.215793203977</v>
      </c>
      <c r="I22">
        <f t="shared" si="0"/>
        <v>85253.6292574213</v>
      </c>
      <c r="J22">
        <f t="shared" si="10"/>
        <v>4467.0955491616915</v>
      </c>
      <c r="L22">
        <f t="shared" si="11"/>
        <v>343.18307582180626</v>
      </c>
      <c r="M22">
        <f t="shared" si="5"/>
        <v>23.674364933791953</v>
      </c>
      <c r="N22">
        <f t="shared" si="6"/>
        <v>10.757455972332892</v>
      </c>
      <c r="O22">
        <v>46979</v>
      </c>
      <c r="Q22" s="10">
        <f t="shared" si="7"/>
        <v>0.48162373106523765</v>
      </c>
      <c r="R22">
        <f t="shared" si="8"/>
        <v>472.02515833602371</v>
      </c>
    </row>
    <row r="23" spans="1:18">
      <c r="A23">
        <v>15</v>
      </c>
      <c r="B23" s="1">
        <f t="shared" si="1"/>
        <v>44676</v>
      </c>
      <c r="C23">
        <v>6371</v>
      </c>
      <c r="D23">
        <f t="shared" si="2"/>
        <v>83290</v>
      </c>
      <c r="E23">
        <f t="shared" si="3"/>
        <v>8.9025742327395796E-2</v>
      </c>
      <c r="F23">
        <f t="shared" si="9"/>
        <v>3.772113069974492E-3</v>
      </c>
      <c r="G23">
        <f t="shared" si="4"/>
        <v>-35550.944128355419</v>
      </c>
      <c r="I23">
        <f t="shared" si="0"/>
        <v>89025.742327395797</v>
      </c>
      <c r="J23">
        <f t="shared" si="10"/>
        <v>3772.1130699744972</v>
      </c>
      <c r="L23">
        <f t="shared" si="11"/>
        <v>363.79393189077041</v>
      </c>
      <c r="M23">
        <f t="shared" si="5"/>
        <v>20.610856068964143</v>
      </c>
      <c r="N23">
        <f t="shared" si="6"/>
        <v>10.286366161971497</v>
      </c>
      <c r="O23">
        <v>29330</v>
      </c>
      <c r="Q23" s="10">
        <f t="shared" si="7"/>
        <v>0.40792449066480974</v>
      </c>
      <c r="R23">
        <f t="shared" si="8"/>
        <v>1790.5649034807557</v>
      </c>
    </row>
    <row r="24" spans="1:18">
      <c r="A24">
        <v>16</v>
      </c>
      <c r="B24" s="1">
        <f t="shared" si="1"/>
        <v>44683</v>
      </c>
      <c r="C24">
        <v>6041</v>
      </c>
      <c r="D24">
        <f t="shared" si="2"/>
        <v>89331</v>
      </c>
      <c r="E24">
        <f t="shared" si="3"/>
        <v>9.5013821948422561E-2</v>
      </c>
      <c r="F24">
        <f t="shared" si="9"/>
        <v>5.9880796210267651E-3</v>
      </c>
      <c r="G24">
        <f t="shared" si="4"/>
        <v>-30917.744459636688</v>
      </c>
      <c r="I24">
        <f t="shared" si="0"/>
        <v>95013.821948422556</v>
      </c>
      <c r="J24">
        <f t="shared" si="10"/>
        <v>5988.0796210267581</v>
      </c>
      <c r="L24">
        <f t="shared" si="11"/>
        <v>397.72637167025755</v>
      </c>
      <c r="M24">
        <f t="shared" si="5"/>
        <v>33.932439779487119</v>
      </c>
      <c r="N24">
        <f t="shared" si="6"/>
        <v>11.981215126211628</v>
      </c>
      <c r="O24">
        <v>159726</v>
      </c>
      <c r="Q24" s="10">
        <f t="shared" si="7"/>
        <v>8.7602017833540626E-3</v>
      </c>
      <c r="R24">
        <f t="shared" si="8"/>
        <v>0.46769025930075026</v>
      </c>
    </row>
    <row r="25" spans="1:18">
      <c r="A25">
        <v>17</v>
      </c>
      <c r="B25" s="1">
        <f t="shared" si="1"/>
        <v>44690</v>
      </c>
      <c r="C25">
        <v>6270</v>
      </c>
      <c r="D25">
        <f t="shared" si="2"/>
        <v>95601</v>
      </c>
      <c r="E25">
        <f t="shared" si="3"/>
        <v>9.8868077931767884E-2</v>
      </c>
      <c r="F25">
        <f t="shared" si="9"/>
        <v>3.8542559833453227E-3</v>
      </c>
      <c r="G25">
        <f t="shared" si="4"/>
        <v>-34852.279614714542</v>
      </c>
      <c r="I25">
        <f t="shared" si="0"/>
        <v>98868.077931767883</v>
      </c>
      <c r="J25">
        <f t="shared" si="10"/>
        <v>3854.255983345327</v>
      </c>
      <c r="L25">
        <f t="shared" si="11"/>
        <v>420.38606139887207</v>
      </c>
      <c r="M25">
        <f t="shared" si="5"/>
        <v>22.659689728614509</v>
      </c>
      <c r="N25">
        <f t="shared" si="6"/>
        <v>10.608538600098896</v>
      </c>
      <c r="O25">
        <v>40479</v>
      </c>
      <c r="Q25" s="10">
        <f t="shared" si="7"/>
        <v>0.38528612705816156</v>
      </c>
      <c r="R25">
        <f t="shared" si="8"/>
        <v>1514.1233948186325</v>
      </c>
    </row>
    <row r="26" spans="1:18">
      <c r="A26">
        <v>18</v>
      </c>
      <c r="B26" s="1">
        <f t="shared" si="1"/>
        <v>44697</v>
      </c>
      <c r="C26">
        <v>4668</v>
      </c>
      <c r="D26">
        <f t="shared" si="2"/>
        <v>100269</v>
      </c>
      <c r="E26">
        <f t="shared" si="3"/>
        <v>0.10246857996872205</v>
      </c>
      <c r="F26">
        <f t="shared" si="9"/>
        <v>3.6005020369541674E-3</v>
      </c>
      <c r="G26">
        <f t="shared" si="4"/>
        <v>-26265.351522474313</v>
      </c>
      <c r="I26">
        <f t="shared" si="0"/>
        <v>102468.57996872206</v>
      </c>
      <c r="J26">
        <f t="shared" si="10"/>
        <v>3600.5020369541744</v>
      </c>
      <c r="L26">
        <f t="shared" si="11"/>
        <v>442.15608141375697</v>
      </c>
      <c r="M26">
        <f t="shared" si="5"/>
        <v>21.770020014884867</v>
      </c>
      <c r="N26">
        <f t="shared" si="6"/>
        <v>10.472374515715389</v>
      </c>
      <c r="O26">
        <v>35326</v>
      </c>
      <c r="Q26" s="10">
        <f t="shared" si="7"/>
        <v>0.22868422515977413</v>
      </c>
      <c r="R26">
        <f t="shared" si="8"/>
        <v>316.49805760726213</v>
      </c>
    </row>
    <row r="27" spans="1:18">
      <c r="A27">
        <v>19</v>
      </c>
      <c r="B27" s="1">
        <f t="shared" si="1"/>
        <v>44704</v>
      </c>
      <c r="C27">
        <v>7607</v>
      </c>
      <c r="D27">
        <f t="shared" si="2"/>
        <v>107876</v>
      </c>
      <c r="E27">
        <f t="shared" si="3"/>
        <v>0.10556684817864803</v>
      </c>
      <c r="F27">
        <f t="shared" si="9"/>
        <v>3.0982682099259806E-3</v>
      </c>
      <c r="G27">
        <f t="shared" si="4"/>
        <v>-43944.969321930897</v>
      </c>
      <c r="I27">
        <f t="shared" si="0"/>
        <v>105566.84817864803</v>
      </c>
      <c r="J27">
        <f t="shared" si="10"/>
        <v>3098.2682099259691</v>
      </c>
      <c r="L27">
        <f t="shared" si="11"/>
        <v>461.36942155430052</v>
      </c>
      <c r="M27">
        <f t="shared" si="5"/>
        <v>19.213340140543533</v>
      </c>
      <c r="N27">
        <f t="shared" si="6"/>
        <v>10.047674472848625</v>
      </c>
      <c r="O27">
        <v>23102</v>
      </c>
      <c r="Q27" s="10">
        <f t="shared" si="7"/>
        <v>0.5927082673950349</v>
      </c>
      <c r="R27">
        <f t="shared" si="8"/>
        <v>6561.298434298531</v>
      </c>
    </row>
    <row r="28" spans="1:18">
      <c r="A28">
        <v>20</v>
      </c>
      <c r="B28" s="1">
        <f t="shared" si="1"/>
        <v>44711</v>
      </c>
      <c r="C28">
        <v>4605</v>
      </c>
      <c r="D28">
        <f t="shared" si="2"/>
        <v>112481</v>
      </c>
      <c r="E28">
        <f t="shared" si="3"/>
        <v>0.10839931293416016</v>
      </c>
      <c r="F28">
        <f t="shared" si="9"/>
        <v>2.8324647555121318E-3</v>
      </c>
      <c r="G28">
        <f t="shared" si="4"/>
        <v>-27015.729876979127</v>
      </c>
      <c r="I28">
        <f t="shared" si="0"/>
        <v>108399.31293416016</v>
      </c>
      <c r="J28">
        <f t="shared" si="10"/>
        <v>2832.4647555121337</v>
      </c>
      <c r="L28">
        <f t="shared" si="11"/>
        <v>479.33381772086989</v>
      </c>
      <c r="M28">
        <f t="shared" si="5"/>
        <v>17.964396166569383</v>
      </c>
      <c r="N28">
        <f t="shared" si="6"/>
        <v>9.8191816034828712</v>
      </c>
      <c r="O28">
        <v>18383</v>
      </c>
      <c r="Q28" s="10">
        <f t="shared" si="7"/>
        <v>0.38491536253808173</v>
      </c>
      <c r="R28">
        <f t="shared" si="8"/>
        <v>1109.2392895047979</v>
      </c>
    </row>
    <row r="29" spans="1:18">
      <c r="A29">
        <v>21</v>
      </c>
      <c r="B29" s="1">
        <f t="shared" si="1"/>
        <v>44718</v>
      </c>
      <c r="C29">
        <v>3661</v>
      </c>
      <c r="D29">
        <f t="shared" si="2"/>
        <v>116142</v>
      </c>
      <c r="E29">
        <f t="shared" si="3"/>
        <v>0.11141313119233875</v>
      </c>
      <c r="F29">
        <f t="shared" si="9"/>
        <v>3.0138182581785911E-3</v>
      </c>
      <c r="G29">
        <f t="shared" si="4"/>
        <v>-21250.448323572411</v>
      </c>
      <c r="I29">
        <f t="shared" si="0"/>
        <v>111413.13119233875</v>
      </c>
      <c r="J29">
        <f t="shared" si="10"/>
        <v>3013.818258178595</v>
      </c>
      <c r="L29">
        <f t="shared" si="11"/>
        <v>498.87835087642185</v>
      </c>
      <c r="M29">
        <f t="shared" si="5"/>
        <v>19.544533155551939</v>
      </c>
      <c r="N29">
        <f t="shared" si="6"/>
        <v>10.105775121970961</v>
      </c>
      <c r="O29">
        <v>24484</v>
      </c>
      <c r="Q29" s="10">
        <f t="shared" si="7"/>
        <v>0.17677731270729446</v>
      </c>
      <c r="R29">
        <f t="shared" si="8"/>
        <v>138.97460665067334</v>
      </c>
    </row>
    <row r="30" spans="1:18">
      <c r="A30">
        <v>22</v>
      </c>
      <c r="B30" s="1">
        <f t="shared" si="1"/>
        <v>44725</v>
      </c>
      <c r="C30">
        <v>3115</v>
      </c>
      <c r="D30">
        <f t="shared" si="2"/>
        <v>119257</v>
      </c>
      <c r="E30">
        <f t="shared" si="3"/>
        <v>0.11432440602861715</v>
      </c>
      <c r="F30">
        <f t="shared" si="9"/>
        <v>2.9112748362783991E-3</v>
      </c>
      <c r="G30">
        <f t="shared" si="4"/>
        <v>-18188.996500640616</v>
      </c>
      <c r="I30">
        <f t="shared" si="0"/>
        <v>114324.40602861716</v>
      </c>
      <c r="J30">
        <f t="shared" si="10"/>
        <v>2911.2748362784041</v>
      </c>
      <c r="L30">
        <f t="shared" si="11"/>
        <v>518.1896814172236</v>
      </c>
      <c r="M30">
        <f t="shared" si="5"/>
        <v>19.311330540801727</v>
      </c>
      <c r="N30">
        <f t="shared" si="6"/>
        <v>10.06496844345823</v>
      </c>
      <c r="O30">
        <v>23505</v>
      </c>
      <c r="Q30" s="10">
        <f t="shared" si="7"/>
        <v>6.5401336668249085E-2</v>
      </c>
      <c r="R30">
        <f t="shared" si="8"/>
        <v>14.256277633494458</v>
      </c>
    </row>
    <row r="31" spans="1:18">
      <c r="A31">
        <v>23</v>
      </c>
      <c r="B31" s="1">
        <f t="shared" si="1"/>
        <v>44732</v>
      </c>
      <c r="C31">
        <v>2544</v>
      </c>
      <c r="D31">
        <f t="shared" si="2"/>
        <v>121801</v>
      </c>
      <c r="E31">
        <f t="shared" si="3"/>
        <v>0.11702438371158386</v>
      </c>
      <c r="F31">
        <f t="shared" si="9"/>
        <v>2.6999776829667033E-3</v>
      </c>
      <c r="G31">
        <f t="shared" si="4"/>
        <v>-15046.517946884005</v>
      </c>
      <c r="I31">
        <f t="shared" si="0"/>
        <v>117024.38371158385</v>
      </c>
      <c r="J31">
        <f t="shared" si="10"/>
        <v>2699.9776829666953</v>
      </c>
      <c r="L31">
        <f t="shared" si="11"/>
        <v>536.48834025957581</v>
      </c>
      <c r="M31">
        <f t="shared" si="5"/>
        <v>18.298658842352189</v>
      </c>
      <c r="N31">
        <f t="shared" si="6"/>
        <v>9.8818552524090144</v>
      </c>
      <c r="O31">
        <v>19572</v>
      </c>
      <c r="Q31" s="10">
        <f t="shared" si="7"/>
        <v>6.1311982298229276E-2</v>
      </c>
      <c r="R31">
        <f t="shared" si="8"/>
        <v>9.0108291402344189</v>
      </c>
    </row>
    <row r="32" spans="1:18">
      <c r="A32">
        <v>24</v>
      </c>
      <c r="B32" s="1">
        <f t="shared" si="1"/>
        <v>44739</v>
      </c>
      <c r="C32">
        <v>3259</v>
      </c>
      <c r="D32">
        <f t="shared" si="2"/>
        <v>125060</v>
      </c>
      <c r="E32">
        <f t="shared" si="3"/>
        <v>0.11933767237794091</v>
      </c>
      <c r="F32">
        <f t="shared" si="9"/>
        <v>2.3132886663570496E-3</v>
      </c>
      <c r="G32">
        <f t="shared" si="4"/>
        <v>-19779.148346795966</v>
      </c>
      <c r="I32">
        <f t="shared" si="0"/>
        <v>119337.67237794091</v>
      </c>
      <c r="J32">
        <f t="shared" si="10"/>
        <v>2313.2886663570534</v>
      </c>
      <c r="L32">
        <f t="shared" si="11"/>
        <v>552.47098663467716</v>
      </c>
      <c r="M32">
        <f t="shared" si="5"/>
        <v>15.982646375101334</v>
      </c>
      <c r="N32">
        <f t="shared" si="6"/>
        <v>9.4218161184227096</v>
      </c>
      <c r="O32">
        <v>12355</v>
      </c>
      <c r="Q32" s="10">
        <f t="shared" si="7"/>
        <v>0.29018451477230639</v>
      </c>
      <c r="R32">
        <f t="shared" si="8"/>
        <v>386.62270713890905</v>
      </c>
    </row>
    <row r="33" spans="1:18">
      <c r="A33">
        <v>25</v>
      </c>
      <c r="B33" s="1">
        <f t="shared" si="1"/>
        <v>44746</v>
      </c>
      <c r="C33">
        <v>2364</v>
      </c>
      <c r="D33">
        <f t="shared" si="2"/>
        <v>127424</v>
      </c>
      <c r="E33">
        <f t="shared" si="3"/>
        <v>0.12212555121734925</v>
      </c>
      <c r="F33">
        <f t="shared" si="9"/>
        <v>2.787878839408342E-3</v>
      </c>
      <c r="G33">
        <f t="shared" si="4"/>
        <v>-13906.169114981778</v>
      </c>
      <c r="I33">
        <f t="shared" si="0"/>
        <v>122125.55121734925</v>
      </c>
      <c r="J33">
        <f t="shared" si="10"/>
        <v>2787.8788394083385</v>
      </c>
      <c r="L33">
        <f t="shared" si="11"/>
        <v>572.11494226446314</v>
      </c>
      <c r="M33">
        <f t="shared" si="5"/>
        <v>19.643955629785999</v>
      </c>
      <c r="N33">
        <f t="shared" si="6"/>
        <v>10.123024608256227</v>
      </c>
      <c r="O33">
        <v>24910</v>
      </c>
      <c r="Q33" s="10">
        <f t="shared" si="7"/>
        <v>0.17930576963127687</v>
      </c>
      <c r="R33">
        <f t="shared" si="8"/>
        <v>64.448019748337217</v>
      </c>
    </row>
    <row r="34" spans="1:18">
      <c r="A34">
        <v>26</v>
      </c>
      <c r="B34" s="1">
        <f t="shared" si="1"/>
        <v>44753</v>
      </c>
      <c r="C34">
        <v>2043</v>
      </c>
      <c r="D34">
        <f t="shared" si="2"/>
        <v>129467</v>
      </c>
      <c r="E34">
        <f t="shared" si="3"/>
        <v>0.12455606669254859</v>
      </c>
      <c r="F34">
        <f t="shared" si="9"/>
        <v>2.4305154751993463E-3</v>
      </c>
      <c r="G34">
        <f t="shared" si="4"/>
        <v>-12298.148861148497</v>
      </c>
      <c r="I34">
        <f t="shared" si="0"/>
        <v>124556.0666925486</v>
      </c>
      <c r="J34">
        <f t="shared" si="10"/>
        <v>2430.5154751993541</v>
      </c>
      <c r="L34">
        <f t="shared" si="11"/>
        <v>589.58949560642827</v>
      </c>
      <c r="M34">
        <f t="shared" si="5"/>
        <v>17.474553341965088</v>
      </c>
      <c r="N34">
        <f t="shared" si="6"/>
        <v>9.7251978568555444</v>
      </c>
      <c r="O34">
        <v>16734</v>
      </c>
      <c r="Q34" s="10">
        <f t="shared" si="7"/>
        <v>0.1896796256482399</v>
      </c>
      <c r="R34">
        <f t="shared" si="8"/>
        <v>61.78452474435047</v>
      </c>
    </row>
    <row r="35" spans="1:18">
      <c r="A35">
        <v>27</v>
      </c>
      <c r="B35" s="1">
        <f t="shared" si="1"/>
        <v>44760</v>
      </c>
      <c r="C35">
        <v>2176</v>
      </c>
      <c r="D35">
        <f t="shared" si="2"/>
        <v>131643</v>
      </c>
      <c r="E35">
        <f t="shared" si="3"/>
        <v>0.12728466957888773</v>
      </c>
      <c r="F35">
        <f t="shared" si="9"/>
        <v>2.7286028863391376E-3</v>
      </c>
      <c r="G35">
        <f t="shared" si="4"/>
        <v>-12847.029067321686</v>
      </c>
      <c r="I35">
        <f t="shared" si="0"/>
        <v>127284.66957888773</v>
      </c>
      <c r="J35">
        <f t="shared" si="10"/>
        <v>2728.6028863391257</v>
      </c>
      <c r="L35">
        <f t="shared" si="11"/>
        <v>609.60336697364573</v>
      </c>
      <c r="M35">
        <f t="shared" si="5"/>
        <v>20.013871367217448</v>
      </c>
      <c r="N35">
        <f t="shared" si="6"/>
        <v>10.186445986151496</v>
      </c>
      <c r="O35">
        <v>26541</v>
      </c>
      <c r="Q35" s="10">
        <f t="shared" si="7"/>
        <v>0.25395353232496587</v>
      </c>
      <c r="R35">
        <f t="shared" si="8"/>
        <v>111.91439821425872</v>
      </c>
    </row>
    <row r="36" spans="1:18">
      <c r="A36">
        <v>28</v>
      </c>
      <c r="B36" s="1">
        <f t="shared" si="1"/>
        <v>44767</v>
      </c>
      <c r="C36">
        <v>2127</v>
      </c>
      <c r="D36">
        <f t="shared" si="2"/>
        <v>133770</v>
      </c>
      <c r="E36">
        <f t="shared" si="3"/>
        <v>0.12979189804802915</v>
      </c>
      <c r="F36">
        <f t="shared" si="9"/>
        <v>2.5072284691414204E-3</v>
      </c>
      <c r="G36">
        <f t="shared" si="4"/>
        <v>-12737.7039840424</v>
      </c>
      <c r="I36">
        <f t="shared" si="0"/>
        <v>129791.89804802915</v>
      </c>
      <c r="J36">
        <f t="shared" si="10"/>
        <v>2507.2284691414243</v>
      </c>
      <c r="L36">
        <f t="shared" si="11"/>
        <v>628.37144087444437</v>
      </c>
      <c r="M36">
        <f t="shared" si="5"/>
        <v>18.768073900798615</v>
      </c>
      <c r="N36">
        <f t="shared" si="6"/>
        <v>9.9679635717204924</v>
      </c>
      <c r="O36">
        <v>21332</v>
      </c>
      <c r="Q36" s="10">
        <f t="shared" si="7"/>
        <v>0.17876279696352812</v>
      </c>
      <c r="R36">
        <f t="shared" si="8"/>
        <v>57.662750134270325</v>
      </c>
    </row>
    <row r="37" spans="1:18">
      <c r="A37">
        <v>29</v>
      </c>
      <c r="B37" s="1">
        <f t="shared" si="1"/>
        <v>44774</v>
      </c>
      <c r="C37">
        <v>1434</v>
      </c>
      <c r="D37">
        <f t="shared" si="2"/>
        <v>135204</v>
      </c>
      <c r="E37">
        <f t="shared" si="3"/>
        <v>0.13223008996666519</v>
      </c>
      <c r="F37">
        <f t="shared" si="9"/>
        <v>2.4381919186360346E-3</v>
      </c>
      <c r="G37">
        <f t="shared" si="4"/>
        <v>-8627.6588939103585</v>
      </c>
      <c r="I37">
        <f t="shared" si="0"/>
        <v>132230.0899666652</v>
      </c>
      <c r="J37">
        <f t="shared" si="10"/>
        <v>2438.1919186360465</v>
      </c>
      <c r="L37">
        <f t="shared" si="11"/>
        <v>646.97791189915176</v>
      </c>
      <c r="M37">
        <f t="shared" si="5"/>
        <v>18.606471024707378</v>
      </c>
      <c r="N37">
        <f t="shared" si="6"/>
        <v>9.9385650791488249</v>
      </c>
      <c r="O37">
        <v>20714</v>
      </c>
      <c r="Q37" s="10">
        <f t="shared" si="7"/>
        <v>0.70027330448817748</v>
      </c>
      <c r="R37">
        <f t="shared" si="8"/>
        <v>413.58574021443559</v>
      </c>
    </row>
    <row r="38" spans="1:18">
      <c r="A38">
        <v>30</v>
      </c>
      <c r="B38" s="1">
        <f t="shared" si="1"/>
        <v>44781</v>
      </c>
      <c r="C38">
        <v>1897</v>
      </c>
      <c r="D38">
        <f t="shared" si="2"/>
        <v>137101</v>
      </c>
      <c r="E38">
        <f t="shared" si="3"/>
        <v>0.13474496156813842</v>
      </c>
      <c r="F38">
        <f t="shared" si="9"/>
        <v>2.5148716014732342E-3</v>
      </c>
      <c r="G38">
        <f t="shared" si="4"/>
        <v>-11354.557106079621</v>
      </c>
      <c r="I38">
        <f t="shared" si="0"/>
        <v>134744.96156813842</v>
      </c>
      <c r="J38">
        <f t="shared" si="10"/>
        <v>2514.8716014732199</v>
      </c>
      <c r="L38">
        <f t="shared" si="11"/>
        <v>666.54472189257194</v>
      </c>
      <c r="M38">
        <f t="shared" si="5"/>
        <v>19.566809993420172</v>
      </c>
      <c r="N38">
        <f t="shared" si="6"/>
        <v>10.109647698809924</v>
      </c>
      <c r="O38">
        <v>24579</v>
      </c>
      <c r="Q38" s="10">
        <f t="shared" si="7"/>
        <v>0.32570985844661038</v>
      </c>
      <c r="R38">
        <f t="shared" si="8"/>
        <v>151.80310425527975</v>
      </c>
    </row>
    <row r="39" spans="1:18">
      <c r="A39">
        <v>31</v>
      </c>
      <c r="B39" s="1">
        <f t="shared" si="1"/>
        <v>44788</v>
      </c>
      <c r="C39">
        <v>1187</v>
      </c>
      <c r="D39">
        <f t="shared" si="2"/>
        <v>138288</v>
      </c>
      <c r="E39">
        <f t="shared" si="3"/>
        <v>0.13676048088685178</v>
      </c>
      <c r="F39">
        <f t="shared" si="9"/>
        <v>2.0155193187133547E-3</v>
      </c>
      <c r="G39">
        <f t="shared" si="4"/>
        <v>-7367.5646493818003</v>
      </c>
      <c r="I39">
        <f t="shared" si="0"/>
        <v>136760.48088685179</v>
      </c>
      <c r="J39">
        <f t="shared" si="10"/>
        <v>2015.51931871337</v>
      </c>
      <c r="L39">
        <f t="shared" si="11"/>
        <v>682.50716966946561</v>
      </c>
      <c r="M39">
        <f t="shared" si="5"/>
        <v>15.962447776893699</v>
      </c>
      <c r="N39">
        <f t="shared" si="6"/>
        <v>9.4175171297683136</v>
      </c>
      <c r="O39">
        <v>12302</v>
      </c>
      <c r="Q39" s="10">
        <f t="shared" si="7"/>
        <v>0.69799437128337827</v>
      </c>
      <c r="R39">
        <f t="shared" si="8"/>
        <v>340.57935099300681</v>
      </c>
    </row>
    <row r="40" spans="1:18">
      <c r="A40">
        <v>32</v>
      </c>
      <c r="B40" s="1">
        <f t="shared" si="1"/>
        <v>44795</v>
      </c>
      <c r="C40">
        <v>1014</v>
      </c>
      <c r="D40">
        <f t="shared" si="2"/>
        <v>139302</v>
      </c>
      <c r="E40">
        <f t="shared" si="3"/>
        <v>0.13905286520470994</v>
      </c>
      <c r="F40">
        <f t="shared" si="9"/>
        <v>2.2923843178581649E-3</v>
      </c>
      <c r="G40">
        <f t="shared" si="4"/>
        <v>-6163.2570956647551</v>
      </c>
      <c r="I40">
        <f t="shared" si="0"/>
        <v>139052.86520470993</v>
      </c>
      <c r="J40">
        <f t="shared" si="10"/>
        <v>2292.3843178581446</v>
      </c>
      <c r="L40">
        <f t="shared" si="11"/>
        <v>700.97231590269371</v>
      </c>
      <c r="M40">
        <f t="shared" si="5"/>
        <v>18.465146233228047</v>
      </c>
      <c r="N40">
        <f t="shared" si="6"/>
        <v>9.9126454903208945</v>
      </c>
      <c r="O40">
        <v>20184</v>
      </c>
      <c r="Q40" s="10">
        <f t="shared" si="7"/>
        <v>1.2607340412802215</v>
      </c>
      <c r="R40">
        <f t="shared" si="8"/>
        <v>712.91120403082607</v>
      </c>
    </row>
    <row r="41" spans="1:18">
      <c r="A41">
        <v>33</v>
      </c>
      <c r="B41" s="1">
        <f t="shared" si="1"/>
        <v>44802</v>
      </c>
      <c r="C41">
        <v>1137</v>
      </c>
      <c r="D41">
        <f t="shared" si="2"/>
        <v>140439</v>
      </c>
      <c r="E41">
        <f t="shared" si="3"/>
        <v>0.14121514558377446</v>
      </c>
      <c r="F41">
        <f t="shared" si="9"/>
        <v>2.1622803790645184E-3</v>
      </c>
      <c r="G41">
        <f t="shared" si="4"/>
        <v>-6977.3049711185613</v>
      </c>
      <c r="I41">
        <f t="shared" ref="I41:I59" si="12">$B$2*E41</f>
        <v>141215.14558377446</v>
      </c>
      <c r="J41">
        <f t="shared" si="10"/>
        <v>2162.2803790645266</v>
      </c>
      <c r="L41">
        <f t="shared" si="11"/>
        <v>718.69778094367757</v>
      </c>
      <c r="M41">
        <f t="shared" si="5"/>
        <v>17.725465040983888</v>
      </c>
      <c r="N41">
        <f t="shared" si="6"/>
        <v>9.7736635646999268</v>
      </c>
      <c r="O41">
        <v>17565</v>
      </c>
      <c r="Q41" s="10">
        <f t="shared" si="7"/>
        <v>0.90174175819219582</v>
      </c>
      <c r="R41">
        <f t="shared" si="8"/>
        <v>486.15335266996357</v>
      </c>
    </row>
    <row r="42" spans="1:18">
      <c r="A42">
        <v>34</v>
      </c>
      <c r="B42" s="1">
        <f t="shared" si="1"/>
        <v>44809</v>
      </c>
      <c r="C42">
        <v>1121</v>
      </c>
      <c r="D42">
        <f t="shared" si="2"/>
        <v>141560</v>
      </c>
      <c r="E42">
        <f t="shared" si="3"/>
        <v>0.14336445668667963</v>
      </c>
      <c r="F42">
        <f t="shared" si="9"/>
        <v>2.1493111029051715E-3</v>
      </c>
      <c r="G42">
        <f t="shared" si="4"/>
        <v>-6885.8634619988579</v>
      </c>
      <c r="I42">
        <f t="shared" si="12"/>
        <v>143364.45668667962</v>
      </c>
      <c r="J42">
        <f t="shared" si="10"/>
        <v>2149.3111029051652</v>
      </c>
      <c r="L42">
        <f t="shared" si="11"/>
        <v>736.61951162831849</v>
      </c>
      <c r="M42">
        <f t="shared" si="5"/>
        <v>17.921730684640966</v>
      </c>
      <c r="N42">
        <f t="shared" si="6"/>
        <v>9.8110981032427809</v>
      </c>
      <c r="O42">
        <v>18235</v>
      </c>
      <c r="Q42" s="10">
        <f t="shared" si="7"/>
        <v>0.91731588127133379</v>
      </c>
      <c r="R42">
        <f t="shared" si="8"/>
        <v>491.98262779583018</v>
      </c>
    </row>
    <row r="43" spans="1:18">
      <c r="A43">
        <v>35</v>
      </c>
      <c r="B43" s="1">
        <f t="shared" si="1"/>
        <v>44816</v>
      </c>
      <c r="C43">
        <v>962</v>
      </c>
      <c r="D43">
        <f t="shared" si="2"/>
        <v>142522</v>
      </c>
      <c r="E43">
        <f t="shared" si="3"/>
        <v>0.14550078683701562</v>
      </c>
      <c r="F43">
        <f t="shared" si="9"/>
        <v>2.1363301503359855E-3</v>
      </c>
      <c r="G43">
        <f t="shared" si="4"/>
        <v>-5915.0165044716186</v>
      </c>
      <c r="I43">
        <f t="shared" si="12"/>
        <v>145500.78683701562</v>
      </c>
      <c r="J43">
        <f t="shared" si="10"/>
        <v>2136.330150335998</v>
      </c>
      <c r="L43">
        <f t="shared" si="11"/>
        <v>754.73783480055135</v>
      </c>
      <c r="M43">
        <f t="shared" si="5"/>
        <v>18.118323172232884</v>
      </c>
      <c r="N43">
        <f t="shared" si="6"/>
        <v>9.8481862367510384</v>
      </c>
      <c r="O43">
        <v>18924</v>
      </c>
      <c r="Q43" s="10">
        <f t="shared" si="7"/>
        <v>1.2207174119916819</v>
      </c>
      <c r="R43">
        <f t="shared" si="8"/>
        <v>645.52349353458919</v>
      </c>
    </row>
    <row r="44" spans="1:18">
      <c r="A44">
        <v>36</v>
      </c>
      <c r="B44" s="1">
        <f t="shared" si="1"/>
        <v>44823</v>
      </c>
      <c r="C44">
        <v>974</v>
      </c>
      <c r="D44">
        <f t="shared" si="2"/>
        <v>143496</v>
      </c>
      <c r="E44">
        <f t="shared" si="3"/>
        <v>0.14739190910488442</v>
      </c>
      <c r="F44">
        <f t="shared" si="9"/>
        <v>1.8911222678688056E-3</v>
      </c>
      <c r="G44">
        <f t="shared" si="4"/>
        <v>-6107.5496279385088</v>
      </c>
      <c r="I44">
        <f t="shared" si="12"/>
        <v>147391.90910488443</v>
      </c>
      <c r="J44">
        <f t="shared" si="10"/>
        <v>1891.1222678688064</v>
      </c>
      <c r="L44">
        <f t="shared" si="11"/>
        <v>771.03491782648177</v>
      </c>
      <c r="M44">
        <f t="shared" si="5"/>
        <v>16.297083025930473</v>
      </c>
      <c r="N44">
        <f t="shared" si="6"/>
        <v>9.4880478632807588</v>
      </c>
      <c r="O44">
        <v>13201</v>
      </c>
      <c r="Q44" s="10">
        <f t="shared" si="7"/>
        <v>0.94160397111787097</v>
      </c>
      <c r="R44">
        <f t="shared" si="8"/>
        <v>444.76936711697243</v>
      </c>
    </row>
    <row r="45" spans="1:18">
      <c r="A45">
        <v>37</v>
      </c>
      <c r="B45" s="1">
        <f t="shared" si="1"/>
        <v>44830</v>
      </c>
      <c r="C45">
        <v>1093</v>
      </c>
      <c r="D45">
        <f t="shared" si="2"/>
        <v>144589</v>
      </c>
      <c r="E45">
        <f t="shared" si="3"/>
        <v>0.14957692113399546</v>
      </c>
      <c r="F45">
        <f t="shared" si="9"/>
        <v>2.1850120291110331E-3</v>
      </c>
      <c r="G45">
        <f t="shared" si="4"/>
        <v>-6695.8644020333895</v>
      </c>
      <c r="I45">
        <f t="shared" si="12"/>
        <v>149576.92113399546</v>
      </c>
      <c r="J45">
        <f t="shared" si="10"/>
        <v>2185.0120291110361</v>
      </c>
      <c r="L45">
        <f t="shared" si="11"/>
        <v>790.17255044498938</v>
      </c>
      <c r="M45">
        <f t="shared" si="5"/>
        <v>19.137632618507627</v>
      </c>
      <c r="N45">
        <f t="shared" si="6"/>
        <v>10.03425262241568</v>
      </c>
      <c r="O45">
        <v>22794</v>
      </c>
      <c r="Q45" s="10">
        <f t="shared" si="7"/>
        <v>0.99909609250780984</v>
      </c>
      <c r="R45">
        <f t="shared" si="8"/>
        <v>545.75913351303723</v>
      </c>
    </row>
    <row r="46" spans="1:18">
      <c r="A46">
        <v>38</v>
      </c>
      <c r="B46" s="1">
        <f t="shared" si="1"/>
        <v>44837</v>
      </c>
      <c r="C46">
        <v>957</v>
      </c>
      <c r="D46">
        <f t="shared" si="2"/>
        <v>145546</v>
      </c>
      <c r="E46">
        <f t="shared" si="3"/>
        <v>0.15204388449920325</v>
      </c>
      <c r="F46">
        <f t="shared" si="9"/>
        <v>2.4669633652077971E-3</v>
      </c>
      <c r="G46">
        <f t="shared" si="4"/>
        <v>-5746.5622979475229</v>
      </c>
      <c r="I46">
        <f t="shared" si="12"/>
        <v>152043.88449920324</v>
      </c>
      <c r="J46">
        <f t="shared" si="10"/>
        <v>2466.9633652077755</v>
      </c>
      <c r="L46">
        <f t="shared" si="11"/>
        <v>812.18441817762834</v>
      </c>
      <c r="M46">
        <f t="shared" si="5"/>
        <v>22.01186773263893</v>
      </c>
      <c r="N46">
        <f t="shared" si="6"/>
        <v>10.50993239925678</v>
      </c>
      <c r="O46">
        <v>36678</v>
      </c>
      <c r="Q46" s="10">
        <f t="shared" si="7"/>
        <v>1.5778091590467873</v>
      </c>
      <c r="R46">
        <f t="shared" si="8"/>
        <v>924.20884575136847</v>
      </c>
    </row>
    <row r="47" spans="1:18">
      <c r="A47">
        <v>39</v>
      </c>
      <c r="B47" s="1">
        <f t="shared" si="1"/>
        <v>44844</v>
      </c>
      <c r="C47">
        <v>1219</v>
      </c>
      <c r="D47">
        <f t="shared" si="2"/>
        <v>146765</v>
      </c>
      <c r="E47">
        <f t="shared" si="3"/>
        <v>0.15385915303209285</v>
      </c>
      <c r="F47">
        <f t="shared" si="9"/>
        <v>1.8152685328896023E-3</v>
      </c>
      <c r="G47">
        <f t="shared" si="4"/>
        <v>-7693.7451597784948</v>
      </c>
      <c r="I47">
        <f t="shared" si="12"/>
        <v>153859.15303209284</v>
      </c>
      <c r="J47">
        <f t="shared" si="10"/>
        <v>1815.2685328896041</v>
      </c>
      <c r="L47">
        <f t="shared" si="11"/>
        <v>828.66105285399794</v>
      </c>
      <c r="M47">
        <f t="shared" si="5"/>
        <v>16.476634676369617</v>
      </c>
      <c r="N47">
        <f t="shared" si="6"/>
        <v>9.5252970865628441</v>
      </c>
      <c r="O47">
        <v>13702</v>
      </c>
      <c r="Q47" s="10">
        <f t="shared" si="7"/>
        <v>0.48914563813749312</v>
      </c>
      <c r="R47">
        <f t="shared" si="8"/>
        <v>195.85871559640091</v>
      </c>
    </row>
    <row r="48" spans="1:18">
      <c r="A48">
        <v>40</v>
      </c>
      <c r="B48" s="1">
        <f t="shared" si="1"/>
        <v>44851</v>
      </c>
      <c r="C48">
        <v>808</v>
      </c>
      <c r="D48">
        <f t="shared" si="2"/>
        <v>147573</v>
      </c>
      <c r="E48">
        <f t="shared" si="3"/>
        <v>0.15606352682733438</v>
      </c>
      <c r="F48">
        <f t="shared" si="9"/>
        <v>2.204373795241521E-3</v>
      </c>
      <c r="G48">
        <f t="shared" si="4"/>
        <v>-4942.7879372318357</v>
      </c>
      <c r="I48">
        <f t="shared" si="12"/>
        <v>156063.52682733437</v>
      </c>
      <c r="J48">
        <f t="shared" si="10"/>
        <v>2204.3737952415249</v>
      </c>
      <c r="L48">
        <f t="shared" si="11"/>
        <v>848.99460136293101</v>
      </c>
      <c r="M48">
        <f t="shared" si="5"/>
        <v>20.333548508933106</v>
      </c>
      <c r="N48">
        <f t="shared" si="6"/>
        <v>10.240316868254155</v>
      </c>
      <c r="O48">
        <v>28010</v>
      </c>
      <c r="Q48" s="10">
        <f t="shared" si="7"/>
        <v>1.7281853901504021</v>
      </c>
      <c r="R48">
        <f t="shared" si="8"/>
        <v>884.5413514923323</v>
      </c>
    </row>
    <row r="49" spans="1:18">
      <c r="A49">
        <v>41</v>
      </c>
      <c r="B49" s="1">
        <f t="shared" si="1"/>
        <v>44858</v>
      </c>
      <c r="C49">
        <v>1246</v>
      </c>
      <c r="D49">
        <f t="shared" si="2"/>
        <v>148819</v>
      </c>
      <c r="E49">
        <f t="shared" si="3"/>
        <v>0.15772380306253408</v>
      </c>
      <c r="F49">
        <f t="shared" si="9"/>
        <v>1.6602762351997091E-3</v>
      </c>
      <c r="G49">
        <f t="shared" si="4"/>
        <v>-7975.36101950383</v>
      </c>
      <c r="I49">
        <f t="shared" si="12"/>
        <v>157723.80306253408</v>
      </c>
      <c r="J49">
        <f t="shared" si="10"/>
        <v>1660.276235199708</v>
      </c>
      <c r="L49">
        <f t="shared" si="11"/>
        <v>864.54886845124656</v>
      </c>
      <c r="M49">
        <f t="shared" si="5"/>
        <v>15.554267088315608</v>
      </c>
      <c r="N49">
        <f t="shared" si="6"/>
        <v>9.329455852866344</v>
      </c>
      <c r="O49">
        <v>11265</v>
      </c>
      <c r="Q49" s="10">
        <f t="shared" si="7"/>
        <v>0.33248493996766293</v>
      </c>
      <c r="R49">
        <f t="shared" si="8"/>
        <v>103.37123149305317</v>
      </c>
    </row>
    <row r="50" spans="1:18">
      <c r="A50">
        <v>42</v>
      </c>
      <c r="B50" s="1">
        <f t="shared" si="1"/>
        <v>44865</v>
      </c>
      <c r="C50">
        <v>1436</v>
      </c>
      <c r="D50">
        <f t="shared" si="2"/>
        <v>150255</v>
      </c>
      <c r="E50">
        <f t="shared" si="3"/>
        <v>0.15960194910663172</v>
      </c>
      <c r="F50">
        <f t="shared" si="9"/>
        <v>1.8781460440976394E-3</v>
      </c>
      <c r="G50">
        <f t="shared" si="4"/>
        <v>-9014.4471145198058</v>
      </c>
      <c r="I50">
        <f t="shared" si="12"/>
        <v>159601.94910663171</v>
      </c>
      <c r="J50">
        <f t="shared" si="10"/>
        <v>1878.1460440976371</v>
      </c>
      <c r="L50">
        <f t="shared" si="11"/>
        <v>882.39680269375015</v>
      </c>
      <c r="M50">
        <f t="shared" si="5"/>
        <v>17.847934242503598</v>
      </c>
      <c r="N50">
        <f t="shared" si="6"/>
        <v>9.7970709238316385</v>
      </c>
      <c r="O50">
        <v>17981</v>
      </c>
      <c r="Q50" s="10">
        <f t="shared" si="7"/>
        <v>0.30790114491478904</v>
      </c>
      <c r="R50">
        <f t="shared" si="8"/>
        <v>104.08835081039456</v>
      </c>
    </row>
    <row r="51" spans="1:18">
      <c r="A51">
        <v>43</v>
      </c>
      <c r="B51" s="1">
        <f t="shared" si="1"/>
        <v>44872</v>
      </c>
      <c r="C51">
        <v>1793</v>
      </c>
      <c r="D51">
        <f t="shared" si="2"/>
        <v>152048</v>
      </c>
      <c r="E51">
        <f t="shared" si="3"/>
        <v>0.16145066535433084</v>
      </c>
      <c r="F51">
        <f t="shared" si="9"/>
        <v>1.8487162476991115E-3</v>
      </c>
      <c r="G51">
        <f t="shared" si="4"/>
        <v>-11283.821995064944</v>
      </c>
      <c r="I51">
        <f t="shared" si="12"/>
        <v>161450.66535433085</v>
      </c>
      <c r="J51">
        <f t="shared" si="10"/>
        <v>1848.7162476991361</v>
      </c>
      <c r="L51">
        <f t="shared" si="11"/>
        <v>900.23129365570048</v>
      </c>
      <c r="M51">
        <f t="shared" si="5"/>
        <v>17.834490961950316</v>
      </c>
      <c r="N51">
        <f t="shared" si="6"/>
        <v>9.7945093899663824</v>
      </c>
      <c r="O51">
        <v>17935</v>
      </c>
      <c r="Q51" s="10">
        <f t="shared" si="7"/>
        <v>3.1074315504258865E-2</v>
      </c>
      <c r="R51">
        <f t="shared" si="8"/>
        <v>1.6791653459718465</v>
      </c>
    </row>
    <row r="52" spans="1:18">
      <c r="A52">
        <v>44</v>
      </c>
      <c r="B52" s="1">
        <f t="shared" si="1"/>
        <v>44879</v>
      </c>
      <c r="C52">
        <v>1089</v>
      </c>
      <c r="D52">
        <f t="shared" si="2"/>
        <v>153137</v>
      </c>
      <c r="E52">
        <f t="shared" si="3"/>
        <v>0.16297107192633042</v>
      </c>
      <c r="F52">
        <f t="shared" si="9"/>
        <v>1.5204065719995885E-3</v>
      </c>
      <c r="G52">
        <f t="shared" si="4"/>
        <v>-7066.278695661872</v>
      </c>
      <c r="I52">
        <f t="shared" si="12"/>
        <v>162971.07192633042</v>
      </c>
      <c r="J52">
        <f t="shared" si="10"/>
        <v>1520.4065719995706</v>
      </c>
      <c r="L52">
        <f t="shared" si="11"/>
        <v>915.09976054022582</v>
      </c>
      <c r="M52">
        <f t="shared" si="5"/>
        <v>14.868466884525374</v>
      </c>
      <c r="N52">
        <f t="shared" si="6"/>
        <v>9.1761629201745958</v>
      </c>
      <c r="O52">
        <v>9664</v>
      </c>
      <c r="Q52" s="10">
        <f t="shared" si="7"/>
        <v>0.39614928558270945</v>
      </c>
      <c r="R52">
        <f t="shared" si="8"/>
        <v>122.40911989722262</v>
      </c>
    </row>
    <row r="53" spans="1:18">
      <c r="A53">
        <v>45</v>
      </c>
      <c r="B53" s="1">
        <f t="shared" si="1"/>
        <v>44886</v>
      </c>
      <c r="C53">
        <v>1007</v>
      </c>
      <c r="D53">
        <f t="shared" si="2"/>
        <v>154144</v>
      </c>
      <c r="E53">
        <f t="shared" si="3"/>
        <v>0.16474528010108247</v>
      </c>
      <c r="F53">
        <f t="shared" si="9"/>
        <v>1.7742081747520455E-3</v>
      </c>
      <c r="G53">
        <f t="shared" si="4"/>
        <v>-6378.7418616978639</v>
      </c>
      <c r="I53">
        <f t="shared" si="12"/>
        <v>164745.28010108246</v>
      </c>
      <c r="J53">
        <f t="shared" si="10"/>
        <v>1774.2081747520424</v>
      </c>
      <c r="L53">
        <f t="shared" si="11"/>
        <v>932.68346251672745</v>
      </c>
      <c r="M53">
        <f t="shared" si="5"/>
        <v>17.58370197650164</v>
      </c>
      <c r="N53">
        <f t="shared" si="6"/>
        <v>9.7463657967639161</v>
      </c>
      <c r="O53">
        <v>17092</v>
      </c>
      <c r="Q53" s="10">
        <f t="shared" si="7"/>
        <v>0.76187504940619899</v>
      </c>
      <c r="R53">
        <f t="shared" si="8"/>
        <v>331.75835382937652</v>
      </c>
    </row>
    <row r="54" spans="1:18">
      <c r="A54">
        <v>46</v>
      </c>
      <c r="B54" s="1">
        <f t="shared" si="1"/>
        <v>44893</v>
      </c>
      <c r="C54">
        <v>917</v>
      </c>
      <c r="D54">
        <f t="shared" si="2"/>
        <v>155061</v>
      </c>
      <c r="E54">
        <f t="shared" si="3"/>
        <v>0.16639475899388445</v>
      </c>
      <c r="F54">
        <f t="shared" si="9"/>
        <v>1.649478892801981E-3</v>
      </c>
      <c r="G54">
        <f t="shared" si="4"/>
        <v>-5875.4903068261474</v>
      </c>
      <c r="I54">
        <f t="shared" si="12"/>
        <v>166394.75899388446</v>
      </c>
      <c r="J54">
        <f t="shared" si="10"/>
        <v>1649.4788928019989</v>
      </c>
      <c r="L54">
        <f t="shared" si="11"/>
        <v>949.25982869844154</v>
      </c>
      <c r="M54">
        <f t="shared" si="5"/>
        <v>16.576366181714061</v>
      </c>
      <c r="N54">
        <f t="shared" si="6"/>
        <v>9.5458121082638119</v>
      </c>
      <c r="O54">
        <v>13986</v>
      </c>
      <c r="Q54" s="10">
        <f t="shared" si="7"/>
        <v>0.79877741854089301</v>
      </c>
      <c r="R54">
        <f t="shared" si="8"/>
        <v>325.26959316771683</v>
      </c>
    </row>
    <row r="55" spans="1:18">
      <c r="A55">
        <v>47</v>
      </c>
      <c r="B55" s="1">
        <f t="shared" si="1"/>
        <v>44900</v>
      </c>
      <c r="C55">
        <v>1106</v>
      </c>
      <c r="D55">
        <f t="shared" si="2"/>
        <v>156167</v>
      </c>
      <c r="E55">
        <f t="shared" si="3"/>
        <v>0.16790918769134611</v>
      </c>
      <c r="F55">
        <f t="shared" si="9"/>
        <v>1.5144286974616561E-3</v>
      </c>
      <c r="G55">
        <f t="shared" si="4"/>
        <v>-7180.9450114285928</v>
      </c>
      <c r="I55">
        <f t="shared" si="12"/>
        <v>167909.1876913461</v>
      </c>
      <c r="J55">
        <f t="shared" si="10"/>
        <v>1514.4286974616407</v>
      </c>
      <c r="L55">
        <f t="shared" si="11"/>
        <v>964.6761639652043</v>
      </c>
      <c r="M55">
        <f t="shared" si="5"/>
        <v>15.416335266762768</v>
      </c>
      <c r="N55">
        <f t="shared" si="6"/>
        <v>9.2991750856766728</v>
      </c>
      <c r="O55">
        <v>10929</v>
      </c>
      <c r="Q55" s="10">
        <f t="shared" si="7"/>
        <v>0.36928453658376192</v>
      </c>
      <c r="R55">
        <f t="shared" si="8"/>
        <v>110.14978862313701</v>
      </c>
    </row>
    <row r="56" spans="1:18">
      <c r="A56">
        <v>48</v>
      </c>
      <c r="B56" s="1">
        <f t="shared" si="1"/>
        <v>44907</v>
      </c>
      <c r="C56">
        <v>1032</v>
      </c>
      <c r="D56">
        <f t="shared" si="2"/>
        <v>157199</v>
      </c>
      <c r="E56">
        <f t="shared" si="3"/>
        <v>0.16940702567813504</v>
      </c>
      <c r="F56">
        <f t="shared" si="9"/>
        <v>1.4978379867889302E-3</v>
      </c>
      <c r="G56">
        <f t="shared" si="4"/>
        <v>-6711.851994435382</v>
      </c>
      <c r="I56">
        <f t="shared" si="12"/>
        <v>169407.02567813505</v>
      </c>
      <c r="J56">
        <f t="shared" si="10"/>
        <v>1497.8379867889453</v>
      </c>
      <c r="L56">
        <f t="shared" si="11"/>
        <v>980.11197171604829</v>
      </c>
      <c r="M56">
        <f t="shared" si="5"/>
        <v>15.435807750843988</v>
      </c>
      <c r="N56">
        <f t="shared" si="6"/>
        <v>9.3034663499656673</v>
      </c>
      <c r="O56">
        <v>10976</v>
      </c>
      <c r="Q56" s="10">
        <f t="shared" si="7"/>
        <v>0.45139339805130357</v>
      </c>
      <c r="R56">
        <f t="shared" si="8"/>
        <v>144.87883993434528</v>
      </c>
    </row>
    <row r="57" spans="1:18">
      <c r="A57">
        <v>49</v>
      </c>
      <c r="B57" s="1">
        <f t="shared" si="1"/>
        <v>44914</v>
      </c>
      <c r="C57">
        <v>11492</v>
      </c>
      <c r="D57">
        <f t="shared" si="2"/>
        <v>168691</v>
      </c>
      <c r="E57">
        <f t="shared" si="3"/>
        <v>0.17121543826043595</v>
      </c>
      <c r="F57">
        <f t="shared" si="9"/>
        <v>1.8084125823009112E-3</v>
      </c>
      <c r="G57">
        <f t="shared" si="4"/>
        <v>-72575.494769247336</v>
      </c>
      <c r="I57">
        <f t="shared" si="12"/>
        <v>171215.43826043594</v>
      </c>
      <c r="J57">
        <f t="shared" si="10"/>
        <v>1808.4125823008944</v>
      </c>
      <c r="L57">
        <f t="shared" si="11"/>
        <v>999.00176811866299</v>
      </c>
      <c r="M57">
        <f t="shared" si="5"/>
        <v>18.889796402614728</v>
      </c>
      <c r="N57">
        <f t="shared" si="6"/>
        <v>9.9899404402663272</v>
      </c>
      <c r="O57">
        <v>21806</v>
      </c>
      <c r="Q57" s="10">
        <f t="shared" si="7"/>
        <v>0.84263726224322189</v>
      </c>
      <c r="R57">
        <f t="shared" si="8"/>
        <v>51853.13694119062</v>
      </c>
    </row>
    <row r="58" spans="1:18">
      <c r="A58">
        <v>50</v>
      </c>
      <c r="B58" s="1">
        <f t="shared" si="1"/>
        <v>44921</v>
      </c>
      <c r="C58">
        <v>3788</v>
      </c>
      <c r="D58">
        <f t="shared" si="2"/>
        <v>172479</v>
      </c>
      <c r="E58">
        <f t="shared" si="3"/>
        <v>0.17259534596966997</v>
      </c>
      <c r="F58">
        <f t="shared" si="9"/>
        <v>1.3799077092340184E-3</v>
      </c>
      <c r="G58">
        <f t="shared" si="4"/>
        <v>-24946.778041868063</v>
      </c>
      <c r="I58">
        <f t="shared" si="12"/>
        <v>172595.34596966996</v>
      </c>
      <c r="J58">
        <f t="shared" si="10"/>
        <v>1379.9077092340158</v>
      </c>
      <c r="L58">
        <f t="shared" si="11"/>
        <v>1013.604820140938</v>
      </c>
      <c r="M58">
        <f t="shared" si="5"/>
        <v>14.603052022275032</v>
      </c>
      <c r="N58">
        <f t="shared" si="6"/>
        <v>9.1149301871715238</v>
      </c>
      <c r="O58">
        <v>9090</v>
      </c>
      <c r="Q58" s="10">
        <f t="shared" si="7"/>
        <v>0.6357160218495207</v>
      </c>
      <c r="R58">
        <f t="shared" si="8"/>
        <v>4202.3886395022237</v>
      </c>
    </row>
    <row r="59" spans="1:18">
      <c r="A59">
        <v>51</v>
      </c>
      <c r="B59" s="1">
        <f t="shared" si="1"/>
        <v>44928</v>
      </c>
      <c r="C59">
        <v>1513</v>
      </c>
      <c r="D59">
        <f t="shared" si="2"/>
        <v>173992</v>
      </c>
      <c r="E59">
        <f t="shared" si="3"/>
        <v>0.17384482752516917</v>
      </c>
      <c r="F59">
        <f t="shared" si="9"/>
        <v>1.2494815554991989E-3</v>
      </c>
      <c r="G59">
        <f t="shared" si="4"/>
        <v>-10114.445199356138</v>
      </c>
      <c r="I59">
        <f t="shared" si="12"/>
        <v>173844.82752516915</v>
      </c>
      <c r="J59">
        <f t="shared" si="10"/>
        <v>1249.4815554991947</v>
      </c>
      <c r="L59">
        <f t="shared" si="11"/>
        <v>1026.9708882370417</v>
      </c>
      <c r="M59">
        <f t="shared" si="5"/>
        <v>13.36606809610354</v>
      </c>
      <c r="N59">
        <f t="shared" si="6"/>
        <v>8.8140332016527836</v>
      </c>
      <c r="O59">
        <v>6728</v>
      </c>
      <c r="Q59" s="10">
        <f t="shared" si="7"/>
        <v>0.17416949405208548</v>
      </c>
      <c r="R59">
        <f t="shared" si="8"/>
        <v>55.576627191091646</v>
      </c>
    </row>
    <row r="60" spans="1:18">
      <c r="G60">
        <f>(B2-D59)*LN(1-E59)</f>
        <v>-157744.94739092639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F5A8-4C60-F246-9E78-8BDCB81F2B0B}">
  <dimension ref="A1:S60"/>
  <sheetViews>
    <sheetView topLeftCell="G1" workbookViewId="0">
      <selection activeCell="N25" sqref="N25"/>
    </sheetView>
  </sheetViews>
  <sheetFormatPr defaultColWidth="11" defaultRowHeight="15.75"/>
  <cols>
    <col min="2" max="2" width="13.125" customWidth="1"/>
    <col min="5" max="6" width="13.625" customWidth="1"/>
    <col min="8" max="8" width="3" customWidth="1"/>
    <col min="11" max="11" width="3.375" customWidth="1"/>
    <col min="12" max="13" width="12.125" bestFit="1" customWidth="1"/>
    <col min="14" max="14" width="12.125" customWidth="1"/>
    <col min="15" max="15" width="16.875" customWidth="1"/>
    <col min="16" max="16" width="4.5" customWidth="1"/>
  </cols>
  <sheetData>
    <row r="1" spans="1:19">
      <c r="F1" t="s">
        <v>6</v>
      </c>
      <c r="G1">
        <v>0.11275824282989125</v>
      </c>
      <c r="O1" t="s">
        <v>16</v>
      </c>
      <c r="Q1" s="10">
        <f>AVERAGE(Q9:Q59)</f>
        <v>0.49499689885978199</v>
      </c>
      <c r="R1" t="s">
        <v>19</v>
      </c>
      <c r="S1">
        <f>SUM(R9:R59)</f>
        <v>93274.869360797602</v>
      </c>
    </row>
    <row r="2" spans="1:19">
      <c r="A2" t="s">
        <v>9</v>
      </c>
      <c r="B2">
        <v>1000000</v>
      </c>
      <c r="F2" t="s">
        <v>7</v>
      </c>
      <c r="G2">
        <v>11.491608168325225</v>
      </c>
      <c r="O2" t="s">
        <v>27</v>
      </c>
      <c r="Q2">
        <f>-2*G4+4*LN(B2)</f>
        <v>2245757.06397215</v>
      </c>
      <c r="R2" t="s">
        <v>20</v>
      </c>
      <c r="S2">
        <f>51-2</f>
        <v>49</v>
      </c>
    </row>
    <row r="3" spans="1:19">
      <c r="F3" t="s">
        <v>12</v>
      </c>
      <c r="G3">
        <v>0</v>
      </c>
      <c r="R3" t="s">
        <v>21</v>
      </c>
      <c r="S3">
        <f>_xlfn.CHISQ.DIST.RT(S1,S2)</f>
        <v>0</v>
      </c>
    </row>
    <row r="4" spans="1:19">
      <c r="F4" t="s">
        <v>8</v>
      </c>
      <c r="G4">
        <f>SUM(G7:G60)</f>
        <v>-1122850.9009649591</v>
      </c>
    </row>
    <row r="5" spans="1:19">
      <c r="O5" t="s">
        <v>23</v>
      </c>
    </row>
    <row r="6" spans="1:19">
      <c r="B6" s="3" t="s">
        <v>15</v>
      </c>
      <c r="C6" s="2" t="s">
        <v>3</v>
      </c>
      <c r="D6" s="12" t="s">
        <v>4</v>
      </c>
      <c r="E6" s="12" t="s">
        <v>5</v>
      </c>
      <c r="F6" s="12" t="s">
        <v>25</v>
      </c>
      <c r="G6" s="12" t="s">
        <v>8</v>
      </c>
      <c r="H6" s="12"/>
      <c r="I6" s="12" t="s">
        <v>10</v>
      </c>
      <c r="J6" s="12" t="s">
        <v>26</v>
      </c>
      <c r="K6" s="12"/>
      <c r="L6" s="12" t="s">
        <v>22</v>
      </c>
      <c r="M6" s="12" t="s">
        <v>13</v>
      </c>
      <c r="N6" s="12" t="s">
        <v>28</v>
      </c>
      <c r="O6" s="3" t="s">
        <v>2</v>
      </c>
      <c r="P6" s="11"/>
      <c r="Q6" s="12" t="s">
        <v>18</v>
      </c>
      <c r="R6" s="12" t="s">
        <v>19</v>
      </c>
    </row>
    <row r="7" spans="1:19">
      <c r="B7" s="1">
        <f>B8-WEEKDAY(7)</f>
        <v>44564</v>
      </c>
    </row>
    <row r="8" spans="1:19">
      <c r="B8" s="1">
        <v>44571</v>
      </c>
      <c r="C8" s="4"/>
    </row>
    <row r="9" spans="1:19">
      <c r="A9">
        <v>1</v>
      </c>
      <c r="B9" s="1">
        <v>44578</v>
      </c>
      <c r="C9">
        <v>9979</v>
      </c>
      <c r="D9">
        <f>C9</f>
        <v>9979</v>
      </c>
      <c r="E9">
        <f>1-(G$2/(G$2+L9))^G$1</f>
        <v>9.3644289867123032E-3</v>
      </c>
      <c r="F9">
        <f>E9</f>
        <v>9.3644289867123032E-3</v>
      </c>
      <c r="G9">
        <f>C9*IFERROR(LN(F9), -10000)</f>
        <v>-46610.281605390992</v>
      </c>
      <c r="I9">
        <f t="shared" ref="I9:I40" si="0">$B$2*E9</f>
        <v>9364.4289867123025</v>
      </c>
      <c r="J9">
        <f>I9</f>
        <v>9364.4289867123025</v>
      </c>
      <c r="L9">
        <f>M9</f>
        <v>1</v>
      </c>
      <c r="M9">
        <f>EXP($G$3*N9)</f>
        <v>1</v>
      </c>
      <c r="N9">
        <f>LN(O9)</f>
        <v>4.5990515049799141</v>
      </c>
      <c r="O9" s="9">
        <v>99.39</v>
      </c>
      <c r="Q9" s="10">
        <f>ABS(C9-J9)/C9</f>
        <v>6.158643283772898E-2</v>
      </c>
      <c r="R9">
        <f>(C9-J9)^2/J9</f>
        <v>40.333215288343027</v>
      </c>
    </row>
    <row r="10" spans="1:19">
      <c r="A10">
        <v>2</v>
      </c>
      <c r="B10" s="1">
        <f t="shared" ref="B10:B59" si="1">B9+WEEKDAY(7)</f>
        <v>44585</v>
      </c>
      <c r="C10">
        <v>8445</v>
      </c>
      <c r="D10">
        <f t="shared" ref="D10:D59" si="2">C10+D9</f>
        <v>18424</v>
      </c>
      <c r="E10">
        <f t="shared" ref="E10:E59" si="3">1-(G$2/(G$2+L10))^G$1</f>
        <v>1.7929473252409345E-2</v>
      </c>
      <c r="F10">
        <f>E10-E9</f>
        <v>8.5650442656970416E-3</v>
      </c>
      <c r="G10">
        <f t="shared" ref="G10:G59" si="4">C10*IFERROR(LN(F10), -10000)</f>
        <v>-40198.757192755766</v>
      </c>
      <c r="I10">
        <f t="shared" si="0"/>
        <v>17929.473252409345</v>
      </c>
      <c r="J10">
        <f>I10-I9</f>
        <v>8565.0442656970426</v>
      </c>
      <c r="L10">
        <f>L9+M10</f>
        <v>2</v>
      </c>
      <c r="M10">
        <f t="shared" ref="M10:M59" si="5">EXP($G$3*N10)</f>
        <v>1</v>
      </c>
      <c r="N10">
        <f t="shared" ref="N10:N59" si="6">LN(O10)</f>
        <v>4.7862409608803933</v>
      </c>
      <c r="O10" s="9">
        <v>119.85</v>
      </c>
      <c r="Q10" s="10">
        <f t="shared" ref="Q10:Q59" si="7">ABS(C10-J10)/C10</f>
        <v>1.4214833119839272E-2</v>
      </c>
      <c r="R10">
        <f t="shared" ref="R10:R59" si="8">(C10-J10)^2/J10</f>
        <v>1.6824928488060067</v>
      </c>
      <c r="S10" t="s">
        <v>14</v>
      </c>
    </row>
    <row r="11" spans="1:19">
      <c r="A11">
        <v>3</v>
      </c>
      <c r="B11" s="1">
        <f t="shared" si="1"/>
        <v>44592</v>
      </c>
      <c r="C11">
        <v>10083</v>
      </c>
      <c r="D11">
        <f t="shared" si="2"/>
        <v>28507</v>
      </c>
      <c r="E11">
        <f t="shared" si="3"/>
        <v>2.5815509313032226E-2</v>
      </c>
      <c r="F11">
        <f t="shared" ref="F11:F59" si="9">E11-E10</f>
        <v>7.8860360606228808E-3</v>
      </c>
      <c r="G11">
        <f t="shared" si="4"/>
        <v>-48828.557626653812</v>
      </c>
      <c r="I11">
        <f t="shared" si="0"/>
        <v>25815.509313032224</v>
      </c>
      <c r="J11">
        <f t="shared" ref="J11:J59" si="10">I11-I10</f>
        <v>7886.0360606228787</v>
      </c>
      <c r="L11">
        <f t="shared" ref="L11:L59" si="11">L10+M11</f>
        <v>3</v>
      </c>
      <c r="M11">
        <f t="shared" si="5"/>
        <v>1</v>
      </c>
      <c r="N11">
        <f t="shared" si="6"/>
        <v>4.7630282706036713</v>
      </c>
      <c r="O11" s="9">
        <v>117.1</v>
      </c>
      <c r="Q11" s="10">
        <f t="shared" si="7"/>
        <v>0.21788792416712499</v>
      </c>
      <c r="R11">
        <f t="shared" si="8"/>
        <v>612.05027644043093</v>
      </c>
    </row>
    <row r="12" spans="1:19">
      <c r="A12">
        <v>4</v>
      </c>
      <c r="B12" s="1">
        <f t="shared" si="1"/>
        <v>44599</v>
      </c>
      <c r="C12">
        <v>10956</v>
      </c>
      <c r="D12">
        <f t="shared" si="2"/>
        <v>39463</v>
      </c>
      <c r="E12">
        <f t="shared" si="3"/>
        <v>3.3117975547605982E-2</v>
      </c>
      <c r="F12">
        <f t="shared" si="9"/>
        <v>7.3024662345737568E-3</v>
      </c>
      <c r="G12">
        <f t="shared" si="4"/>
        <v>-53898.514724343331</v>
      </c>
      <c r="I12">
        <f t="shared" si="0"/>
        <v>33117.97554760598</v>
      </c>
      <c r="J12">
        <f t="shared" si="10"/>
        <v>7302.4662345737561</v>
      </c>
      <c r="L12">
        <f t="shared" si="11"/>
        <v>4</v>
      </c>
      <c r="M12">
        <f t="shared" si="5"/>
        <v>1</v>
      </c>
      <c r="N12">
        <f t="shared" si="6"/>
        <v>4.5555596854347566</v>
      </c>
      <c r="O12" s="9">
        <v>95.16</v>
      </c>
      <c r="Q12" s="10">
        <f t="shared" si="7"/>
        <v>0.33347332652667433</v>
      </c>
      <c r="R12">
        <f t="shared" si="8"/>
        <v>1827.9179316039395</v>
      </c>
    </row>
    <row r="13" spans="1:19">
      <c r="A13">
        <v>5</v>
      </c>
      <c r="B13" s="1">
        <f t="shared" si="1"/>
        <v>44606</v>
      </c>
      <c r="C13">
        <v>6183</v>
      </c>
      <c r="D13">
        <f t="shared" si="2"/>
        <v>45646</v>
      </c>
      <c r="E13">
        <f t="shared" si="3"/>
        <v>3.991377419328257E-2</v>
      </c>
      <c r="F13">
        <f t="shared" si="9"/>
        <v>6.7957986456765873E-3</v>
      </c>
      <c r="G13">
        <f t="shared" si="4"/>
        <v>-30862.139702644901</v>
      </c>
      <c r="I13">
        <f t="shared" si="0"/>
        <v>39913.774193282567</v>
      </c>
      <c r="J13">
        <f t="shared" si="10"/>
        <v>6795.7986456765866</v>
      </c>
      <c r="L13">
        <f t="shared" si="11"/>
        <v>5</v>
      </c>
      <c r="M13">
        <f t="shared" si="5"/>
        <v>1</v>
      </c>
      <c r="N13">
        <f t="shared" si="6"/>
        <v>4.6177902173441936</v>
      </c>
      <c r="O13" s="9">
        <v>101.27</v>
      </c>
      <c r="Q13" s="10">
        <f t="shared" si="7"/>
        <v>9.9110245136112982E-2</v>
      </c>
      <c r="R13">
        <f t="shared" si="8"/>
        <v>55.257990962101537</v>
      </c>
    </row>
    <row r="14" spans="1:19">
      <c r="A14">
        <v>6</v>
      </c>
      <c r="B14" s="1">
        <f t="shared" si="1"/>
        <v>44613</v>
      </c>
      <c r="C14">
        <v>4890</v>
      </c>
      <c r="D14">
        <f t="shared" si="2"/>
        <v>50536</v>
      </c>
      <c r="E14">
        <f t="shared" si="3"/>
        <v>4.6265749793476751E-2</v>
      </c>
      <c r="F14">
        <f t="shared" si="9"/>
        <v>6.3519756001941818E-3</v>
      </c>
      <c r="G14">
        <f t="shared" si="4"/>
        <v>-24738.458148024038</v>
      </c>
      <c r="I14">
        <f t="shared" si="0"/>
        <v>46265.749793476753</v>
      </c>
      <c r="J14">
        <f t="shared" si="10"/>
        <v>6351.975600194186</v>
      </c>
      <c r="L14">
        <f t="shared" si="11"/>
        <v>6</v>
      </c>
      <c r="M14">
        <f t="shared" si="5"/>
        <v>1</v>
      </c>
      <c r="N14">
        <f t="shared" si="6"/>
        <v>4.5159017182299088</v>
      </c>
      <c r="O14" s="9">
        <v>91.46</v>
      </c>
      <c r="Q14" s="10">
        <f t="shared" si="7"/>
        <v>0.29897251537713415</v>
      </c>
      <c r="R14">
        <f t="shared" si="8"/>
        <v>336.48943102013948</v>
      </c>
    </row>
    <row r="15" spans="1:19">
      <c r="A15">
        <v>7</v>
      </c>
      <c r="B15" s="1">
        <f t="shared" si="1"/>
        <v>44620</v>
      </c>
      <c r="C15">
        <v>3880</v>
      </c>
      <c r="D15">
        <f t="shared" si="2"/>
        <v>54416</v>
      </c>
      <c r="E15">
        <f t="shared" si="3"/>
        <v>5.2225896883484224E-2</v>
      </c>
      <c r="F15">
        <f t="shared" si="9"/>
        <v>5.9601470900074727E-3</v>
      </c>
      <c r="G15">
        <f t="shared" si="4"/>
        <v>-19875.921260470477</v>
      </c>
      <c r="I15">
        <f t="shared" si="0"/>
        <v>52225.896883484224</v>
      </c>
      <c r="J15">
        <f t="shared" si="10"/>
        <v>5960.147090007471</v>
      </c>
      <c r="L15">
        <f t="shared" si="11"/>
        <v>7</v>
      </c>
      <c r="M15">
        <f t="shared" si="5"/>
        <v>1</v>
      </c>
      <c r="N15">
        <f t="shared" si="6"/>
        <v>4.8104755791724214</v>
      </c>
      <c r="O15" s="9">
        <v>122.79</v>
      </c>
      <c r="Q15" s="10">
        <f t="shared" si="7"/>
        <v>0.53612038402254403</v>
      </c>
      <c r="R15">
        <f t="shared" si="8"/>
        <v>725.99079363679357</v>
      </c>
    </row>
    <row r="16" spans="1:19">
      <c r="A16">
        <v>8</v>
      </c>
      <c r="B16" s="1">
        <f t="shared" si="1"/>
        <v>44627</v>
      </c>
      <c r="C16">
        <v>2498</v>
      </c>
      <c r="D16">
        <f t="shared" si="2"/>
        <v>56914</v>
      </c>
      <c r="E16">
        <f t="shared" si="3"/>
        <v>5.7837705433774866E-2</v>
      </c>
      <c r="F16">
        <f t="shared" si="9"/>
        <v>5.6118085502906423E-3</v>
      </c>
      <c r="G16">
        <f t="shared" si="4"/>
        <v>-12946.83981471106</v>
      </c>
      <c r="I16">
        <f t="shared" si="0"/>
        <v>57837.705433774863</v>
      </c>
      <c r="J16">
        <f t="shared" si="10"/>
        <v>5611.8085502906397</v>
      </c>
      <c r="L16">
        <f t="shared" si="11"/>
        <v>8</v>
      </c>
      <c r="M16">
        <f t="shared" si="5"/>
        <v>1</v>
      </c>
      <c r="N16">
        <f t="shared" si="6"/>
        <v>4.5970372027579023</v>
      </c>
      <c r="O16" s="9">
        <v>99.19</v>
      </c>
      <c r="Q16" s="10">
        <f t="shared" si="7"/>
        <v>1.2465206366255563</v>
      </c>
      <c r="R16">
        <f t="shared" si="8"/>
        <v>1727.7502610742026</v>
      </c>
    </row>
    <row r="17" spans="1:18">
      <c r="A17">
        <v>9</v>
      </c>
      <c r="B17" s="1">
        <f t="shared" si="1"/>
        <v>44634</v>
      </c>
      <c r="C17">
        <v>2994</v>
      </c>
      <c r="D17">
        <f t="shared" si="2"/>
        <v>59908</v>
      </c>
      <c r="E17">
        <f t="shared" si="3"/>
        <v>6.3137907365662271E-2</v>
      </c>
      <c r="F17">
        <f t="shared" si="9"/>
        <v>5.300201931887405E-3</v>
      </c>
      <c r="G17">
        <f t="shared" si="4"/>
        <v>-15688.591014228477</v>
      </c>
      <c r="I17">
        <f t="shared" si="0"/>
        <v>63137.907365662271</v>
      </c>
      <c r="J17">
        <f t="shared" si="10"/>
        <v>5300.2019318874081</v>
      </c>
      <c r="L17">
        <f t="shared" si="11"/>
        <v>9</v>
      </c>
      <c r="M17">
        <f t="shared" si="5"/>
        <v>1</v>
      </c>
      <c r="N17">
        <f t="shared" si="6"/>
        <v>4.4252058487678152</v>
      </c>
      <c r="O17" s="9">
        <v>83.53</v>
      </c>
      <c r="Q17" s="10">
        <f t="shared" si="7"/>
        <v>0.77027452634849969</v>
      </c>
      <c r="R17">
        <f t="shared" si="8"/>
        <v>1003.465041330466</v>
      </c>
    </row>
    <row r="18" spans="1:18">
      <c r="A18">
        <v>10</v>
      </c>
      <c r="B18" s="1">
        <f t="shared" si="1"/>
        <v>44641</v>
      </c>
      <c r="C18">
        <v>3040</v>
      </c>
      <c r="D18">
        <f t="shared" si="2"/>
        <v>62948</v>
      </c>
      <c r="E18">
        <f t="shared" si="3"/>
        <v>6.8157798324527952E-2</v>
      </c>
      <c r="F18">
        <f t="shared" si="9"/>
        <v>5.0198909588656804E-3</v>
      </c>
      <c r="G18">
        <f t="shared" si="4"/>
        <v>-16094.815083241961</v>
      </c>
      <c r="I18">
        <f t="shared" si="0"/>
        <v>68157.798324527947</v>
      </c>
      <c r="J18">
        <f t="shared" si="10"/>
        <v>5019.8909588656752</v>
      </c>
      <c r="L18">
        <f t="shared" si="11"/>
        <v>10</v>
      </c>
      <c r="M18">
        <f t="shared" si="5"/>
        <v>1</v>
      </c>
      <c r="N18">
        <f t="shared" si="6"/>
        <v>4.5517694092609764</v>
      </c>
      <c r="O18" s="9">
        <v>94.8</v>
      </c>
      <c r="Q18" s="10">
        <f t="shared" si="7"/>
        <v>0.65127992067949847</v>
      </c>
      <c r="R18">
        <f t="shared" si="8"/>
        <v>780.88712307086098</v>
      </c>
    </row>
    <row r="19" spans="1:18">
      <c r="A19">
        <v>11</v>
      </c>
      <c r="B19" s="1">
        <f t="shared" si="1"/>
        <v>44648</v>
      </c>
      <c r="C19">
        <v>3217</v>
      </c>
      <c r="D19">
        <f t="shared" si="2"/>
        <v>66165</v>
      </c>
      <c r="E19">
        <f t="shared" si="3"/>
        <v>7.2924252619104291E-2</v>
      </c>
      <c r="F19">
        <f t="shared" si="9"/>
        <v>4.7664542945763388E-3</v>
      </c>
      <c r="G19">
        <f t="shared" si="4"/>
        <v>-17198.572865823746</v>
      </c>
      <c r="I19">
        <f t="shared" si="0"/>
        <v>72924.252619104285</v>
      </c>
      <c r="J19">
        <f t="shared" si="10"/>
        <v>4766.4542945763387</v>
      </c>
      <c r="L19">
        <f t="shared" si="11"/>
        <v>11</v>
      </c>
      <c r="M19">
        <f t="shared" si="5"/>
        <v>1</v>
      </c>
      <c r="N19">
        <f t="shared" si="6"/>
        <v>4.6582369069247838</v>
      </c>
      <c r="O19" s="9">
        <v>105.45</v>
      </c>
      <c r="Q19" s="10">
        <f t="shared" si="7"/>
        <v>0.48164572414558243</v>
      </c>
      <c r="R19">
        <f t="shared" si="8"/>
        <v>503.68858329616114</v>
      </c>
    </row>
    <row r="20" spans="1:18">
      <c r="A20">
        <v>12</v>
      </c>
      <c r="B20" s="1">
        <f t="shared" si="1"/>
        <v>44655</v>
      </c>
      <c r="C20">
        <v>4110</v>
      </c>
      <c r="D20">
        <f t="shared" si="2"/>
        <v>70275</v>
      </c>
      <c r="E20">
        <f t="shared" si="3"/>
        <v>7.7460512798745218E-2</v>
      </c>
      <c r="F20">
        <f t="shared" si="9"/>
        <v>4.5362601796409274E-3</v>
      </c>
      <c r="G20">
        <f t="shared" si="4"/>
        <v>-22176.131180588272</v>
      </c>
      <c r="I20">
        <f t="shared" si="0"/>
        <v>77460.512798745214</v>
      </c>
      <c r="J20">
        <f t="shared" si="10"/>
        <v>4536.260179640929</v>
      </c>
      <c r="L20">
        <f t="shared" si="11"/>
        <v>12</v>
      </c>
      <c r="M20">
        <f t="shared" si="5"/>
        <v>1</v>
      </c>
      <c r="N20">
        <f t="shared" si="6"/>
        <v>4.8905746666958141</v>
      </c>
      <c r="O20" s="9">
        <v>133.03</v>
      </c>
      <c r="Q20" s="10">
        <f t="shared" si="7"/>
        <v>0.10371293908538418</v>
      </c>
      <c r="R20">
        <f t="shared" si="8"/>
        <v>40.054523671942349</v>
      </c>
    </row>
    <row r="21" spans="1:18">
      <c r="A21">
        <v>13</v>
      </c>
      <c r="B21" s="1">
        <f t="shared" si="1"/>
        <v>44662</v>
      </c>
      <c r="C21">
        <v>3629</v>
      </c>
      <c r="D21">
        <f t="shared" si="2"/>
        <v>73904</v>
      </c>
      <c r="E21">
        <f t="shared" si="3"/>
        <v>8.1786811213679367E-2</v>
      </c>
      <c r="F21">
        <f t="shared" si="9"/>
        <v>4.3262984149341488E-3</v>
      </c>
      <c r="G21">
        <f t="shared" si="4"/>
        <v>-19752.802945777374</v>
      </c>
      <c r="I21">
        <f t="shared" si="0"/>
        <v>81786.811213679364</v>
      </c>
      <c r="J21">
        <f t="shared" si="10"/>
        <v>4326.2984149341501</v>
      </c>
      <c r="L21">
        <f t="shared" si="11"/>
        <v>13</v>
      </c>
      <c r="M21">
        <f t="shared" si="5"/>
        <v>1</v>
      </c>
      <c r="N21">
        <f t="shared" si="6"/>
        <v>4.7463224657439751</v>
      </c>
      <c r="O21" s="9">
        <v>115.16</v>
      </c>
      <c r="Q21" s="10">
        <f t="shared" si="7"/>
        <v>0.19214616008105539</v>
      </c>
      <c r="R21">
        <f t="shared" si="8"/>
        <v>112.3882434441543</v>
      </c>
    </row>
    <row r="22" spans="1:18">
      <c r="A22">
        <v>14</v>
      </c>
      <c r="B22" s="1">
        <f t="shared" si="1"/>
        <v>44669</v>
      </c>
      <c r="C22">
        <v>3015</v>
      </c>
      <c r="D22">
        <f t="shared" si="2"/>
        <v>76919</v>
      </c>
      <c r="E22">
        <f t="shared" si="3"/>
        <v>8.592086460090953E-2</v>
      </c>
      <c r="F22">
        <f t="shared" si="9"/>
        <v>4.1340533872301632E-3</v>
      </c>
      <c r="G22">
        <f t="shared" si="4"/>
        <v>-16547.818164424909</v>
      </c>
      <c r="I22">
        <f t="shared" si="0"/>
        <v>85920.864600909525</v>
      </c>
      <c r="J22">
        <f t="shared" si="10"/>
        <v>4134.0533872301603</v>
      </c>
      <c r="L22">
        <f t="shared" si="11"/>
        <v>14</v>
      </c>
      <c r="M22">
        <f t="shared" si="5"/>
        <v>1</v>
      </c>
      <c r="N22">
        <f t="shared" si="6"/>
        <v>4.6493784406524119</v>
      </c>
      <c r="O22" s="9">
        <v>104.52</v>
      </c>
      <c r="Q22" s="10">
        <f t="shared" si="7"/>
        <v>0.3711619858143152</v>
      </c>
      <c r="R22">
        <f t="shared" si="8"/>
        <v>302.91831434483004</v>
      </c>
    </row>
    <row r="23" spans="1:18">
      <c r="A23">
        <v>15</v>
      </c>
      <c r="B23" s="1">
        <f t="shared" si="1"/>
        <v>44676</v>
      </c>
      <c r="C23">
        <v>6371</v>
      </c>
      <c r="D23">
        <f t="shared" si="2"/>
        <v>83290</v>
      </c>
      <c r="E23">
        <f t="shared" si="3"/>
        <v>8.987827151956973E-2</v>
      </c>
      <c r="F23">
        <f t="shared" si="9"/>
        <v>3.9574069186602001E-3</v>
      </c>
      <c r="G23">
        <f t="shared" si="4"/>
        <v>-35245.431412713413</v>
      </c>
      <c r="I23">
        <f t="shared" si="0"/>
        <v>89878.271519569724</v>
      </c>
      <c r="J23">
        <f t="shared" si="10"/>
        <v>3957.4069186601992</v>
      </c>
      <c r="L23">
        <f t="shared" si="11"/>
        <v>15</v>
      </c>
      <c r="M23">
        <f t="shared" si="5"/>
        <v>1</v>
      </c>
      <c r="N23">
        <f t="shared" si="6"/>
        <v>4.6511946242993707</v>
      </c>
      <c r="O23" s="9">
        <v>104.71</v>
      </c>
      <c r="Q23" s="10">
        <f t="shared" si="7"/>
        <v>0.37884054015692997</v>
      </c>
      <c r="R23">
        <f t="shared" si="8"/>
        <v>1472.0324904732277</v>
      </c>
    </row>
    <row r="24" spans="1:18">
      <c r="A24">
        <v>16</v>
      </c>
      <c r="B24" s="1">
        <f t="shared" si="1"/>
        <v>44683</v>
      </c>
      <c r="C24">
        <v>6041</v>
      </c>
      <c r="D24">
        <f t="shared" si="2"/>
        <v>89331</v>
      </c>
      <c r="E24">
        <f t="shared" si="3"/>
        <v>9.3672834609366928E-2</v>
      </c>
      <c r="F24">
        <f t="shared" si="9"/>
        <v>3.7945630897971983E-3</v>
      </c>
      <c r="G24">
        <f t="shared" si="4"/>
        <v>-33673.657641799873</v>
      </c>
      <c r="I24">
        <f t="shared" si="0"/>
        <v>93672.834609366924</v>
      </c>
      <c r="J24">
        <f t="shared" si="10"/>
        <v>3794.5630897972005</v>
      </c>
      <c r="L24">
        <f t="shared" si="11"/>
        <v>16</v>
      </c>
      <c r="M24">
        <f t="shared" si="5"/>
        <v>1</v>
      </c>
      <c r="N24">
        <f t="shared" si="6"/>
        <v>4.8272731961270541</v>
      </c>
      <c r="O24" s="9">
        <v>124.87</v>
      </c>
      <c r="Q24" s="10">
        <f t="shared" si="7"/>
        <v>0.37186507369687127</v>
      </c>
      <c r="R24">
        <f t="shared" si="8"/>
        <v>1329.9235437909688</v>
      </c>
    </row>
    <row r="25" spans="1:18">
      <c r="A25">
        <v>17</v>
      </c>
      <c r="B25" s="1">
        <f t="shared" si="1"/>
        <v>44690</v>
      </c>
      <c r="C25">
        <v>6270</v>
      </c>
      <c r="D25">
        <f t="shared" si="2"/>
        <v>95601</v>
      </c>
      <c r="E25">
        <f t="shared" si="3"/>
        <v>9.7316824068482966E-2</v>
      </c>
      <c r="F25">
        <f t="shared" si="9"/>
        <v>3.6439894591160371E-3</v>
      </c>
      <c r="G25">
        <f t="shared" si="4"/>
        <v>-35204.019725451988</v>
      </c>
      <c r="I25">
        <f t="shared" si="0"/>
        <v>97316.824068482965</v>
      </c>
      <c r="J25">
        <f t="shared" si="10"/>
        <v>3643.989459116041</v>
      </c>
      <c r="L25">
        <f t="shared" si="11"/>
        <v>17</v>
      </c>
      <c r="M25">
        <f t="shared" si="5"/>
        <v>1</v>
      </c>
      <c r="N25">
        <f t="shared" si="6"/>
        <v>4.8493704798279111</v>
      </c>
      <c r="O25" s="9">
        <v>127.66</v>
      </c>
      <c r="Q25" s="10">
        <f t="shared" si="7"/>
        <v>0.41882145787622949</v>
      </c>
      <c r="R25">
        <f t="shared" si="8"/>
        <v>1892.4125435056771</v>
      </c>
    </row>
    <row r="26" spans="1:18">
      <c r="A26">
        <v>18</v>
      </c>
      <c r="B26" s="1">
        <f t="shared" si="1"/>
        <v>44697</v>
      </c>
      <c r="C26">
        <v>4668</v>
      </c>
      <c r="D26">
        <f t="shared" si="2"/>
        <v>100269</v>
      </c>
      <c r="E26">
        <f t="shared" si="3"/>
        <v>0.10082119472917617</v>
      </c>
      <c r="F26">
        <f t="shared" si="9"/>
        <v>3.5043706606932012E-3</v>
      </c>
      <c r="G26">
        <f t="shared" si="4"/>
        <v>-26391.678529364854</v>
      </c>
      <c r="I26">
        <f t="shared" si="0"/>
        <v>100821.19472917616</v>
      </c>
      <c r="J26">
        <f t="shared" si="10"/>
        <v>3504.3706606931955</v>
      </c>
      <c r="L26">
        <f t="shared" si="11"/>
        <v>18</v>
      </c>
      <c r="M26">
        <f t="shared" si="5"/>
        <v>1</v>
      </c>
      <c r="N26">
        <f t="shared" si="6"/>
        <v>5.3838526546542997</v>
      </c>
      <c r="O26" s="9">
        <v>217.86</v>
      </c>
      <c r="Q26" s="10">
        <f t="shared" si="7"/>
        <v>0.24927792187377987</v>
      </c>
      <c r="R26">
        <f t="shared" si="8"/>
        <v>386.38413866521483</v>
      </c>
    </row>
    <row r="27" spans="1:18">
      <c r="A27">
        <v>19</v>
      </c>
      <c r="B27" s="1">
        <f t="shared" si="1"/>
        <v>44704</v>
      </c>
      <c r="C27">
        <v>7607</v>
      </c>
      <c r="D27">
        <f t="shared" si="2"/>
        <v>107876</v>
      </c>
      <c r="E27">
        <f t="shared" si="3"/>
        <v>0.10419576617700743</v>
      </c>
      <c r="F27">
        <f t="shared" si="9"/>
        <v>3.3745714478312649E-3</v>
      </c>
      <c r="G27">
        <f t="shared" si="4"/>
        <v>-43295.141161255422</v>
      </c>
      <c r="I27">
        <f t="shared" si="0"/>
        <v>104195.76617700743</v>
      </c>
      <c r="J27">
        <f t="shared" si="10"/>
        <v>3374.571447831273</v>
      </c>
      <c r="L27">
        <f t="shared" si="11"/>
        <v>19</v>
      </c>
      <c r="M27">
        <f t="shared" si="5"/>
        <v>1</v>
      </c>
      <c r="N27">
        <f t="shared" si="6"/>
        <v>4.7169798610400973</v>
      </c>
      <c r="O27" s="9">
        <v>111.83</v>
      </c>
      <c r="Q27" s="10">
        <f t="shared" si="7"/>
        <v>0.55638603288664745</v>
      </c>
      <c r="R27">
        <f t="shared" si="8"/>
        <v>5308.3633658802682</v>
      </c>
    </row>
    <row r="28" spans="1:18">
      <c r="A28">
        <v>20</v>
      </c>
      <c r="B28" s="1">
        <f t="shared" si="1"/>
        <v>44711</v>
      </c>
      <c r="C28">
        <v>4605</v>
      </c>
      <c r="D28">
        <f t="shared" si="2"/>
        <v>112481</v>
      </c>
      <c r="E28">
        <f t="shared" si="3"/>
        <v>0.10744937319412184</v>
      </c>
      <c r="F28">
        <f t="shared" si="9"/>
        <v>3.2536070171144127E-3</v>
      </c>
      <c r="G28">
        <f t="shared" si="4"/>
        <v>-26377.398769825293</v>
      </c>
      <c r="I28">
        <f t="shared" si="0"/>
        <v>107449.37319412184</v>
      </c>
      <c r="J28">
        <f t="shared" si="10"/>
        <v>3253.6070171144092</v>
      </c>
      <c r="L28">
        <f t="shared" si="11"/>
        <v>20</v>
      </c>
      <c r="M28">
        <f t="shared" si="5"/>
        <v>1</v>
      </c>
      <c r="N28">
        <f t="shared" si="6"/>
        <v>4.833420674670446</v>
      </c>
      <c r="O28" s="9">
        <v>125.64</v>
      </c>
      <c r="Q28" s="10">
        <f t="shared" si="7"/>
        <v>0.29346210268959627</v>
      </c>
      <c r="R28">
        <f t="shared" si="8"/>
        <v>561.30411097161596</v>
      </c>
    </row>
    <row r="29" spans="1:18">
      <c r="A29">
        <v>21</v>
      </c>
      <c r="B29" s="1">
        <f t="shared" si="1"/>
        <v>44718</v>
      </c>
      <c r="C29">
        <v>3661</v>
      </c>
      <c r="D29">
        <f t="shared" si="2"/>
        <v>116142</v>
      </c>
      <c r="E29">
        <f t="shared" si="3"/>
        <v>0.11058999219012688</v>
      </c>
      <c r="F29">
        <f t="shared" si="9"/>
        <v>3.1406189960050401E-3</v>
      </c>
      <c r="G29">
        <f t="shared" si="4"/>
        <v>-21099.570774941923</v>
      </c>
      <c r="I29">
        <f t="shared" si="0"/>
        <v>110589.99219012688</v>
      </c>
      <c r="J29">
        <f t="shared" si="10"/>
        <v>3140.6189960050397</v>
      </c>
      <c r="L29">
        <f t="shared" si="11"/>
        <v>21</v>
      </c>
      <c r="M29">
        <f t="shared" si="5"/>
        <v>1</v>
      </c>
      <c r="N29">
        <f t="shared" si="6"/>
        <v>4.6862892372728835</v>
      </c>
      <c r="O29" s="9">
        <v>108.45</v>
      </c>
      <c r="Q29" s="10">
        <f t="shared" si="7"/>
        <v>0.1421417656364273</v>
      </c>
      <c r="R29">
        <f t="shared" si="8"/>
        <v>86.223890788173904</v>
      </c>
    </row>
    <row r="30" spans="1:18">
      <c r="A30">
        <v>22</v>
      </c>
      <c r="B30" s="1">
        <f t="shared" si="1"/>
        <v>44725</v>
      </c>
      <c r="C30">
        <v>3115</v>
      </c>
      <c r="D30">
        <f t="shared" si="2"/>
        <v>119257</v>
      </c>
      <c r="E30">
        <f t="shared" si="3"/>
        <v>0.11362484806441453</v>
      </c>
      <c r="F30">
        <f t="shared" si="9"/>
        <v>3.0348558742876452E-3</v>
      </c>
      <c r="G30">
        <f t="shared" si="4"/>
        <v>-18059.497034931246</v>
      </c>
      <c r="I30">
        <f t="shared" si="0"/>
        <v>113624.84806441453</v>
      </c>
      <c r="J30">
        <f t="shared" si="10"/>
        <v>3034.8558742876485</v>
      </c>
      <c r="L30">
        <f t="shared" si="11"/>
        <v>22</v>
      </c>
      <c r="M30">
        <f t="shared" si="5"/>
        <v>1</v>
      </c>
      <c r="N30">
        <f t="shared" si="6"/>
        <v>4.8955236869950314</v>
      </c>
      <c r="O30" s="9">
        <v>133.69</v>
      </c>
      <c r="Q30" s="10">
        <f t="shared" si="7"/>
        <v>2.5728451272022963E-2</v>
      </c>
      <c r="R30">
        <f t="shared" si="8"/>
        <v>2.1164368761679175</v>
      </c>
    </row>
    <row r="31" spans="1:18">
      <c r="A31">
        <v>23</v>
      </c>
      <c r="B31" s="1">
        <f t="shared" si="1"/>
        <v>44732</v>
      </c>
      <c r="C31">
        <v>2544</v>
      </c>
      <c r="D31">
        <f t="shared" si="2"/>
        <v>121801</v>
      </c>
      <c r="E31">
        <f t="shared" si="3"/>
        <v>0.11656050501490001</v>
      </c>
      <c r="F31">
        <f t="shared" si="9"/>
        <v>2.9356569504854768E-3</v>
      </c>
      <c r="G31">
        <f t="shared" si="4"/>
        <v>-14833.616300606956</v>
      </c>
      <c r="I31">
        <f t="shared" si="0"/>
        <v>116560.5050149</v>
      </c>
      <c r="J31">
        <f t="shared" si="10"/>
        <v>2935.6569504854706</v>
      </c>
      <c r="L31">
        <f t="shared" si="11"/>
        <v>23</v>
      </c>
      <c r="M31">
        <f t="shared" si="5"/>
        <v>1</v>
      </c>
      <c r="N31">
        <f t="shared" si="6"/>
        <v>5.2625865565922378</v>
      </c>
      <c r="O31" s="9">
        <v>192.98</v>
      </c>
      <c r="Q31" s="10">
        <f t="shared" si="7"/>
        <v>0.15395320380718183</v>
      </c>
      <c r="R31">
        <f t="shared" si="8"/>
        <v>52.252415541336106</v>
      </c>
    </row>
    <row r="32" spans="1:18">
      <c r="A32">
        <v>24</v>
      </c>
      <c r="B32" s="1">
        <f t="shared" si="1"/>
        <v>44739</v>
      </c>
      <c r="C32">
        <v>3259</v>
      </c>
      <c r="D32">
        <f t="shared" si="2"/>
        <v>125060</v>
      </c>
      <c r="E32">
        <f t="shared" si="3"/>
        <v>0.11940294409441765</v>
      </c>
      <c r="F32">
        <f t="shared" si="9"/>
        <v>2.8424390795176446E-3</v>
      </c>
      <c r="G32">
        <f t="shared" si="4"/>
        <v>-19107.819319756822</v>
      </c>
      <c r="I32">
        <f t="shared" si="0"/>
        <v>119402.94409441765</v>
      </c>
      <c r="J32">
        <f t="shared" si="10"/>
        <v>2842.4390795176441</v>
      </c>
      <c r="L32">
        <f t="shared" si="11"/>
        <v>24</v>
      </c>
      <c r="M32">
        <f t="shared" si="5"/>
        <v>1</v>
      </c>
      <c r="N32">
        <f t="shared" si="6"/>
        <v>4.6690835117317437</v>
      </c>
      <c r="O32" s="9">
        <v>106.6</v>
      </c>
      <c r="Q32" s="10">
        <f t="shared" si="7"/>
        <v>0.12781863163005702</v>
      </c>
      <c r="R32">
        <f t="shared" si="8"/>
        <v>61.047218821152043</v>
      </c>
    </row>
    <row r="33" spans="1:18">
      <c r="A33">
        <v>25</v>
      </c>
      <c r="B33" s="1">
        <f t="shared" si="1"/>
        <v>44746</v>
      </c>
      <c r="C33">
        <v>2364</v>
      </c>
      <c r="D33">
        <f t="shared" si="2"/>
        <v>127424</v>
      </c>
      <c r="E33">
        <f t="shared" si="3"/>
        <v>0.12215762976300892</v>
      </c>
      <c r="F33">
        <f t="shared" si="9"/>
        <v>2.7546856685912724E-3</v>
      </c>
      <c r="G33">
        <f t="shared" si="4"/>
        <v>-13934.48438089248</v>
      </c>
      <c r="I33">
        <f t="shared" si="0"/>
        <v>122157.62976300892</v>
      </c>
      <c r="J33">
        <f t="shared" si="10"/>
        <v>2754.685668591279</v>
      </c>
      <c r="L33">
        <f t="shared" si="11"/>
        <v>25</v>
      </c>
      <c r="M33">
        <f t="shared" si="5"/>
        <v>1</v>
      </c>
      <c r="N33">
        <f t="shared" si="6"/>
        <v>4.5458447199032763</v>
      </c>
      <c r="O33" s="9">
        <v>94.24</v>
      </c>
      <c r="Q33" s="10">
        <f t="shared" si="7"/>
        <v>0.16526466522473729</v>
      </c>
      <c r="R33">
        <f t="shared" si="8"/>
        <v>55.409331591967415</v>
      </c>
    </row>
    <row r="34" spans="1:18">
      <c r="A34">
        <v>26</v>
      </c>
      <c r="B34" s="1">
        <f t="shared" si="1"/>
        <v>44753</v>
      </c>
      <c r="C34">
        <v>2043</v>
      </c>
      <c r="D34">
        <f t="shared" si="2"/>
        <v>129467</v>
      </c>
      <c r="E34">
        <f t="shared" si="3"/>
        <v>0.12482956725249417</v>
      </c>
      <c r="F34">
        <f t="shared" si="9"/>
        <v>2.6719374894852432E-3</v>
      </c>
      <c r="G34">
        <f t="shared" si="4"/>
        <v>-12104.675747454356</v>
      </c>
      <c r="I34">
        <f t="shared" si="0"/>
        <v>124829.56725249416</v>
      </c>
      <c r="J34">
        <f t="shared" si="10"/>
        <v>2671.9374894852372</v>
      </c>
      <c r="L34">
        <f t="shared" si="11"/>
        <v>26</v>
      </c>
      <c r="M34">
        <f t="shared" si="5"/>
        <v>1</v>
      </c>
      <c r="N34">
        <f t="shared" si="6"/>
        <v>4.560068212075671</v>
      </c>
      <c r="O34" s="9">
        <v>95.59</v>
      </c>
      <c r="Q34" s="10">
        <f t="shared" si="7"/>
        <v>0.30784997037946021</v>
      </c>
      <c r="R34">
        <f t="shared" si="8"/>
        <v>148.04327093602777</v>
      </c>
    </row>
    <row r="35" spans="1:18">
      <c r="A35">
        <v>27</v>
      </c>
      <c r="B35" s="1">
        <f t="shared" si="1"/>
        <v>44760</v>
      </c>
      <c r="C35">
        <v>2176</v>
      </c>
      <c r="D35">
        <f t="shared" si="2"/>
        <v>131643</v>
      </c>
      <c r="E35">
        <f t="shared" si="3"/>
        <v>0.12742335222000289</v>
      </c>
      <c r="F35">
        <f t="shared" si="9"/>
        <v>2.5937849675087277E-3</v>
      </c>
      <c r="G35">
        <f t="shared" si="4"/>
        <v>-12957.290313556334</v>
      </c>
      <c r="I35">
        <f t="shared" si="0"/>
        <v>127423.3522200029</v>
      </c>
      <c r="J35">
        <f t="shared" si="10"/>
        <v>2593.7849675087346</v>
      </c>
      <c r="L35">
        <f t="shared" si="11"/>
        <v>27</v>
      </c>
      <c r="M35">
        <f t="shared" si="5"/>
        <v>1</v>
      </c>
      <c r="N35">
        <f t="shared" si="6"/>
        <v>4.7139349007794804</v>
      </c>
      <c r="O35" s="9">
        <v>111.49</v>
      </c>
      <c r="Q35" s="10">
        <f t="shared" si="7"/>
        <v>0.19199676815658756</v>
      </c>
      <c r="R35">
        <f t="shared" si="8"/>
        <v>67.293272673994949</v>
      </c>
    </row>
    <row r="36" spans="1:18">
      <c r="A36">
        <v>28</v>
      </c>
      <c r="B36" s="1">
        <f t="shared" si="1"/>
        <v>44767</v>
      </c>
      <c r="C36">
        <v>2127</v>
      </c>
      <c r="D36">
        <f t="shared" si="2"/>
        <v>133770</v>
      </c>
      <c r="E36">
        <f t="shared" si="3"/>
        <v>0.12994321389804009</v>
      </c>
      <c r="F36">
        <f t="shared" si="9"/>
        <v>2.5198616780371941E-3</v>
      </c>
      <c r="G36">
        <f t="shared" si="4"/>
        <v>-12727.013548382556</v>
      </c>
      <c r="I36">
        <f t="shared" si="0"/>
        <v>129943.21389804009</v>
      </c>
      <c r="J36">
        <f t="shared" si="10"/>
        <v>2519.8616780371958</v>
      </c>
      <c r="L36">
        <f t="shared" si="11"/>
        <v>28</v>
      </c>
      <c r="M36">
        <f t="shared" si="5"/>
        <v>1</v>
      </c>
      <c r="N36">
        <f t="shared" si="6"/>
        <v>5.005890723065499</v>
      </c>
      <c r="O36" s="9">
        <v>149.29</v>
      </c>
      <c r="Q36" s="10">
        <f t="shared" si="7"/>
        <v>0.18470224637385793</v>
      </c>
      <c r="R36">
        <f t="shared" si="8"/>
        <v>61.249511993222619</v>
      </c>
    </row>
    <row r="37" spans="1:18">
      <c r="A37">
        <v>29</v>
      </c>
      <c r="B37" s="1">
        <f t="shared" si="1"/>
        <v>44774</v>
      </c>
      <c r="C37">
        <v>1434</v>
      </c>
      <c r="D37">
        <f t="shared" si="2"/>
        <v>135204</v>
      </c>
      <c r="E37">
        <f t="shared" si="3"/>
        <v>0.1323930527341024</v>
      </c>
      <c r="F37">
        <f t="shared" si="9"/>
        <v>2.4498388360623125E-3</v>
      </c>
      <c r="G37">
        <f t="shared" si="4"/>
        <v>-8620.8251761883294</v>
      </c>
      <c r="I37">
        <f t="shared" si="0"/>
        <v>132393.05273410241</v>
      </c>
      <c r="J37">
        <f t="shared" si="10"/>
        <v>2449.8388360623212</v>
      </c>
      <c r="L37">
        <f t="shared" si="11"/>
        <v>29</v>
      </c>
      <c r="M37">
        <f t="shared" si="5"/>
        <v>1</v>
      </c>
      <c r="N37">
        <f t="shared" si="6"/>
        <v>4.9564606596499843</v>
      </c>
      <c r="O37" s="9">
        <v>142.09</v>
      </c>
      <c r="Q37" s="10">
        <f t="shared" si="7"/>
        <v>0.70839528316758804</v>
      </c>
      <c r="R37">
        <f t="shared" si="8"/>
        <v>421.22303135298995</v>
      </c>
    </row>
    <row r="38" spans="1:18">
      <c r="A38">
        <v>30</v>
      </c>
      <c r="B38" s="1">
        <f t="shared" si="1"/>
        <v>44781</v>
      </c>
      <c r="C38">
        <v>1897</v>
      </c>
      <c r="D38">
        <f t="shared" si="2"/>
        <v>137101</v>
      </c>
      <c r="E38">
        <f t="shared" si="3"/>
        <v>0.13477647334072518</v>
      </c>
      <c r="F38">
        <f t="shared" si="9"/>
        <v>2.383420606622777E-3</v>
      </c>
      <c r="G38">
        <f t="shared" si="4"/>
        <v>-11456.397671777224</v>
      </c>
      <c r="I38">
        <f t="shared" si="0"/>
        <v>134776.47334072518</v>
      </c>
      <c r="J38">
        <f t="shared" si="10"/>
        <v>2383.4206066227634</v>
      </c>
      <c r="L38">
        <f t="shared" si="11"/>
        <v>30</v>
      </c>
      <c r="M38">
        <f t="shared" si="5"/>
        <v>1</v>
      </c>
      <c r="N38">
        <f t="shared" si="6"/>
        <v>4.6861048034840902</v>
      </c>
      <c r="O38" s="9">
        <v>108.43</v>
      </c>
      <c r="Q38" s="10">
        <f t="shared" si="7"/>
        <v>0.25641571250541034</v>
      </c>
      <c r="R38">
        <f t="shared" si="8"/>
        <v>99.271192793167756</v>
      </c>
    </row>
    <row r="39" spans="1:18">
      <c r="A39">
        <v>31</v>
      </c>
      <c r="B39" s="1">
        <f t="shared" si="1"/>
        <v>44788</v>
      </c>
      <c r="C39">
        <v>1187</v>
      </c>
      <c r="D39">
        <f t="shared" si="2"/>
        <v>138288</v>
      </c>
      <c r="E39">
        <f t="shared" si="3"/>
        <v>0.13709681343792679</v>
      </c>
      <c r="F39">
        <f t="shared" si="9"/>
        <v>2.3203400972016119E-3</v>
      </c>
      <c r="G39">
        <f t="shared" si="4"/>
        <v>-7200.3912728760524</v>
      </c>
      <c r="I39">
        <f t="shared" si="0"/>
        <v>137096.81343792679</v>
      </c>
      <c r="J39">
        <f t="shared" si="10"/>
        <v>2320.3400972016098</v>
      </c>
      <c r="L39">
        <f t="shared" si="11"/>
        <v>31</v>
      </c>
      <c r="M39">
        <f t="shared" si="5"/>
        <v>1</v>
      </c>
      <c r="N39">
        <f t="shared" si="6"/>
        <v>4.850623024222136</v>
      </c>
      <c r="O39" s="9">
        <v>127.82</v>
      </c>
      <c r="Q39" s="10">
        <f t="shared" si="7"/>
        <v>0.95479367919259461</v>
      </c>
      <c r="R39">
        <f t="shared" si="8"/>
        <v>553.56530599718815</v>
      </c>
    </row>
    <row r="40" spans="1:18">
      <c r="A40">
        <v>32</v>
      </c>
      <c r="B40" s="1">
        <f t="shared" si="1"/>
        <v>44795</v>
      </c>
      <c r="C40">
        <v>1014</v>
      </c>
      <c r="D40">
        <f t="shared" si="2"/>
        <v>139302</v>
      </c>
      <c r="E40">
        <f t="shared" si="3"/>
        <v>0.13935716935730202</v>
      </c>
      <c r="F40">
        <f t="shared" si="9"/>
        <v>2.2603559193752343E-3</v>
      </c>
      <c r="G40">
        <f t="shared" si="4"/>
        <v>-6177.524253531491</v>
      </c>
      <c r="I40">
        <f t="shared" si="0"/>
        <v>139357.16935730202</v>
      </c>
      <c r="J40">
        <f t="shared" si="10"/>
        <v>2260.3559193752299</v>
      </c>
      <c r="L40">
        <f t="shared" si="11"/>
        <v>32</v>
      </c>
      <c r="M40">
        <f t="shared" si="5"/>
        <v>1</v>
      </c>
      <c r="N40">
        <f t="shared" si="6"/>
        <v>4.8781699996537302</v>
      </c>
      <c r="O40" s="9">
        <v>131.38999999999999</v>
      </c>
      <c r="Q40" s="10">
        <f t="shared" si="7"/>
        <v>1.2291478494824752</v>
      </c>
      <c r="R40">
        <f t="shared" si="8"/>
        <v>687.23826387086888</v>
      </c>
    </row>
    <row r="41" spans="1:18">
      <c r="A41">
        <v>33</v>
      </c>
      <c r="B41" s="1">
        <f t="shared" si="1"/>
        <v>44802</v>
      </c>
      <c r="C41">
        <v>1137</v>
      </c>
      <c r="D41">
        <f t="shared" si="2"/>
        <v>140439</v>
      </c>
      <c r="E41">
        <f t="shared" si="3"/>
        <v>0.14156041858505775</v>
      </c>
      <c r="F41">
        <f t="shared" si="9"/>
        <v>2.2032492277557214E-3</v>
      </c>
      <c r="G41">
        <f t="shared" si="4"/>
        <v>-6955.9637123356115</v>
      </c>
      <c r="I41">
        <f t="shared" ref="I41:I59" si="12">$B$2*E41</f>
        <v>141560.41858505775</v>
      </c>
      <c r="J41">
        <f t="shared" si="10"/>
        <v>2203.2492277557321</v>
      </c>
      <c r="L41">
        <f t="shared" si="11"/>
        <v>33</v>
      </c>
      <c r="M41">
        <f t="shared" si="5"/>
        <v>1</v>
      </c>
      <c r="N41">
        <f t="shared" si="6"/>
        <v>4.8373924012355047</v>
      </c>
      <c r="O41" s="9">
        <v>126.14</v>
      </c>
      <c r="Q41" s="10">
        <f t="shared" si="7"/>
        <v>0.93777416689158499</v>
      </c>
      <c r="R41">
        <f t="shared" si="8"/>
        <v>516.00490828164197</v>
      </c>
    </row>
    <row r="42" spans="1:18">
      <c r="A42">
        <v>34</v>
      </c>
      <c r="B42" s="1">
        <f t="shared" si="1"/>
        <v>44809</v>
      </c>
      <c r="C42">
        <v>1121</v>
      </c>
      <c r="D42">
        <f t="shared" si="2"/>
        <v>141560</v>
      </c>
      <c r="E42">
        <f t="shared" si="3"/>
        <v>0.14370923974590422</v>
      </c>
      <c r="F42">
        <f t="shared" si="9"/>
        <v>2.1488211608464702E-3</v>
      </c>
      <c r="G42">
        <f t="shared" si="4"/>
        <v>-6886.1190265168752</v>
      </c>
      <c r="I42">
        <f t="shared" si="12"/>
        <v>143709.23974590423</v>
      </c>
      <c r="J42">
        <f t="shared" si="10"/>
        <v>2148.8211608464771</v>
      </c>
      <c r="L42">
        <f t="shared" si="11"/>
        <v>34</v>
      </c>
      <c r="M42">
        <f t="shared" si="5"/>
        <v>1</v>
      </c>
      <c r="N42">
        <f t="shared" si="6"/>
        <v>4.7268567042446907</v>
      </c>
      <c r="O42" s="9">
        <v>112.94</v>
      </c>
      <c r="Q42" s="10">
        <f t="shared" si="7"/>
        <v>0.91687882323503755</v>
      </c>
      <c r="R42">
        <f t="shared" si="8"/>
        <v>491.62599379263821</v>
      </c>
    </row>
    <row r="43" spans="1:18">
      <c r="A43">
        <v>35</v>
      </c>
      <c r="B43" s="1">
        <f t="shared" si="1"/>
        <v>44816</v>
      </c>
      <c r="C43">
        <v>962</v>
      </c>
      <c r="D43">
        <f t="shared" si="2"/>
        <v>142522</v>
      </c>
      <c r="E43">
        <f t="shared" si="3"/>
        <v>0.14580613036761103</v>
      </c>
      <c r="F43">
        <f t="shared" si="9"/>
        <v>2.0968906217068151E-3</v>
      </c>
      <c r="G43">
        <f t="shared" si="4"/>
        <v>-5932.9422996998392</v>
      </c>
      <c r="I43">
        <f t="shared" si="12"/>
        <v>145806.13036761104</v>
      </c>
      <c r="J43">
        <f t="shared" si="10"/>
        <v>2096.8906217068143</v>
      </c>
      <c r="L43">
        <f t="shared" si="11"/>
        <v>35</v>
      </c>
      <c r="M43">
        <f t="shared" si="5"/>
        <v>1</v>
      </c>
      <c r="N43">
        <f t="shared" si="6"/>
        <v>4.779375562179788</v>
      </c>
      <c r="O43" s="9">
        <v>119.03</v>
      </c>
      <c r="Q43" s="10">
        <f t="shared" si="7"/>
        <v>1.1797199809842145</v>
      </c>
      <c r="R43">
        <f t="shared" si="8"/>
        <v>614.23171523829888</v>
      </c>
    </row>
    <row r="44" spans="1:18">
      <c r="A44">
        <v>36</v>
      </c>
      <c r="B44" s="1">
        <f t="shared" si="1"/>
        <v>44823</v>
      </c>
      <c r="C44">
        <v>974</v>
      </c>
      <c r="D44">
        <f t="shared" si="2"/>
        <v>143496</v>
      </c>
      <c r="E44">
        <f t="shared" si="3"/>
        <v>0.14785342271465141</v>
      </c>
      <c r="F44">
        <f t="shared" si="9"/>
        <v>2.0472923470403748E-3</v>
      </c>
      <c r="G44">
        <f t="shared" si="4"/>
        <v>-6030.2649988922176</v>
      </c>
      <c r="I44">
        <f t="shared" si="12"/>
        <v>147853.42271465142</v>
      </c>
      <c r="J44">
        <f t="shared" si="10"/>
        <v>2047.2923470403766</v>
      </c>
      <c r="L44">
        <f t="shared" si="11"/>
        <v>36</v>
      </c>
      <c r="M44">
        <f t="shared" si="5"/>
        <v>1</v>
      </c>
      <c r="N44">
        <f t="shared" si="6"/>
        <v>4.8591920569472373</v>
      </c>
      <c r="O44" s="9">
        <v>128.91999999999999</v>
      </c>
      <c r="Q44" s="10">
        <f t="shared" si="7"/>
        <v>1.1019428614377584</v>
      </c>
      <c r="R44">
        <f t="shared" si="8"/>
        <v>562.6731638403968</v>
      </c>
    </row>
    <row r="45" spans="1:18">
      <c r="A45">
        <v>37</v>
      </c>
      <c r="B45" s="1">
        <f t="shared" si="1"/>
        <v>44830</v>
      </c>
      <c r="C45">
        <v>1093</v>
      </c>
      <c r="D45">
        <f t="shared" si="2"/>
        <v>144589</v>
      </c>
      <c r="E45">
        <f t="shared" si="3"/>
        <v>0.14985329793664837</v>
      </c>
      <c r="F45">
        <f t="shared" si="9"/>
        <v>1.9998752219969607E-3</v>
      </c>
      <c r="G45">
        <f t="shared" si="4"/>
        <v>-6792.6348448813951</v>
      </c>
      <c r="I45">
        <f t="shared" si="12"/>
        <v>149853.29793664836</v>
      </c>
      <c r="J45">
        <f t="shared" si="10"/>
        <v>1999.8752219969465</v>
      </c>
      <c r="L45">
        <f t="shared" si="11"/>
        <v>37</v>
      </c>
      <c r="M45">
        <f t="shared" si="5"/>
        <v>1</v>
      </c>
      <c r="N45">
        <f t="shared" si="6"/>
        <v>4.7467565500499624</v>
      </c>
      <c r="O45" s="9">
        <v>115.21</v>
      </c>
      <c r="Q45" s="10">
        <f t="shared" si="7"/>
        <v>0.82971200548668478</v>
      </c>
      <c r="R45">
        <f t="shared" si="8"/>
        <v>411.23699080125243</v>
      </c>
    </row>
    <row r="46" spans="1:18">
      <c r="A46">
        <v>38</v>
      </c>
      <c r="B46" s="1">
        <f t="shared" si="1"/>
        <v>44837</v>
      </c>
      <c r="C46">
        <v>957</v>
      </c>
      <c r="D46">
        <f t="shared" si="2"/>
        <v>145546</v>
      </c>
      <c r="E46">
        <f t="shared" si="3"/>
        <v>0.15180779874169614</v>
      </c>
      <c r="F46">
        <f t="shared" si="9"/>
        <v>1.9545008050477763E-3</v>
      </c>
      <c r="G46">
        <f t="shared" si="4"/>
        <v>-5969.4027810208763</v>
      </c>
      <c r="I46">
        <f t="shared" si="12"/>
        <v>151807.79874169614</v>
      </c>
      <c r="J46">
        <f t="shared" si="10"/>
        <v>1954.5008050477772</v>
      </c>
      <c r="L46">
        <f t="shared" si="11"/>
        <v>38</v>
      </c>
      <c r="M46">
        <f t="shared" si="5"/>
        <v>1</v>
      </c>
      <c r="N46">
        <f t="shared" si="6"/>
        <v>4.5512418439625355</v>
      </c>
      <c r="O46" s="9">
        <v>94.75</v>
      </c>
      <c r="Q46" s="10">
        <f t="shared" si="7"/>
        <v>1.0423205904365489</v>
      </c>
      <c r="R46">
        <f t="shared" si="8"/>
        <v>509.08541633813292</v>
      </c>
    </row>
    <row r="47" spans="1:18">
      <c r="A47">
        <v>39</v>
      </c>
      <c r="B47" s="1">
        <f t="shared" si="1"/>
        <v>44844</v>
      </c>
      <c r="C47">
        <v>1219</v>
      </c>
      <c r="D47">
        <f t="shared" si="2"/>
        <v>146765</v>
      </c>
      <c r="E47">
        <f t="shared" si="3"/>
        <v>0.15371884077476383</v>
      </c>
      <c r="F47">
        <f t="shared" si="9"/>
        <v>1.9110420330676892E-3</v>
      </c>
      <c r="G47">
        <f t="shared" si="4"/>
        <v>-7631.0699681222204</v>
      </c>
      <c r="I47">
        <f t="shared" si="12"/>
        <v>153718.84077476384</v>
      </c>
      <c r="J47">
        <f t="shared" si="10"/>
        <v>1911.0420330677007</v>
      </c>
      <c r="L47">
        <f t="shared" si="11"/>
        <v>39</v>
      </c>
      <c r="M47">
        <f t="shared" si="5"/>
        <v>1</v>
      </c>
      <c r="N47">
        <f t="shared" si="6"/>
        <v>4.1502521941603971</v>
      </c>
      <c r="O47" s="9">
        <v>63.45</v>
      </c>
      <c r="Q47" s="10">
        <f t="shared" si="7"/>
        <v>0.56771290653625983</v>
      </c>
      <c r="R47">
        <f t="shared" si="8"/>
        <v>250.60787112237745</v>
      </c>
    </row>
    <row r="48" spans="1:18">
      <c r="A48">
        <v>40</v>
      </c>
      <c r="B48" s="1">
        <f t="shared" si="1"/>
        <v>44851</v>
      </c>
      <c r="C48">
        <v>808</v>
      </c>
      <c r="D48">
        <f t="shared" si="2"/>
        <v>147573</v>
      </c>
      <c r="E48">
        <f t="shared" si="3"/>
        <v>0.1555882228562776</v>
      </c>
      <c r="F48">
        <f t="shared" si="9"/>
        <v>1.8693820815137707E-3</v>
      </c>
      <c r="G48">
        <f t="shared" si="4"/>
        <v>-5075.9750510556241</v>
      </c>
      <c r="I48">
        <f t="shared" si="12"/>
        <v>155588.2228562776</v>
      </c>
      <c r="J48">
        <f t="shared" si="10"/>
        <v>1869.3820815137587</v>
      </c>
      <c r="L48">
        <f t="shared" si="11"/>
        <v>40</v>
      </c>
      <c r="M48">
        <f t="shared" si="5"/>
        <v>1</v>
      </c>
      <c r="N48">
        <f t="shared" si="6"/>
        <v>4.2673169962899467</v>
      </c>
      <c r="O48" s="9">
        <v>71.33</v>
      </c>
      <c r="Q48" s="10">
        <f t="shared" si="7"/>
        <v>1.3135916850417806</v>
      </c>
      <c r="R48">
        <f t="shared" si="8"/>
        <v>602.62261744065393</v>
      </c>
    </row>
    <row r="49" spans="1:18">
      <c r="A49">
        <v>41</v>
      </c>
      <c r="B49" s="1">
        <f t="shared" si="1"/>
        <v>44858</v>
      </c>
      <c r="C49">
        <v>1246</v>
      </c>
      <c r="D49">
        <f t="shared" si="2"/>
        <v>148819</v>
      </c>
      <c r="E49">
        <f t="shared" si="3"/>
        <v>0.15741763621477201</v>
      </c>
      <c r="F49">
        <f t="shared" si="9"/>
        <v>1.8294133584944028E-3</v>
      </c>
      <c r="G49">
        <f t="shared" si="4"/>
        <v>-7854.4848760829163</v>
      </c>
      <c r="I49">
        <f t="shared" si="12"/>
        <v>157417.63621477201</v>
      </c>
      <c r="J49">
        <f t="shared" si="10"/>
        <v>1829.4133584944066</v>
      </c>
      <c r="L49">
        <f t="shared" si="11"/>
        <v>41</v>
      </c>
      <c r="M49">
        <f t="shared" si="5"/>
        <v>1</v>
      </c>
      <c r="N49">
        <f t="shared" si="6"/>
        <v>4.1694520347089066</v>
      </c>
      <c r="O49" s="9">
        <v>64.680000000000007</v>
      </c>
      <c r="Q49" s="10">
        <f t="shared" si="7"/>
        <v>0.46822901965843222</v>
      </c>
      <c r="R49">
        <f t="shared" si="8"/>
        <v>186.05480565083761</v>
      </c>
    </row>
    <row r="50" spans="1:18">
      <c r="A50">
        <v>42</v>
      </c>
      <c r="B50" s="1">
        <f t="shared" si="1"/>
        <v>44865</v>
      </c>
      <c r="C50">
        <v>1436</v>
      </c>
      <c r="D50">
        <f t="shared" si="2"/>
        <v>150255</v>
      </c>
      <c r="E50">
        <f t="shared" si="3"/>
        <v>0.1592086728295512</v>
      </c>
      <c r="F50">
        <f t="shared" si="9"/>
        <v>1.7910366147791956E-3</v>
      </c>
      <c r="G50">
        <f t="shared" si="4"/>
        <v>-9082.643582934199</v>
      </c>
      <c r="I50">
        <f t="shared" si="12"/>
        <v>159208.67282955121</v>
      </c>
      <c r="J50">
        <f t="shared" si="10"/>
        <v>1791.0366147792083</v>
      </c>
      <c r="L50">
        <f t="shared" si="11"/>
        <v>42</v>
      </c>
      <c r="M50">
        <f t="shared" si="5"/>
        <v>1</v>
      </c>
      <c r="N50">
        <f t="shared" si="6"/>
        <v>5.0072963928307415</v>
      </c>
      <c r="O50" s="9">
        <v>149.5</v>
      </c>
      <c r="Q50" s="10">
        <f t="shared" si="7"/>
        <v>0.24723998243677459</v>
      </c>
      <c r="R50">
        <f t="shared" si="8"/>
        <v>70.378794489033396</v>
      </c>
    </row>
    <row r="51" spans="1:18">
      <c r="A51">
        <v>43</v>
      </c>
      <c r="B51" s="1">
        <f t="shared" si="1"/>
        <v>44872</v>
      </c>
      <c r="C51">
        <v>1793</v>
      </c>
      <c r="D51">
        <f t="shared" si="2"/>
        <v>152048</v>
      </c>
      <c r="E51">
        <f t="shared" si="3"/>
        <v>0.16096283298403213</v>
      </c>
      <c r="F51">
        <f t="shared" si="9"/>
        <v>1.7541601544809327E-3</v>
      </c>
      <c r="G51">
        <f t="shared" si="4"/>
        <v>-11377.956790337994</v>
      </c>
      <c r="I51">
        <f t="shared" si="12"/>
        <v>160962.83298403214</v>
      </c>
      <c r="J51">
        <f t="shared" si="10"/>
        <v>1754.1601544809237</v>
      </c>
      <c r="L51">
        <f t="shared" si="11"/>
        <v>43</v>
      </c>
      <c r="M51">
        <f t="shared" si="5"/>
        <v>1</v>
      </c>
      <c r="N51">
        <f t="shared" si="6"/>
        <v>4.7428429911131644</v>
      </c>
      <c r="O51" s="9">
        <v>114.76</v>
      </c>
      <c r="Q51" s="10">
        <f t="shared" si="7"/>
        <v>2.1661932804839003E-2</v>
      </c>
      <c r="R51">
        <f t="shared" si="8"/>
        <v>0.85997484100424493</v>
      </c>
    </row>
    <row r="52" spans="1:18">
      <c r="A52">
        <v>44</v>
      </c>
      <c r="B52" s="1">
        <f t="shared" si="1"/>
        <v>44879</v>
      </c>
      <c r="C52">
        <v>1089</v>
      </c>
      <c r="D52">
        <f t="shared" si="2"/>
        <v>153137</v>
      </c>
      <c r="E52">
        <f t="shared" si="3"/>
        <v>0.16268153211743852</v>
      </c>
      <c r="F52">
        <f t="shared" si="9"/>
        <v>1.7186991334063872E-3</v>
      </c>
      <c r="G52">
        <f t="shared" si="4"/>
        <v>-6932.778287792923</v>
      </c>
      <c r="I52">
        <f t="shared" si="12"/>
        <v>162681.53211743853</v>
      </c>
      <c r="J52">
        <f t="shared" si="10"/>
        <v>1718.6991334063932</v>
      </c>
      <c r="L52">
        <f t="shared" si="11"/>
        <v>44</v>
      </c>
      <c r="M52">
        <f t="shared" si="5"/>
        <v>1</v>
      </c>
      <c r="N52">
        <f t="shared" si="6"/>
        <v>5.1202666766047278</v>
      </c>
      <c r="O52" s="9">
        <v>167.38</v>
      </c>
      <c r="Q52" s="10">
        <f t="shared" si="7"/>
        <v>0.57823611883048043</v>
      </c>
      <c r="R52">
        <f t="shared" si="8"/>
        <v>230.70995435185552</v>
      </c>
    </row>
    <row r="53" spans="1:18">
      <c r="A53">
        <v>45</v>
      </c>
      <c r="B53" s="1">
        <f t="shared" si="1"/>
        <v>44886</v>
      </c>
      <c r="C53">
        <v>1007</v>
      </c>
      <c r="D53">
        <f t="shared" si="2"/>
        <v>154144</v>
      </c>
      <c r="E53">
        <f t="shared" si="3"/>
        <v>0.16436610705138033</v>
      </c>
      <c r="F53">
        <f t="shared" si="9"/>
        <v>1.684574933941807E-3</v>
      </c>
      <c r="G53">
        <f t="shared" si="4"/>
        <v>-6430.9457058069465</v>
      </c>
      <c r="I53">
        <f t="shared" si="12"/>
        <v>164366.10705138033</v>
      </c>
      <c r="J53">
        <f t="shared" si="10"/>
        <v>1684.5749339417962</v>
      </c>
      <c r="L53">
        <f t="shared" si="11"/>
        <v>45</v>
      </c>
      <c r="M53">
        <f t="shared" si="5"/>
        <v>1</v>
      </c>
      <c r="N53">
        <f t="shared" si="6"/>
        <v>4.2780540442909034</v>
      </c>
      <c r="O53" s="9">
        <v>72.099999999999994</v>
      </c>
      <c r="Q53" s="10">
        <f t="shared" si="7"/>
        <v>0.672864879783313</v>
      </c>
      <c r="R53">
        <f t="shared" si="8"/>
        <v>272.53628310374239</v>
      </c>
    </row>
    <row r="54" spans="1:18">
      <c r="A54">
        <v>46</v>
      </c>
      <c r="B54" s="1">
        <f t="shared" si="1"/>
        <v>44893</v>
      </c>
      <c r="C54">
        <v>917</v>
      </c>
      <c r="D54">
        <f t="shared" si="2"/>
        <v>155061</v>
      </c>
      <c r="E54">
        <f t="shared" si="3"/>
        <v>0.16601782165831414</v>
      </c>
      <c r="F54">
        <f t="shared" si="9"/>
        <v>1.6517146069338073E-3</v>
      </c>
      <c r="G54">
        <f t="shared" si="4"/>
        <v>-5874.2482407839789</v>
      </c>
      <c r="I54">
        <f t="shared" si="12"/>
        <v>166017.82165831415</v>
      </c>
      <c r="J54">
        <f t="shared" si="10"/>
        <v>1651.7146069338196</v>
      </c>
      <c r="L54">
        <f t="shared" si="11"/>
        <v>46</v>
      </c>
      <c r="M54">
        <f t="shared" si="5"/>
        <v>1</v>
      </c>
      <c r="N54">
        <f t="shared" si="6"/>
        <v>4.1289070065712119</v>
      </c>
      <c r="O54" s="9">
        <v>62.11</v>
      </c>
      <c r="Q54" s="10">
        <f t="shared" si="7"/>
        <v>0.80121549283949789</v>
      </c>
      <c r="R54">
        <f t="shared" si="8"/>
        <v>326.81526903972332</v>
      </c>
    </row>
    <row r="55" spans="1:18">
      <c r="A55">
        <v>47</v>
      </c>
      <c r="B55" s="1">
        <f t="shared" si="1"/>
        <v>44900</v>
      </c>
      <c r="C55">
        <v>1106</v>
      </c>
      <c r="D55">
        <f t="shared" si="2"/>
        <v>156167</v>
      </c>
      <c r="E55">
        <f t="shared" si="3"/>
        <v>0.16763787203066505</v>
      </c>
      <c r="F55">
        <f t="shared" si="9"/>
        <v>1.6200503723509119E-3</v>
      </c>
      <c r="G55">
        <f t="shared" si="4"/>
        <v>-7106.3796280122942</v>
      </c>
      <c r="I55">
        <f t="shared" si="12"/>
        <v>167637.87203066505</v>
      </c>
      <c r="J55">
        <f t="shared" si="10"/>
        <v>1620.0503723509028</v>
      </c>
      <c r="L55">
        <f t="shared" si="11"/>
        <v>47</v>
      </c>
      <c r="M55">
        <f t="shared" si="5"/>
        <v>1</v>
      </c>
      <c r="N55">
        <f t="shared" si="6"/>
        <v>3.8850628238453631</v>
      </c>
      <c r="O55" s="9">
        <v>48.67</v>
      </c>
      <c r="Q55" s="10">
        <f t="shared" si="7"/>
        <v>0.4647833384727873</v>
      </c>
      <c r="R55">
        <f t="shared" si="8"/>
        <v>163.1108450848007</v>
      </c>
    </row>
    <row r="56" spans="1:18">
      <c r="A56">
        <v>48</v>
      </c>
      <c r="B56" s="1">
        <f t="shared" si="1"/>
        <v>44907</v>
      </c>
      <c r="C56">
        <v>1032</v>
      </c>
      <c r="D56">
        <f t="shared" si="2"/>
        <v>157199</v>
      </c>
      <c r="E56">
        <f t="shared" si="3"/>
        <v>0.16922739120231289</v>
      </c>
      <c r="F56">
        <f t="shared" si="9"/>
        <v>1.5895191716478463E-3</v>
      </c>
      <c r="G56">
        <f t="shared" si="4"/>
        <v>-6650.5420751731954</v>
      </c>
      <c r="I56">
        <f t="shared" si="12"/>
        <v>169227.39120231289</v>
      </c>
      <c r="J56">
        <f t="shared" si="10"/>
        <v>1589.5191716478439</v>
      </c>
      <c r="L56">
        <f t="shared" si="11"/>
        <v>48</v>
      </c>
      <c r="M56">
        <f t="shared" si="5"/>
        <v>1</v>
      </c>
      <c r="N56">
        <f t="shared" si="6"/>
        <v>3.570658822726505</v>
      </c>
      <c r="O56" s="9">
        <v>35.54</v>
      </c>
      <c r="Q56" s="10">
        <f t="shared" si="7"/>
        <v>0.54023175547271696</v>
      </c>
      <c r="R56">
        <f t="shared" si="8"/>
        <v>195.54820872821881</v>
      </c>
    </row>
    <row r="57" spans="1:18">
      <c r="A57">
        <v>49</v>
      </c>
      <c r="B57" s="1">
        <f t="shared" si="1"/>
        <v>44914</v>
      </c>
      <c r="C57">
        <v>11492</v>
      </c>
      <c r="D57">
        <f t="shared" si="2"/>
        <v>168691</v>
      </c>
      <c r="E57">
        <f t="shared" si="3"/>
        <v>0.17078745346801549</v>
      </c>
      <c r="F57">
        <f t="shared" si="9"/>
        <v>1.5600622657025998E-3</v>
      </c>
      <c r="G57">
        <f t="shared" si="4"/>
        <v>-74273.135526604194</v>
      </c>
      <c r="I57">
        <f t="shared" si="12"/>
        <v>170787.4534680155</v>
      </c>
      <c r="J57">
        <f t="shared" si="10"/>
        <v>1560.0622657026106</v>
      </c>
      <c r="L57">
        <f t="shared" si="11"/>
        <v>49</v>
      </c>
      <c r="M57">
        <f t="shared" si="5"/>
        <v>1</v>
      </c>
      <c r="N57">
        <f t="shared" si="6"/>
        <v>3.8188106237059674</v>
      </c>
      <c r="O57" s="9">
        <v>45.55</v>
      </c>
      <c r="Q57" s="10">
        <f t="shared" si="7"/>
        <v>0.86424797548706833</v>
      </c>
      <c r="R57">
        <f t="shared" si="8"/>
        <v>63230.41671258807</v>
      </c>
    </row>
    <row r="58" spans="1:18">
      <c r="A58">
        <v>50</v>
      </c>
      <c r="B58" s="1">
        <f t="shared" si="1"/>
        <v>44921</v>
      </c>
      <c r="C58">
        <v>3788</v>
      </c>
      <c r="D58">
        <f t="shared" si="2"/>
        <v>172479</v>
      </c>
      <c r="E58">
        <f t="shared" si="3"/>
        <v>0.17231907834103666</v>
      </c>
      <c r="F58">
        <f t="shared" si="9"/>
        <v>1.5316248730211646E-3</v>
      </c>
      <c r="G58">
        <f t="shared" si="4"/>
        <v>-24551.642061494218</v>
      </c>
      <c r="I58">
        <f t="shared" si="12"/>
        <v>172319.07834103666</v>
      </c>
      <c r="J58">
        <f t="shared" si="10"/>
        <v>1531.6248730211519</v>
      </c>
      <c r="L58">
        <f t="shared" si="11"/>
        <v>50</v>
      </c>
      <c r="M58">
        <f t="shared" si="5"/>
        <v>1</v>
      </c>
      <c r="N58">
        <f t="shared" si="6"/>
        <v>3.482777368654578</v>
      </c>
      <c r="O58" s="9">
        <v>32.549999999999997</v>
      </c>
      <c r="Q58" s="10">
        <f t="shared" si="7"/>
        <v>0.5956639722753031</v>
      </c>
      <c r="R58">
        <f t="shared" si="8"/>
        <v>3324.0702755148468</v>
      </c>
    </row>
    <row r="59" spans="1:18">
      <c r="A59">
        <v>51</v>
      </c>
      <c r="B59" s="1">
        <f t="shared" si="1"/>
        <v>44928</v>
      </c>
      <c r="C59">
        <v>1513</v>
      </c>
      <c r="D59">
        <f t="shared" si="2"/>
        <v>173992</v>
      </c>
      <c r="E59">
        <f t="shared" si="3"/>
        <v>0.17382323418462431</v>
      </c>
      <c r="F59">
        <f t="shared" si="9"/>
        <v>1.5041558435876512E-3</v>
      </c>
      <c r="G59">
        <f t="shared" si="4"/>
        <v>-9833.7789638362956</v>
      </c>
      <c r="I59">
        <f t="shared" si="12"/>
        <v>173823.23418462431</v>
      </c>
      <c r="J59">
        <f t="shared" si="10"/>
        <v>1504.1558435876505</v>
      </c>
      <c r="L59">
        <f t="shared" si="11"/>
        <v>51</v>
      </c>
      <c r="M59">
        <f t="shared" si="5"/>
        <v>1</v>
      </c>
      <c r="N59">
        <f t="shared" si="6"/>
        <v>3.2569420256746571</v>
      </c>
      <c r="O59" s="9">
        <v>25.97</v>
      </c>
      <c r="Q59" s="10">
        <f t="shared" si="7"/>
        <v>5.8454437622931579E-3</v>
      </c>
      <c r="R59">
        <f t="shared" si="8"/>
        <v>5.200199366279671E-2</v>
      </c>
    </row>
    <row r="60" spans="1:18">
      <c r="G60">
        <f>(B2-D59)*LN(1-E59)</f>
        <v>-157723.35817918938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2362-602C-264B-A20B-79150DA19D07}">
  <sheetPr>
    <tabColor theme="9" tint="0.59999389629810485"/>
  </sheetPr>
  <dimension ref="A1:T61"/>
  <sheetViews>
    <sheetView topLeftCell="G1" workbookViewId="0">
      <selection activeCell="J10" sqref="J10"/>
    </sheetView>
  </sheetViews>
  <sheetFormatPr defaultColWidth="11" defaultRowHeight="15.75"/>
  <cols>
    <col min="5" max="6" width="13.625" customWidth="1"/>
    <col min="8" max="8" width="4.625" customWidth="1"/>
    <col min="10" max="10" width="8.875" customWidth="1"/>
    <col min="11" max="12" width="12.125" bestFit="1" customWidth="1"/>
    <col min="13" max="14" width="12.125" customWidth="1"/>
    <col min="17" max="17" width="4" customWidth="1"/>
  </cols>
  <sheetData>
    <row r="1" spans="1:20">
      <c r="F1" t="s">
        <v>6</v>
      </c>
      <c r="G1">
        <v>0.12874810020366895</v>
      </c>
      <c r="P1" t="s">
        <v>16</v>
      </c>
      <c r="R1" s="10">
        <f>AVERAGE(R10:R60)</f>
        <v>0.49235158287700742</v>
      </c>
      <c r="S1" t="s">
        <v>19</v>
      </c>
      <c r="T1">
        <f>SUM(S10:S60)</f>
        <v>89202.69914624028</v>
      </c>
    </row>
    <row r="2" spans="1:20">
      <c r="A2" t="s">
        <v>9</v>
      </c>
      <c r="B2">
        <v>1000000</v>
      </c>
      <c r="F2" t="s">
        <v>7</v>
      </c>
      <c r="G2">
        <v>51.199959586136195</v>
      </c>
      <c r="S2" t="s">
        <v>20</v>
      </c>
      <c r="T2">
        <f>51-2-2</f>
        <v>47</v>
      </c>
    </row>
    <row r="3" spans="1:20">
      <c r="F3" t="s">
        <v>24</v>
      </c>
      <c r="G3">
        <v>0.12083708564218366</v>
      </c>
      <c r="S3" t="s">
        <v>21</v>
      </c>
      <c r="T3">
        <f>_xlfn.CHISQ.DIST.RT(T1,T2)</f>
        <v>0</v>
      </c>
    </row>
    <row r="4" spans="1:20">
      <c r="F4" t="s">
        <v>12</v>
      </c>
      <c r="G4">
        <v>0</v>
      </c>
    </row>
    <row r="5" spans="1:20">
      <c r="F5" t="s">
        <v>8</v>
      </c>
      <c r="G5">
        <f>SUM(G8:G61)</f>
        <v>-1122210.8894934873</v>
      </c>
    </row>
    <row r="6" spans="1:20">
      <c r="O6" t="s">
        <v>23</v>
      </c>
    </row>
    <row r="7" spans="1:20">
      <c r="B7" s="3" t="s">
        <v>15</v>
      </c>
      <c r="C7" s="2" t="s">
        <v>3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 t="s">
        <v>22</v>
      </c>
      <c r="L7" s="12" t="s">
        <v>13</v>
      </c>
      <c r="M7" s="2" t="s">
        <v>28</v>
      </c>
      <c r="N7" s="2" t="s">
        <v>29</v>
      </c>
      <c r="O7" s="11" t="s">
        <v>1</v>
      </c>
      <c r="P7" s="3" t="s">
        <v>2</v>
      </c>
      <c r="R7" t="s">
        <v>18</v>
      </c>
      <c r="S7" t="s">
        <v>19</v>
      </c>
    </row>
    <row r="8" spans="1:20">
      <c r="B8" s="1">
        <f>B9-WEEKDAY(7)</f>
        <v>44564</v>
      </c>
    </row>
    <row r="9" spans="1:20">
      <c r="B9" s="1">
        <v>44571</v>
      </c>
      <c r="C9" s="4"/>
    </row>
    <row r="10" spans="1:20">
      <c r="A10">
        <v>1</v>
      </c>
      <c r="B10" s="1">
        <v>44578</v>
      </c>
      <c r="C10">
        <v>9979</v>
      </c>
      <c r="D10">
        <f>C10</f>
        <v>9979</v>
      </c>
      <c r="E10">
        <f>1-(G$2/(G$2+K10))^G$1</f>
        <v>9.2519385004242727E-3</v>
      </c>
      <c r="F10">
        <f>E10</f>
        <v>9.2519385004242727E-3</v>
      </c>
      <c r="G10">
        <f>C10*IFERROR(LN(F10), -10000)</f>
        <v>-46730.880452188117</v>
      </c>
      <c r="I10">
        <f t="shared" ref="I10:I41" si="0">$B$2*E10</f>
        <v>9251.9385004242722</v>
      </c>
      <c r="J10">
        <f>I10</f>
        <v>9251.9385004242722</v>
      </c>
      <c r="K10">
        <f>L10</f>
        <v>3.8330957076230407</v>
      </c>
      <c r="L10" cm="1">
        <f t="array" ref="L10">EXP(SUMPRODUCT(TRANSPOSE(G$3:G$4),M10:N10))</f>
        <v>3.8330957076230407</v>
      </c>
      <c r="M10">
        <f>LN(O10)</f>
        <v>11.1197050832785</v>
      </c>
      <c r="N10">
        <f>LN(P10)</f>
        <v>4.5990515049799141</v>
      </c>
      <c r="O10">
        <v>67488</v>
      </c>
      <c r="P10" s="9">
        <v>99.39</v>
      </c>
      <c r="R10" s="10">
        <f>ABS(C10-J10)/C10</f>
        <v>7.2859154181353622E-2</v>
      </c>
      <c r="S10">
        <f>(C10-J10)^2/J10</f>
        <v>57.135963900004832</v>
      </c>
    </row>
    <row r="11" spans="1:20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 t="shared" ref="E11:E60" si="3">1-(G$2/(G$2+K11))^G$1</f>
        <v>1.7769700166676228E-2</v>
      </c>
      <c r="F11">
        <f>E11-E10</f>
        <v>8.5177616662519551E-3</v>
      </c>
      <c r="G11">
        <f t="shared" ref="G11:G60" si="4">C11*IFERROR(LN(F11), -10000)</f>
        <v>-40245.506254190914</v>
      </c>
      <c r="I11">
        <f t="shared" si="0"/>
        <v>17769.700166676226</v>
      </c>
      <c r="J11">
        <f>I11-I10</f>
        <v>8517.761666251954</v>
      </c>
      <c r="K11">
        <f>K10+L11</f>
        <v>7.6504545404282069</v>
      </c>
      <c r="L11" cm="1">
        <f t="array" ref="L11">EXP(SUMPRODUCT(TRANSPOSE(G$3:G$4),M11:N11))</f>
        <v>3.8173588328051657</v>
      </c>
      <c r="M11">
        <f t="shared" ref="M11:M60" si="5">LN(O11)</f>
        <v>11.085659434303169</v>
      </c>
      <c r="N11">
        <f t="shared" ref="N11:N60" si="6">LN(P11)</f>
        <v>4.7862409608803933</v>
      </c>
      <c r="O11">
        <v>65229</v>
      </c>
      <c r="P11" s="9">
        <v>119.85</v>
      </c>
      <c r="R11" s="10">
        <f t="shared" ref="R11:R60" si="7">ABS(C11-J11)/C11</f>
        <v>8.6159462702136182E-3</v>
      </c>
      <c r="S11">
        <f t="shared" ref="S11:S60" si="8">(C11-J11)^2/J11</f>
        <v>0.6215553197193836</v>
      </c>
      <c r="T11" t="s">
        <v>14</v>
      </c>
    </row>
    <row r="12" spans="1:20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si="3"/>
        <v>2.5600100651168023E-2</v>
      </c>
      <c r="F12">
        <f t="shared" ref="F12:F60" si="9">E12-E11</f>
        <v>7.8304004844917952E-3</v>
      </c>
      <c r="G12">
        <f t="shared" si="4"/>
        <v>-48899.944783123319</v>
      </c>
      <c r="I12">
        <f t="shared" si="0"/>
        <v>25600.100651168024</v>
      </c>
      <c r="J12">
        <f t="shared" ref="J12:J60" si="10">I12-I11</f>
        <v>7830.4004844917981</v>
      </c>
      <c r="K12">
        <f t="shared" ref="K12:K60" si="11">K11+L12</f>
        <v>11.425183464200545</v>
      </c>
      <c r="L12" cm="1">
        <f t="array" ref="L12">EXP(SUMPRODUCT(TRANSPOSE(G$3:G$4),M12:N12))</f>
        <v>3.7747289237723383</v>
      </c>
      <c r="M12">
        <f t="shared" si="5"/>
        <v>10.99272267939164</v>
      </c>
      <c r="N12">
        <f t="shared" si="6"/>
        <v>4.7630282706036713</v>
      </c>
      <c r="O12">
        <v>59440</v>
      </c>
      <c r="P12" s="9">
        <v>117.1</v>
      </c>
      <c r="R12" s="10">
        <f t="shared" si="7"/>
        <v>0.22340568437054467</v>
      </c>
      <c r="S12">
        <f t="shared" si="8"/>
        <v>648.01341736189715</v>
      </c>
    </row>
    <row r="13" spans="1:20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3"/>
        <v>3.3260869848975805E-2</v>
      </c>
      <c r="F13">
        <f t="shared" si="9"/>
        <v>7.6607691978077819E-3</v>
      </c>
      <c r="G13">
        <f t="shared" si="4"/>
        <v>-53373.719423986986</v>
      </c>
      <c r="I13">
        <f t="shared" si="0"/>
        <v>33260.869848975803</v>
      </c>
      <c r="J13">
        <f t="shared" si="10"/>
        <v>7660.7691978077783</v>
      </c>
      <c r="K13">
        <f t="shared" si="11"/>
        <v>15.384647980471332</v>
      </c>
      <c r="L13" cm="1">
        <f t="array" ref="L13">EXP(SUMPRODUCT(TRANSPOSE(G$3:G$4),M13:N13))</f>
        <v>3.9594645162707867</v>
      </c>
      <c r="M13">
        <f t="shared" si="5"/>
        <v>11.38813292000297</v>
      </c>
      <c r="N13">
        <f t="shared" si="6"/>
        <v>4.5555596854347566</v>
      </c>
      <c r="O13">
        <v>88268</v>
      </c>
      <c r="P13" s="9">
        <v>95.16</v>
      </c>
      <c r="R13" s="10">
        <f t="shared" si="7"/>
        <v>0.30076951462141494</v>
      </c>
      <c r="S13">
        <f t="shared" si="8"/>
        <v>1417.4224231717747</v>
      </c>
    </row>
    <row r="14" spans="1:20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3"/>
        <v>4.040879172149292E-2</v>
      </c>
      <c r="F14">
        <f t="shared" si="9"/>
        <v>7.1479218725171156E-3</v>
      </c>
      <c r="G14">
        <f t="shared" si="4"/>
        <v>-30549.792521281499</v>
      </c>
      <c r="I14">
        <f t="shared" si="0"/>
        <v>40408.791721492918</v>
      </c>
      <c r="J14">
        <f t="shared" si="10"/>
        <v>7147.9218725171158</v>
      </c>
      <c r="K14">
        <f t="shared" si="11"/>
        <v>19.335502098507824</v>
      </c>
      <c r="L14" cm="1">
        <f t="array" ref="L14">EXP(SUMPRODUCT(TRANSPOSE(G$3:G$4),M14:N14))</f>
        <v>3.9508541180364936</v>
      </c>
      <c r="M14">
        <f t="shared" si="5"/>
        <v>11.370116886308292</v>
      </c>
      <c r="N14">
        <f t="shared" si="6"/>
        <v>4.6177902173441936</v>
      </c>
      <c r="O14">
        <v>86692</v>
      </c>
      <c r="P14" s="9">
        <v>101.27</v>
      </c>
      <c r="R14" s="10">
        <f t="shared" si="7"/>
        <v>0.15606046781774477</v>
      </c>
      <c r="S14">
        <f t="shared" si="8"/>
        <v>130.25802976971579</v>
      </c>
    </row>
    <row r="15" spans="1:20">
      <c r="A15">
        <v>6</v>
      </c>
      <c r="B15" s="1">
        <f t="shared" si="1"/>
        <v>44613</v>
      </c>
      <c r="C15">
        <v>4890</v>
      </c>
      <c r="D15">
        <f t="shared" si="2"/>
        <v>50536</v>
      </c>
      <c r="E15">
        <f t="shared" si="3"/>
        <v>4.6746510367184468E-2</v>
      </c>
      <c r="F15">
        <f t="shared" si="9"/>
        <v>6.337718645691548E-3</v>
      </c>
      <c r="G15">
        <f t="shared" si="4"/>
        <v>-24749.446046629098</v>
      </c>
      <c r="I15">
        <f t="shared" si="0"/>
        <v>46746.51036718447</v>
      </c>
      <c r="J15">
        <f t="shared" si="10"/>
        <v>6337.7186456915515</v>
      </c>
      <c r="K15">
        <f t="shared" si="11"/>
        <v>23.060926495740848</v>
      </c>
      <c r="L15" cm="1">
        <f t="array" ref="L15">EXP(SUMPRODUCT(TRANSPOSE(G$3:G$4),M15:N15))</f>
        <v>3.7254243972330237</v>
      </c>
      <c r="M15">
        <f t="shared" si="5"/>
        <v>10.883916725526515</v>
      </c>
      <c r="N15">
        <f t="shared" si="6"/>
        <v>4.5159017182299088</v>
      </c>
      <c r="O15">
        <v>53312</v>
      </c>
      <c r="P15" s="9">
        <v>91.46</v>
      </c>
      <c r="R15" s="10">
        <f t="shared" si="7"/>
        <v>0.29605698275900849</v>
      </c>
      <c r="S15">
        <f t="shared" si="8"/>
        <v>330.7009026833004</v>
      </c>
    </row>
    <row r="16" spans="1:20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3"/>
        <v>5.2724894025084623E-2</v>
      </c>
      <c r="F16">
        <f t="shared" si="9"/>
        <v>5.9783836579001548E-3</v>
      </c>
      <c r="G16">
        <f t="shared" si="4"/>
        <v>-19864.067550838583</v>
      </c>
      <c r="I16">
        <f t="shared" si="0"/>
        <v>52724.894025084621</v>
      </c>
      <c r="J16">
        <f t="shared" si="10"/>
        <v>5978.3836579001509</v>
      </c>
      <c r="K16">
        <f t="shared" si="11"/>
        <v>26.779824418243919</v>
      </c>
      <c r="L16" cm="1">
        <f t="array" ref="L16">EXP(SUMPRODUCT(TRANSPOSE(G$3:G$4),M16:N16))</f>
        <v>3.7188979225030709</v>
      </c>
      <c r="M16">
        <f t="shared" si="5"/>
        <v>10.8694061928121</v>
      </c>
      <c r="N16">
        <f t="shared" si="6"/>
        <v>4.8104755791724214</v>
      </c>
      <c r="O16">
        <v>52544</v>
      </c>
      <c r="P16" s="9">
        <v>122.79</v>
      </c>
      <c r="R16" s="10">
        <f t="shared" si="7"/>
        <v>0.5408205303866368</v>
      </c>
      <c r="S16">
        <f t="shared" si="8"/>
        <v>736.52248294968138</v>
      </c>
    </row>
    <row r="17" spans="1:19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3"/>
        <v>5.8314053989386827E-2</v>
      </c>
      <c r="F17">
        <f t="shared" si="9"/>
        <v>5.5891599643022039E-3</v>
      </c>
      <c r="G17">
        <f t="shared" si="4"/>
        <v>-12956.941842018919</v>
      </c>
      <c r="I17">
        <f t="shared" si="0"/>
        <v>58314.053989386826</v>
      </c>
      <c r="J17">
        <f t="shared" si="10"/>
        <v>5589.1599643022055</v>
      </c>
      <c r="K17">
        <f t="shared" si="11"/>
        <v>30.447704211161611</v>
      </c>
      <c r="L17" cm="1">
        <f t="array" ref="L17">EXP(SUMPRODUCT(TRANSPOSE(G$3:G$4),M17:N17))</f>
        <v>3.6678797929176929</v>
      </c>
      <c r="M17">
        <f t="shared" si="5"/>
        <v>10.755090418788047</v>
      </c>
      <c r="N17">
        <f t="shared" si="6"/>
        <v>4.5970372027579023</v>
      </c>
      <c r="O17">
        <v>46868</v>
      </c>
      <c r="P17" s="9">
        <v>99.19</v>
      </c>
      <c r="R17" s="10">
        <f t="shared" si="7"/>
        <v>1.2374539488799863</v>
      </c>
      <c r="S17">
        <f t="shared" si="8"/>
        <v>1709.607523480099</v>
      </c>
    </row>
    <row r="18" spans="1:19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3"/>
        <v>6.3466997953209314E-2</v>
      </c>
      <c r="F18">
        <f t="shared" si="9"/>
        <v>5.1529439638224872E-3</v>
      </c>
      <c r="G18">
        <f t="shared" si="4"/>
        <v>-15772.952130010064</v>
      </c>
      <c r="I18">
        <f t="shared" si="0"/>
        <v>63466.997953209313</v>
      </c>
      <c r="J18">
        <f t="shared" si="10"/>
        <v>5152.9439638224867</v>
      </c>
      <c r="K18">
        <f t="shared" si="11"/>
        <v>34.002630544863962</v>
      </c>
      <c r="L18" cm="1">
        <f t="array" ref="L18">EXP(SUMPRODUCT(TRANSPOSE(G$3:G$4),M18:N18))</f>
        <v>3.554926333702348</v>
      </c>
      <c r="M18">
        <f t="shared" si="5"/>
        <v>10.496234118987427</v>
      </c>
      <c r="N18">
        <f t="shared" si="6"/>
        <v>4.4252058487678152</v>
      </c>
      <c r="O18">
        <v>36179</v>
      </c>
      <c r="P18" s="9">
        <v>83.53</v>
      </c>
      <c r="R18" s="10">
        <f t="shared" si="7"/>
        <v>0.7210901682773837</v>
      </c>
      <c r="S18">
        <f t="shared" si="8"/>
        <v>904.53905023022264</v>
      </c>
    </row>
    <row r="19" spans="1:19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3"/>
        <v>6.839014013712974E-2</v>
      </c>
      <c r="F19">
        <f t="shared" si="9"/>
        <v>4.9231421839204259E-3</v>
      </c>
      <c r="G19">
        <f t="shared" si="4"/>
        <v>-16153.977223071601</v>
      </c>
      <c r="I19">
        <f t="shared" si="0"/>
        <v>68390.14013712974</v>
      </c>
      <c r="J19">
        <f t="shared" si="10"/>
        <v>4923.1421839204268</v>
      </c>
      <c r="K19">
        <f t="shared" si="11"/>
        <v>37.563000089179667</v>
      </c>
      <c r="L19" cm="1">
        <f t="array" ref="L19">EXP(SUMPRODUCT(TRANSPOSE(G$3:G$4),M19:N19))</f>
        <v>3.5603695443157055</v>
      </c>
      <c r="M19">
        <f t="shared" si="5"/>
        <v>10.508895818788067</v>
      </c>
      <c r="N19">
        <f t="shared" si="6"/>
        <v>4.5517694092609764</v>
      </c>
      <c r="O19">
        <v>36640</v>
      </c>
      <c r="P19" s="9">
        <v>94.8</v>
      </c>
      <c r="R19" s="10">
        <f t="shared" si="7"/>
        <v>0.61945466576329833</v>
      </c>
      <c r="S19">
        <f t="shared" si="8"/>
        <v>720.31729988278403</v>
      </c>
    </row>
    <row r="20" spans="1:19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3"/>
        <v>7.3289090878150498E-2</v>
      </c>
      <c r="F20">
        <f t="shared" si="9"/>
        <v>4.8989507410207578E-3</v>
      </c>
      <c r="G20">
        <f t="shared" si="4"/>
        <v>-17110.368022031551</v>
      </c>
      <c r="I20">
        <f t="shared" si="0"/>
        <v>73289.090878150499</v>
      </c>
      <c r="J20">
        <f t="shared" si="10"/>
        <v>4898.9507410207589</v>
      </c>
      <c r="K20">
        <f t="shared" si="11"/>
        <v>41.273455759856454</v>
      </c>
      <c r="L20" cm="1">
        <f t="array" ref="L20">EXP(SUMPRODUCT(TRANSPOSE(G$3:G$4),M20:N20))</f>
        <v>3.7104556706767897</v>
      </c>
      <c r="M20">
        <f t="shared" si="5"/>
        <v>10.850598426750169</v>
      </c>
      <c r="N20">
        <f t="shared" si="6"/>
        <v>4.6582369069247838</v>
      </c>
      <c r="O20">
        <v>51565</v>
      </c>
      <c r="P20" s="9">
        <v>105.45</v>
      </c>
      <c r="R20" s="10">
        <f t="shared" si="7"/>
        <v>0.52283206124363035</v>
      </c>
      <c r="S20">
        <f t="shared" si="8"/>
        <v>577.46208214186504</v>
      </c>
    </row>
    <row r="21" spans="1:19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3"/>
        <v>7.7787902244842222E-2</v>
      </c>
      <c r="F21">
        <f t="shared" si="9"/>
        <v>4.498811366691724E-3</v>
      </c>
      <c r="G21">
        <f t="shared" si="4"/>
        <v>-22210.201857690932</v>
      </c>
      <c r="I21">
        <f t="shared" si="0"/>
        <v>77787.902244842218</v>
      </c>
      <c r="J21">
        <f t="shared" si="10"/>
        <v>4498.8113666917197</v>
      </c>
      <c r="K21">
        <f t="shared" si="11"/>
        <v>44.835665325688062</v>
      </c>
      <c r="L21" cm="1">
        <f t="array" ref="L21">EXP(SUMPRODUCT(TRANSPOSE(G$3:G$4),M21:N21))</f>
        <v>3.5622095658316071</v>
      </c>
      <c r="M21">
        <f t="shared" si="5"/>
        <v>10.513171599094814</v>
      </c>
      <c r="N21">
        <f t="shared" si="6"/>
        <v>4.8905746666958141</v>
      </c>
      <c r="O21">
        <v>36797</v>
      </c>
      <c r="P21" s="9">
        <v>133.03</v>
      </c>
      <c r="R21" s="10">
        <f t="shared" si="7"/>
        <v>9.46013057644087E-2</v>
      </c>
      <c r="S21">
        <f t="shared" si="8"/>
        <v>33.603160156468533</v>
      </c>
    </row>
    <row r="22" spans="1:19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3"/>
        <v>8.2090741574001092E-2</v>
      </c>
      <c r="F22">
        <f t="shared" si="9"/>
        <v>4.3028393291588696E-3</v>
      </c>
      <c r="G22">
        <f t="shared" si="4"/>
        <v>-19772.534519090001</v>
      </c>
      <c r="I22">
        <f t="shared" si="0"/>
        <v>82090.741574001091</v>
      </c>
      <c r="J22">
        <f t="shared" si="10"/>
        <v>4302.8393291588727</v>
      </c>
      <c r="K22">
        <f t="shared" si="11"/>
        <v>48.388235055393366</v>
      </c>
      <c r="L22" cm="1">
        <f t="array" ref="L22">EXP(SUMPRODUCT(TRANSPOSE(G$3:G$4),M22:N22))</f>
        <v>3.5525697297053056</v>
      </c>
      <c r="M22">
        <f t="shared" si="5"/>
        <v>10.490746300336754</v>
      </c>
      <c r="N22">
        <f t="shared" si="6"/>
        <v>4.7463224657439751</v>
      </c>
      <c r="O22">
        <v>35981</v>
      </c>
      <c r="P22" s="9">
        <v>115.16</v>
      </c>
      <c r="R22" s="10">
        <f t="shared" si="7"/>
        <v>0.18568182120663343</v>
      </c>
      <c r="S22">
        <f t="shared" si="8"/>
        <v>105.52553948372505</v>
      </c>
    </row>
    <row r="23" spans="1:19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3"/>
        <v>8.6356351395899811E-2</v>
      </c>
      <c r="F23">
        <f t="shared" si="9"/>
        <v>4.2656098218987193E-3</v>
      </c>
      <c r="G23">
        <f t="shared" si="4"/>
        <v>-16453.367928079122</v>
      </c>
      <c r="I23">
        <f t="shared" si="0"/>
        <v>86356.351395899808</v>
      </c>
      <c r="J23">
        <f t="shared" si="10"/>
        <v>4265.6098218987172</v>
      </c>
      <c r="K23">
        <f t="shared" si="11"/>
        <v>52.057163449127813</v>
      </c>
      <c r="L23" cm="1">
        <f t="array" ref="L23">EXP(SUMPRODUCT(TRANSPOSE(G$3:G$4),M23:N23))</f>
        <v>3.6689283937344452</v>
      </c>
      <c r="M23">
        <f t="shared" si="5"/>
        <v>10.757455972332892</v>
      </c>
      <c r="N23">
        <f t="shared" si="6"/>
        <v>4.6493784406524119</v>
      </c>
      <c r="O23">
        <v>46979</v>
      </c>
      <c r="P23" s="9">
        <v>104.52</v>
      </c>
      <c r="R23" s="10">
        <f t="shared" si="7"/>
        <v>0.41479596082876191</v>
      </c>
      <c r="S23">
        <f t="shared" si="8"/>
        <v>366.65916291738074</v>
      </c>
    </row>
    <row r="24" spans="1:19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3"/>
        <v>9.0231631996461448E-2</v>
      </c>
      <c r="F24">
        <f t="shared" si="9"/>
        <v>3.8752806005616369E-3</v>
      </c>
      <c r="G24">
        <f t="shared" si="4"/>
        <v>-35379.037137835548</v>
      </c>
      <c r="I24">
        <f t="shared" si="0"/>
        <v>90231.631996461452</v>
      </c>
      <c r="J24">
        <f t="shared" si="10"/>
        <v>3875.280600561644</v>
      </c>
      <c r="K24">
        <f t="shared" si="11"/>
        <v>55.523070969050899</v>
      </c>
      <c r="L24" cm="1">
        <f t="array" ref="L24">EXP(SUMPRODUCT(TRANSPOSE(G$3:G$4),M24:N24))</f>
        <v>3.4659075199230882</v>
      </c>
      <c r="M24">
        <f t="shared" si="5"/>
        <v>10.286366161971497</v>
      </c>
      <c r="N24">
        <f t="shared" si="6"/>
        <v>4.6511946242993707</v>
      </c>
      <c r="O24">
        <v>29330</v>
      </c>
      <c r="P24" s="9">
        <v>104.71</v>
      </c>
      <c r="R24" s="10">
        <f t="shared" si="7"/>
        <v>0.39173118810835911</v>
      </c>
      <c r="S24">
        <f t="shared" si="8"/>
        <v>1607.268211708395</v>
      </c>
    </row>
    <row r="25" spans="1:19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3"/>
        <v>9.4797965725068156E-2</v>
      </c>
      <c r="F25">
        <f t="shared" si="9"/>
        <v>4.5663337286067085E-3</v>
      </c>
      <c r="G25">
        <f t="shared" si="4"/>
        <v>-32555.218692099155</v>
      </c>
      <c r="I25">
        <f t="shared" si="0"/>
        <v>94797.965725068163</v>
      </c>
      <c r="J25">
        <f t="shared" si="10"/>
        <v>4566.3337286067108</v>
      </c>
      <c r="K25">
        <f t="shared" si="11"/>
        <v>59.776711102362313</v>
      </c>
      <c r="L25" cm="1">
        <f t="array" ref="L25">EXP(SUMPRODUCT(TRANSPOSE(G$3:G$4),M25:N25))</f>
        <v>4.2536401333114178</v>
      </c>
      <c r="M25">
        <f t="shared" si="5"/>
        <v>11.981215126211628</v>
      </c>
      <c r="N25">
        <f t="shared" si="6"/>
        <v>4.8272731961270541</v>
      </c>
      <c r="O25">
        <v>159726</v>
      </c>
      <c r="P25" s="9">
        <v>124.87</v>
      </c>
      <c r="R25" s="10">
        <f t="shared" si="7"/>
        <v>0.24410962943110234</v>
      </c>
      <c r="S25">
        <f t="shared" si="8"/>
        <v>476.23339449797874</v>
      </c>
    </row>
    <row r="26" spans="1:19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3"/>
        <v>9.8514417118367725E-2</v>
      </c>
      <c r="F26">
        <f t="shared" si="9"/>
        <v>3.7164513932995691E-3</v>
      </c>
      <c r="G26">
        <f t="shared" si="4"/>
        <v>-35080.562173018436</v>
      </c>
      <c r="I26">
        <f t="shared" si="0"/>
        <v>98514.417118367724</v>
      </c>
      <c r="J26">
        <f t="shared" si="10"/>
        <v>3716.4513932995615</v>
      </c>
      <c r="K26">
        <f t="shared" si="11"/>
        <v>63.380208550999463</v>
      </c>
      <c r="L26" cm="1">
        <f t="array" ref="L26">EXP(SUMPRODUCT(TRANSPOSE(G$3:G$4),M26:N26))</f>
        <v>3.60349744863715</v>
      </c>
      <c r="M26">
        <f t="shared" si="5"/>
        <v>10.608538600098896</v>
      </c>
      <c r="N26">
        <f t="shared" si="6"/>
        <v>4.8493704798279111</v>
      </c>
      <c r="O26">
        <v>40479</v>
      </c>
      <c r="P26" s="9">
        <v>127.66</v>
      </c>
      <c r="R26" s="10">
        <f t="shared" si="7"/>
        <v>0.40726453057423262</v>
      </c>
      <c r="S26">
        <f t="shared" si="8"/>
        <v>1754.5259702677249</v>
      </c>
    </row>
    <row r="27" spans="1:19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3"/>
        <v>0.10204368324263269</v>
      </c>
      <c r="F27">
        <f t="shared" si="9"/>
        <v>3.5292661242649626E-3</v>
      </c>
      <c r="G27">
        <f t="shared" si="4"/>
        <v>-26358.633743911829</v>
      </c>
      <c r="I27">
        <f t="shared" si="0"/>
        <v>102043.68324263269</v>
      </c>
      <c r="J27">
        <f t="shared" si="10"/>
        <v>3529.2661242649629</v>
      </c>
      <c r="K27">
        <f t="shared" si="11"/>
        <v>66.924900348798474</v>
      </c>
      <c r="L27" cm="1">
        <f t="array" ref="L27">EXP(SUMPRODUCT(TRANSPOSE(G$3:G$4),M27:N27))</f>
        <v>3.5446917977990111</v>
      </c>
      <c r="M27">
        <f t="shared" si="5"/>
        <v>10.472374515715389</v>
      </c>
      <c r="N27">
        <f t="shared" si="6"/>
        <v>5.3838526546542997</v>
      </c>
      <c r="O27">
        <v>35326</v>
      </c>
      <c r="P27" s="9">
        <v>217.86</v>
      </c>
      <c r="R27" s="10">
        <f t="shared" si="7"/>
        <v>0.24394470345652039</v>
      </c>
      <c r="S27">
        <f t="shared" si="8"/>
        <v>367.41769934297736</v>
      </c>
    </row>
    <row r="28" spans="1:19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3"/>
        <v>0.10528739270758203</v>
      </c>
      <c r="F28">
        <f t="shared" si="9"/>
        <v>3.2437094649493403E-3</v>
      </c>
      <c r="G28">
        <f t="shared" si="4"/>
        <v>-43596.003840822319</v>
      </c>
      <c r="I28">
        <f t="shared" si="0"/>
        <v>105287.39270758202</v>
      </c>
      <c r="J28">
        <f t="shared" si="10"/>
        <v>3243.7094649493374</v>
      </c>
      <c r="K28">
        <f t="shared" si="11"/>
        <v>70.292269259552242</v>
      </c>
      <c r="L28" cm="1">
        <f t="array" ref="L28">EXP(SUMPRODUCT(TRANSPOSE(G$3:G$4),M28:N28))</f>
        <v>3.3673689107537697</v>
      </c>
      <c r="M28">
        <f t="shared" si="5"/>
        <v>10.047674472848625</v>
      </c>
      <c r="N28">
        <f t="shared" si="6"/>
        <v>4.7169798610400973</v>
      </c>
      <c r="O28">
        <v>23102</v>
      </c>
      <c r="P28" s="9">
        <v>111.83</v>
      </c>
      <c r="R28" s="10">
        <f t="shared" si="7"/>
        <v>0.57358887012628668</v>
      </c>
      <c r="S28">
        <f t="shared" si="8"/>
        <v>5869.3001019313087</v>
      </c>
    </row>
    <row r="29" spans="1:19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3"/>
        <v>0.10834683287535285</v>
      </c>
      <c r="F29">
        <f t="shared" si="9"/>
        <v>3.0594401677708216E-3</v>
      </c>
      <c r="G29">
        <f t="shared" si="4"/>
        <v>-26660.754941393719</v>
      </c>
      <c r="I29">
        <f t="shared" si="0"/>
        <v>108346.83287535285</v>
      </c>
      <c r="J29">
        <f t="shared" si="10"/>
        <v>3059.4401677708229</v>
      </c>
      <c r="K29">
        <f t="shared" si="11"/>
        <v>73.567935525421575</v>
      </c>
      <c r="L29" cm="1">
        <f t="array" ref="L29">EXP(SUMPRODUCT(TRANSPOSE(G$3:G$4),M29:N29))</f>
        <v>3.2756662658693312</v>
      </c>
      <c r="M29">
        <f t="shared" si="5"/>
        <v>9.8191816034828712</v>
      </c>
      <c r="N29">
        <f t="shared" si="6"/>
        <v>4.833420674670446</v>
      </c>
      <c r="O29">
        <v>18383</v>
      </c>
      <c r="P29" s="9">
        <v>125.64</v>
      </c>
      <c r="R29" s="10">
        <f t="shared" si="7"/>
        <v>0.33562645651013617</v>
      </c>
      <c r="S29">
        <f t="shared" si="8"/>
        <v>780.78179797867494</v>
      </c>
    </row>
    <row r="30" spans="1:19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3"/>
        <v>0.11142001337873142</v>
      </c>
      <c r="F30">
        <f t="shared" si="9"/>
        <v>3.0731805033785697E-3</v>
      </c>
      <c r="G30">
        <f t="shared" si="4"/>
        <v>-21179.039710452405</v>
      </c>
      <c r="I30">
        <f t="shared" si="0"/>
        <v>111420.01337873143</v>
      </c>
      <c r="J30">
        <f t="shared" si="10"/>
        <v>3073.1805033785786</v>
      </c>
      <c r="K30">
        <f t="shared" si="11"/>
        <v>76.959028951304347</v>
      </c>
      <c r="L30" cm="1">
        <f t="array" ref="L30">EXP(SUMPRODUCT(TRANSPOSE(G$3:G$4),M30:N30))</f>
        <v>3.3910934258827723</v>
      </c>
      <c r="M30">
        <f t="shared" si="5"/>
        <v>10.105775121970961</v>
      </c>
      <c r="N30">
        <f t="shared" si="6"/>
        <v>4.6862892372728835</v>
      </c>
      <c r="O30">
        <v>24484</v>
      </c>
      <c r="P30" s="9">
        <v>108.45</v>
      </c>
      <c r="R30" s="10">
        <f t="shared" si="7"/>
        <v>0.16056255029265815</v>
      </c>
      <c r="S30">
        <f t="shared" si="8"/>
        <v>112.43458047075082</v>
      </c>
    </row>
    <row r="31" spans="1:19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3"/>
        <v>0.11438829055535282</v>
      </c>
      <c r="F31">
        <f t="shared" si="9"/>
        <v>2.9682771766214033E-3</v>
      </c>
      <c r="G31">
        <f t="shared" si="4"/>
        <v>-18128.594669577789</v>
      </c>
      <c r="I31">
        <f t="shared" si="0"/>
        <v>114388.29055535283</v>
      </c>
      <c r="J31">
        <f t="shared" si="10"/>
        <v>2968.2771766213991</v>
      </c>
      <c r="K31">
        <f t="shared" si="11"/>
        <v>80.333442189255607</v>
      </c>
      <c r="L31" cm="1">
        <f t="array" ref="L31">EXP(SUMPRODUCT(TRANSPOSE(G$3:G$4),M31:N31))</f>
        <v>3.3744132379512592</v>
      </c>
      <c r="M31">
        <f t="shared" si="5"/>
        <v>10.06496844345823</v>
      </c>
      <c r="N31">
        <f t="shared" si="6"/>
        <v>4.8955236869950314</v>
      </c>
      <c r="O31">
        <v>23505</v>
      </c>
      <c r="P31" s="9">
        <v>133.69</v>
      </c>
      <c r="R31" s="10">
        <f t="shared" si="7"/>
        <v>4.7102029977078935E-2</v>
      </c>
      <c r="S31">
        <f t="shared" si="8"/>
        <v>7.2525527837301196</v>
      </c>
    </row>
    <row r="32" spans="1:19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3"/>
        <v>0.11720960425847382</v>
      </c>
      <c r="F32">
        <f t="shared" si="9"/>
        <v>2.8213137031209978E-3</v>
      </c>
      <c r="G32">
        <f t="shared" si="4"/>
        <v>-14934.685942457285</v>
      </c>
      <c r="I32">
        <f t="shared" si="0"/>
        <v>117209.60425847382</v>
      </c>
      <c r="J32">
        <f t="shared" si="10"/>
        <v>2821.3137031209917</v>
      </c>
      <c r="K32">
        <f t="shared" si="11"/>
        <v>83.634010237330401</v>
      </c>
      <c r="L32" cm="1">
        <f t="array" ref="L32">EXP(SUMPRODUCT(TRANSPOSE(G$3:G$4),M32:N32))</f>
        <v>3.3005680480747901</v>
      </c>
      <c r="M32">
        <f t="shared" si="5"/>
        <v>9.8818552524090144</v>
      </c>
      <c r="N32">
        <f t="shared" si="6"/>
        <v>5.2625865565922378</v>
      </c>
      <c r="O32">
        <v>19572</v>
      </c>
      <c r="P32" s="9">
        <v>192.98</v>
      </c>
      <c r="R32" s="10">
        <f t="shared" si="7"/>
        <v>0.10900695877397473</v>
      </c>
      <c r="S32">
        <f t="shared" si="8"/>
        <v>27.257830227672333</v>
      </c>
    </row>
    <row r="33" spans="1:19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3"/>
        <v>0.11980752215188362</v>
      </c>
      <c r="F33">
        <f t="shared" si="9"/>
        <v>2.5979178934097957E-3</v>
      </c>
      <c r="G33">
        <f t="shared" si="4"/>
        <v>-19400.973540939893</v>
      </c>
      <c r="I33">
        <f t="shared" si="0"/>
        <v>119807.52215188362</v>
      </c>
      <c r="J33">
        <f t="shared" si="10"/>
        <v>2597.9178934098018</v>
      </c>
      <c r="K33">
        <f t="shared" si="11"/>
        <v>86.756106955620893</v>
      </c>
      <c r="L33" cm="1">
        <f t="array" ref="L33">EXP(SUMPRODUCT(TRANSPOSE(G$3:G$4),M33:N33))</f>
        <v>3.1220967182904973</v>
      </c>
      <c r="M33">
        <f t="shared" si="5"/>
        <v>9.4218161184227096</v>
      </c>
      <c r="N33">
        <f t="shared" si="6"/>
        <v>4.6690835117317437</v>
      </c>
      <c r="O33">
        <v>12355</v>
      </c>
      <c r="P33" s="9">
        <v>106.6</v>
      </c>
      <c r="R33" s="10">
        <f t="shared" si="7"/>
        <v>0.2028481456244855</v>
      </c>
      <c r="S33">
        <f t="shared" si="8"/>
        <v>168.22300379944923</v>
      </c>
    </row>
    <row r="34" spans="1:19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3"/>
        <v>0.12256078587195707</v>
      </c>
      <c r="F34">
        <f t="shared" si="9"/>
        <v>2.7532637200734511E-3</v>
      </c>
      <c r="G34">
        <f t="shared" si="4"/>
        <v>-13935.704975394574</v>
      </c>
      <c r="I34">
        <f t="shared" si="0"/>
        <v>122560.78587195706</v>
      </c>
      <c r="J34">
        <f t="shared" si="10"/>
        <v>2753.2637200734462</v>
      </c>
      <c r="K34">
        <f t="shared" si="11"/>
        <v>90.154276072499172</v>
      </c>
      <c r="L34" cm="1">
        <f t="array" ref="L34">EXP(SUMPRODUCT(TRANSPOSE(G$3:G$4),M34:N34))</f>
        <v>3.3981691168782731</v>
      </c>
      <c r="M34">
        <f t="shared" si="5"/>
        <v>10.123024608256227</v>
      </c>
      <c r="N34">
        <f t="shared" si="6"/>
        <v>4.5458447199032763</v>
      </c>
      <c r="O34">
        <v>24910</v>
      </c>
      <c r="P34" s="9">
        <v>94.24</v>
      </c>
      <c r="R34" s="10">
        <f t="shared" si="7"/>
        <v>0.1646631641596642</v>
      </c>
      <c r="S34">
        <f t="shared" si="8"/>
        <v>55.035136176993653</v>
      </c>
    </row>
    <row r="35" spans="1:19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3"/>
        <v>0.12511616289544192</v>
      </c>
      <c r="F35">
        <f t="shared" si="9"/>
        <v>2.5553770234848505E-3</v>
      </c>
      <c r="G35">
        <f t="shared" si="4"/>
        <v>-12195.801893047917</v>
      </c>
      <c r="I35">
        <f t="shared" si="0"/>
        <v>125116.16289544191</v>
      </c>
      <c r="J35">
        <f t="shared" si="10"/>
        <v>2555.3770234848489</v>
      </c>
      <c r="K35">
        <f t="shared" si="11"/>
        <v>93.392951949442406</v>
      </c>
      <c r="L35" cm="1">
        <f t="array" ref="L35">EXP(SUMPRODUCT(TRANSPOSE(G$3:G$4),M35:N35))</f>
        <v>3.2386758769432369</v>
      </c>
      <c r="M35">
        <f t="shared" si="5"/>
        <v>9.7251978568555444</v>
      </c>
      <c r="N35">
        <f t="shared" si="6"/>
        <v>4.560068212075671</v>
      </c>
      <c r="O35">
        <v>16734</v>
      </c>
      <c r="P35" s="9">
        <v>95.59</v>
      </c>
      <c r="R35" s="10">
        <f t="shared" si="7"/>
        <v>0.25079638937094906</v>
      </c>
      <c r="S35">
        <f t="shared" si="8"/>
        <v>102.73639145317689</v>
      </c>
    </row>
    <row r="36" spans="1:19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3"/>
        <v>0.12774867719481708</v>
      </c>
      <c r="F36">
        <f t="shared" si="9"/>
        <v>2.632514299375166E-3</v>
      </c>
      <c r="G36">
        <f t="shared" si="4"/>
        <v>-12925.039359470238</v>
      </c>
      <c r="I36">
        <f t="shared" si="0"/>
        <v>127748.67719481708</v>
      </c>
      <c r="J36">
        <f t="shared" si="10"/>
        <v>2632.5142993751651</v>
      </c>
      <c r="K36">
        <f t="shared" si="11"/>
        <v>96.817263505632951</v>
      </c>
      <c r="L36" cm="1">
        <f t="array" ref="L36">EXP(SUMPRODUCT(TRANSPOSE(G$3:G$4),M36:N36))</f>
        <v>3.4243115561905477</v>
      </c>
      <c r="M36">
        <f t="shared" si="5"/>
        <v>10.186445986151496</v>
      </c>
      <c r="N36">
        <f t="shared" si="6"/>
        <v>4.7139349007794804</v>
      </c>
      <c r="O36">
        <v>26541</v>
      </c>
      <c r="P36" s="9">
        <v>111.49</v>
      </c>
      <c r="R36" s="10">
        <f t="shared" si="7"/>
        <v>0.20979517434520456</v>
      </c>
      <c r="S36">
        <f t="shared" si="8"/>
        <v>79.165877877078771</v>
      </c>
    </row>
    <row r="37" spans="1:19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3"/>
        <v>0.13024733968547397</v>
      </c>
      <c r="F37">
        <f t="shared" si="9"/>
        <v>2.4986624906568888E-3</v>
      </c>
      <c r="G37">
        <f t="shared" si="4"/>
        <v>-12744.983349160952</v>
      </c>
      <c r="I37">
        <f t="shared" si="0"/>
        <v>130247.33968547397</v>
      </c>
      <c r="J37">
        <f t="shared" si="10"/>
        <v>2498.6624906568904</v>
      </c>
      <c r="K37">
        <f t="shared" si="11"/>
        <v>100.15235351325013</v>
      </c>
      <c r="L37" cm="1">
        <f t="array" ref="L37">EXP(SUMPRODUCT(TRANSPOSE(G$3:G$4),M37:N37))</f>
        <v>3.3350900076171848</v>
      </c>
      <c r="M37">
        <f t="shared" si="5"/>
        <v>9.9679635717204924</v>
      </c>
      <c r="N37">
        <f t="shared" si="6"/>
        <v>5.005890723065499</v>
      </c>
      <c r="O37">
        <v>21332</v>
      </c>
      <c r="P37" s="9">
        <v>149.29</v>
      </c>
      <c r="R37" s="10">
        <f t="shared" si="7"/>
        <v>0.17473553862571248</v>
      </c>
      <c r="S37">
        <f t="shared" si="8"/>
        <v>55.282779278032244</v>
      </c>
    </row>
    <row r="38" spans="1:19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3"/>
        <v>0.13267607583372498</v>
      </c>
      <c r="F38">
        <f t="shared" si="9"/>
        <v>2.4287361482510095E-3</v>
      </c>
      <c r="G38">
        <f t="shared" si="4"/>
        <v>-8633.231029601282</v>
      </c>
      <c r="I38">
        <f t="shared" si="0"/>
        <v>132676.07583372499</v>
      </c>
      <c r="J38">
        <f t="shared" si="10"/>
        <v>2428.7361482510169</v>
      </c>
      <c r="K38">
        <f t="shared" si="11"/>
        <v>103.47561687228986</v>
      </c>
      <c r="L38" cm="1">
        <f t="array" ref="L38">EXP(SUMPRODUCT(TRANSPOSE(G$3:G$4),M38:N38))</f>
        <v>3.3232633590397258</v>
      </c>
      <c r="M38">
        <f t="shared" si="5"/>
        <v>9.9385650791488249</v>
      </c>
      <c r="N38">
        <f t="shared" si="6"/>
        <v>4.9564606596499843</v>
      </c>
      <c r="O38">
        <v>20714</v>
      </c>
      <c r="P38" s="9">
        <v>142.09</v>
      </c>
      <c r="R38" s="10">
        <f t="shared" si="7"/>
        <v>0.69367932235077889</v>
      </c>
      <c r="S38">
        <f t="shared" si="8"/>
        <v>407.41354525061456</v>
      </c>
    </row>
    <row r="39" spans="1:19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3"/>
        <v>0.13509552758441001</v>
      </c>
      <c r="F39">
        <f t="shared" si="9"/>
        <v>2.419451750685031E-3</v>
      </c>
      <c r="G39">
        <f t="shared" si="4"/>
        <v>-11427.934553247145</v>
      </c>
      <c r="I39">
        <f t="shared" si="0"/>
        <v>135095.52758441001</v>
      </c>
      <c r="J39">
        <f t="shared" si="10"/>
        <v>2419.4517506850243</v>
      </c>
      <c r="K39">
        <f t="shared" si="11"/>
        <v>106.86829753473579</v>
      </c>
      <c r="L39" cm="1">
        <f t="array" ref="L39">EXP(SUMPRODUCT(TRANSPOSE(G$3:G$4),M39:N39))</f>
        <v>3.392680662445926</v>
      </c>
      <c r="M39">
        <f t="shared" si="5"/>
        <v>10.109647698809924</v>
      </c>
      <c r="N39">
        <f t="shared" si="6"/>
        <v>4.6861048034840902</v>
      </c>
      <c r="O39">
        <v>24579</v>
      </c>
      <c r="P39" s="9">
        <v>108.43</v>
      </c>
      <c r="R39" s="10">
        <f t="shared" si="7"/>
        <v>0.27540946267001809</v>
      </c>
      <c r="S39">
        <f t="shared" si="8"/>
        <v>112.81722469421605</v>
      </c>
    </row>
    <row r="40" spans="1:19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3"/>
        <v>0.13726966359320092</v>
      </c>
      <c r="F40">
        <f t="shared" si="9"/>
        <v>2.1741360087909056E-3</v>
      </c>
      <c r="G40">
        <f t="shared" si="4"/>
        <v>-7277.6441057393049</v>
      </c>
      <c r="I40">
        <f t="shared" si="0"/>
        <v>137269.66359320091</v>
      </c>
      <c r="J40">
        <f t="shared" si="10"/>
        <v>2174.1360087908979</v>
      </c>
      <c r="K40">
        <f t="shared" si="11"/>
        <v>109.98877281596327</v>
      </c>
      <c r="L40" cm="1">
        <f t="array" ref="L40">EXP(SUMPRODUCT(TRANSPOSE(G$3:G$4),M40:N40))</f>
        <v>3.1204752812274861</v>
      </c>
      <c r="M40">
        <f t="shared" si="5"/>
        <v>9.4175171297683136</v>
      </c>
      <c r="N40">
        <f t="shared" si="6"/>
        <v>4.850623024222136</v>
      </c>
      <c r="O40">
        <v>12302</v>
      </c>
      <c r="P40" s="9">
        <v>127.82</v>
      </c>
      <c r="R40" s="10">
        <f t="shared" si="7"/>
        <v>0.83162258533352817</v>
      </c>
      <c r="S40">
        <f t="shared" si="8"/>
        <v>448.19528121128792</v>
      </c>
    </row>
    <row r="41" spans="1:19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3"/>
        <v>0.13952645739228042</v>
      </c>
      <c r="F41">
        <f t="shared" si="9"/>
        <v>2.2567937990795039E-3</v>
      </c>
      <c r="G41">
        <f t="shared" si="4"/>
        <v>-6179.1234879840586</v>
      </c>
      <c r="I41">
        <f t="shared" si="0"/>
        <v>139526.45739228043</v>
      </c>
      <c r="J41">
        <f t="shared" si="10"/>
        <v>2256.7937990795181</v>
      </c>
      <c r="K41">
        <f t="shared" si="11"/>
        <v>113.30164383919876</v>
      </c>
      <c r="L41" cm="1">
        <f t="array" ref="L41">EXP(SUMPRODUCT(TRANSPOSE(G$3:G$4),M41:N41))</f>
        <v>3.312871023235493</v>
      </c>
      <c r="M41">
        <f t="shared" si="5"/>
        <v>9.9126454903208945</v>
      </c>
      <c r="N41">
        <f t="shared" si="6"/>
        <v>4.8781699996537302</v>
      </c>
      <c r="O41">
        <v>20184</v>
      </c>
      <c r="P41" s="9">
        <v>131.38999999999999</v>
      </c>
      <c r="R41" s="10">
        <f t="shared" si="7"/>
        <v>1.2256349103348305</v>
      </c>
      <c r="S41">
        <f t="shared" si="8"/>
        <v>684.39412925561646</v>
      </c>
    </row>
    <row r="42" spans="1:19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3"/>
        <v>0.14169618795705219</v>
      </c>
      <c r="F42">
        <f t="shared" si="9"/>
        <v>2.1697305647717657E-3</v>
      </c>
      <c r="G42">
        <f t="shared" si="4"/>
        <v>-6973.3941455872218</v>
      </c>
      <c r="I42">
        <f t="shared" ref="I42:I60" si="12">$B$2*E42</f>
        <v>141696.1879570522</v>
      </c>
      <c r="J42">
        <f t="shared" si="10"/>
        <v>2169.7305647717731</v>
      </c>
      <c r="K42">
        <f t="shared" si="11"/>
        <v>116.55934252405481</v>
      </c>
      <c r="L42" cm="1">
        <f t="array" ref="L42">EXP(SUMPRODUCT(TRANSPOSE(G$3:G$4),M42:N42))</f>
        <v>3.2576986848560505</v>
      </c>
      <c r="M42">
        <f t="shared" si="5"/>
        <v>9.7736635646999268</v>
      </c>
      <c r="N42">
        <f t="shared" si="6"/>
        <v>4.8373924012355047</v>
      </c>
      <c r="O42">
        <v>17565</v>
      </c>
      <c r="P42" s="9">
        <v>126.14</v>
      </c>
      <c r="R42" s="10">
        <f t="shared" si="7"/>
        <v>0.90829425221791826</v>
      </c>
      <c r="S42">
        <f t="shared" si="8"/>
        <v>491.55062694432308</v>
      </c>
    </row>
    <row r="43" spans="1:19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3"/>
        <v>0.14382839244582257</v>
      </c>
      <c r="F43">
        <f t="shared" si="9"/>
        <v>2.1322044887703839E-3</v>
      </c>
      <c r="G43">
        <f t="shared" si="4"/>
        <v>-6894.8213256702866</v>
      </c>
      <c r="I43">
        <f t="shared" si="12"/>
        <v>143828.39244582257</v>
      </c>
      <c r="J43">
        <f t="shared" si="10"/>
        <v>2132.2044887703669</v>
      </c>
      <c r="K43">
        <f t="shared" si="11"/>
        <v>119.83181072514189</v>
      </c>
      <c r="L43" cm="1">
        <f t="array" ref="L43">EXP(SUMPRODUCT(TRANSPOSE(G$3:G$4),M43:N43))</f>
        <v>3.2724682010870856</v>
      </c>
      <c r="M43">
        <f t="shared" si="5"/>
        <v>9.8110981032427809</v>
      </c>
      <c r="N43">
        <f t="shared" si="6"/>
        <v>4.7268567042446907</v>
      </c>
      <c r="O43">
        <v>18235</v>
      </c>
      <c r="P43" s="9">
        <v>112.94</v>
      </c>
      <c r="R43" s="10">
        <f t="shared" si="7"/>
        <v>0.90205574377374387</v>
      </c>
      <c r="S43">
        <f t="shared" si="8"/>
        <v>479.56681617297892</v>
      </c>
    </row>
    <row r="44" spans="1:19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3"/>
        <v>0.14592430939405865</v>
      </c>
      <c r="F44">
        <f t="shared" si="9"/>
        <v>2.0959169482360762E-3</v>
      </c>
      <c r="G44">
        <f t="shared" si="4"/>
        <v>-5933.3891000263802</v>
      </c>
      <c r="I44">
        <f t="shared" si="12"/>
        <v>145924.30939405866</v>
      </c>
      <c r="J44">
        <f t="shared" si="10"/>
        <v>2095.9169482360885</v>
      </c>
      <c r="K44">
        <f t="shared" si="11"/>
        <v>123.11897780440437</v>
      </c>
      <c r="L44" cm="1">
        <f t="array" ref="L44">EXP(SUMPRODUCT(TRANSPOSE(G$3:G$4),M44:N44))</f>
        <v>3.2871670792624785</v>
      </c>
      <c r="M44">
        <f t="shared" si="5"/>
        <v>9.8481862367510384</v>
      </c>
      <c r="N44">
        <f t="shared" si="6"/>
        <v>4.779375562179788</v>
      </c>
      <c r="O44">
        <v>18924</v>
      </c>
      <c r="P44" s="9">
        <v>119.03</v>
      </c>
      <c r="R44" s="10">
        <f t="shared" si="7"/>
        <v>1.1787078463992604</v>
      </c>
      <c r="S44">
        <f t="shared" si="8"/>
        <v>613.46306998430396</v>
      </c>
    </row>
    <row r="45" spans="1:19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3"/>
        <v>0.14788958451365186</v>
      </c>
      <c r="F45">
        <f t="shared" si="9"/>
        <v>1.9652751195932128E-3</v>
      </c>
      <c r="G45">
        <f t="shared" si="4"/>
        <v>-6070.087834619545</v>
      </c>
      <c r="I45">
        <f t="shared" si="12"/>
        <v>147889.58451365185</v>
      </c>
      <c r="J45">
        <f t="shared" si="10"/>
        <v>1965.2751195931924</v>
      </c>
      <c r="K45">
        <f t="shared" si="11"/>
        <v>126.26616170204771</v>
      </c>
      <c r="L45" cm="1">
        <f t="array" ref="L45">EXP(SUMPRODUCT(TRANSPOSE(G$3:G$4),M45:N45))</f>
        <v>3.1471838976433419</v>
      </c>
      <c r="M45">
        <f t="shared" si="5"/>
        <v>9.4880478632807588</v>
      </c>
      <c r="N45">
        <f t="shared" si="6"/>
        <v>4.8591920569472373</v>
      </c>
      <c r="O45">
        <v>13201</v>
      </c>
      <c r="P45" s="9">
        <v>128.91999999999999</v>
      </c>
      <c r="R45" s="10">
        <f t="shared" si="7"/>
        <v>1.0177362624160087</v>
      </c>
      <c r="S45">
        <f t="shared" si="8"/>
        <v>499.99430254218009</v>
      </c>
    </row>
    <row r="46" spans="1:19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3"/>
        <v>0.14994595562433377</v>
      </c>
      <c r="F46">
        <f t="shared" si="9"/>
        <v>2.0563711106819094E-3</v>
      </c>
      <c r="G46">
        <f t="shared" si="4"/>
        <v>-6762.186003885894</v>
      </c>
      <c r="I46">
        <f t="shared" si="12"/>
        <v>149945.95562433376</v>
      </c>
      <c r="J46">
        <f t="shared" si="10"/>
        <v>2056.3711106819101</v>
      </c>
      <c r="K46">
        <f t="shared" si="11"/>
        <v>129.62807364739038</v>
      </c>
      <c r="L46" cm="1">
        <f t="array" ref="L46">EXP(SUMPRODUCT(TRANSPOSE(G$3:G$4),M46:N46))</f>
        <v>3.3619119453426722</v>
      </c>
      <c r="M46">
        <f t="shared" si="5"/>
        <v>10.03425262241568</v>
      </c>
      <c r="N46">
        <f t="shared" si="6"/>
        <v>4.7467565500499624</v>
      </c>
      <c r="O46">
        <v>22794</v>
      </c>
      <c r="P46" s="9">
        <v>115.21</v>
      </c>
      <c r="R46" s="10">
        <f t="shared" si="7"/>
        <v>0.88140083319479423</v>
      </c>
      <c r="S46">
        <f t="shared" si="8"/>
        <v>451.32120952075451</v>
      </c>
    </row>
    <row r="47" spans="1:19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3"/>
        <v>0.15207745246613991</v>
      </c>
      <c r="F47">
        <f t="shared" si="9"/>
        <v>2.1314968418061353E-3</v>
      </c>
      <c r="G47">
        <f t="shared" si="4"/>
        <v>-5886.4407788890148</v>
      </c>
      <c r="I47">
        <f t="shared" si="12"/>
        <v>152077.45246613992</v>
      </c>
      <c r="J47">
        <f t="shared" si="10"/>
        <v>2131.4968418061617</v>
      </c>
      <c r="K47">
        <f t="shared" si="11"/>
        <v>133.18888918213727</v>
      </c>
      <c r="L47" cm="1">
        <f t="array" ref="L47">EXP(SUMPRODUCT(TRANSPOSE(G$3:G$4),M47:N47))</f>
        <v>3.5608155347468884</v>
      </c>
      <c r="M47">
        <f t="shared" si="5"/>
        <v>10.50993239925678</v>
      </c>
      <c r="N47">
        <f t="shared" si="6"/>
        <v>4.5512418439625355</v>
      </c>
      <c r="O47">
        <v>36678</v>
      </c>
      <c r="P47" s="9">
        <v>94.75</v>
      </c>
      <c r="R47" s="10">
        <f t="shared" si="7"/>
        <v>1.2272694271746727</v>
      </c>
      <c r="S47">
        <f t="shared" si="8"/>
        <v>647.17094783201867</v>
      </c>
    </row>
    <row r="48" spans="1:19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3"/>
        <v>0.15393127173012988</v>
      </c>
      <c r="F48">
        <f t="shared" si="9"/>
        <v>1.8538192639899753E-3</v>
      </c>
      <c r="G48">
        <f t="shared" si="4"/>
        <v>-7668.128399862846</v>
      </c>
      <c r="I48">
        <f t="shared" si="12"/>
        <v>153931.27173012987</v>
      </c>
      <c r="J48">
        <f t="shared" si="10"/>
        <v>1853.8192639899498</v>
      </c>
      <c r="K48">
        <f t="shared" si="11"/>
        <v>136.3502707586743</v>
      </c>
      <c r="L48" cm="1">
        <f t="array" ref="L48">EXP(SUMPRODUCT(TRANSPOSE(G$3:G$4),M48:N48))</f>
        <v>3.1613815765370292</v>
      </c>
      <c r="M48">
        <f t="shared" si="5"/>
        <v>9.5252970865628441</v>
      </c>
      <c r="N48">
        <f t="shared" si="6"/>
        <v>4.1502521941603971</v>
      </c>
      <c r="O48">
        <v>13702</v>
      </c>
      <c r="P48" s="9">
        <v>63.45</v>
      </c>
      <c r="R48" s="10">
        <f t="shared" si="7"/>
        <v>0.52077052009019675</v>
      </c>
      <c r="S48">
        <f t="shared" si="8"/>
        <v>217.38661678667634</v>
      </c>
    </row>
    <row r="49" spans="1:19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3"/>
        <v>0.1559126155421201</v>
      </c>
      <c r="F49">
        <f t="shared" si="9"/>
        <v>1.9813438119902216E-3</v>
      </c>
      <c r="G49">
        <f t="shared" si="4"/>
        <v>-5028.9758170198556</v>
      </c>
      <c r="I49">
        <f t="shared" si="12"/>
        <v>155912.6155421201</v>
      </c>
      <c r="J49">
        <f t="shared" si="10"/>
        <v>1981.3438119902276</v>
      </c>
      <c r="K49">
        <f t="shared" si="11"/>
        <v>139.79694592483196</v>
      </c>
      <c r="L49" cm="1">
        <f t="array" ref="L49">EXP(SUMPRODUCT(TRANSPOSE(G$3:G$4),M49:N49))</f>
        <v>3.4466751661576698</v>
      </c>
      <c r="M49">
        <f t="shared" si="5"/>
        <v>10.240316868254155</v>
      </c>
      <c r="N49">
        <f t="shared" si="6"/>
        <v>4.2673169962899467</v>
      </c>
      <c r="O49">
        <v>28010</v>
      </c>
      <c r="P49" s="9">
        <v>71.33</v>
      </c>
      <c r="R49" s="10">
        <f t="shared" si="7"/>
        <v>1.4521581831562222</v>
      </c>
      <c r="S49">
        <f t="shared" si="8"/>
        <v>694.84947175969933</v>
      </c>
    </row>
    <row r="50" spans="1:19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3"/>
        <v>0.15765348542952495</v>
      </c>
      <c r="F50">
        <f t="shared" si="9"/>
        <v>1.74086988740485E-3</v>
      </c>
      <c r="G50">
        <f t="shared" si="4"/>
        <v>-7916.2994628178931</v>
      </c>
      <c r="I50">
        <f t="shared" si="12"/>
        <v>157653.48542952494</v>
      </c>
      <c r="J50">
        <f t="shared" si="10"/>
        <v>1740.8698874048423</v>
      </c>
      <c r="K50">
        <f t="shared" si="11"/>
        <v>142.88439206057208</v>
      </c>
      <c r="L50" cm="1">
        <f t="array" ref="L50">EXP(SUMPRODUCT(TRANSPOSE(G$3:G$4),M50:N50))</f>
        <v>3.0874461357401177</v>
      </c>
      <c r="M50">
        <f t="shared" si="5"/>
        <v>9.329455852866344</v>
      </c>
      <c r="N50">
        <f t="shared" si="6"/>
        <v>4.1694520347089066</v>
      </c>
      <c r="O50">
        <v>11265</v>
      </c>
      <c r="P50" s="9">
        <v>64.680000000000007</v>
      </c>
      <c r="R50" s="10">
        <f t="shared" si="7"/>
        <v>0.39716684382411099</v>
      </c>
      <c r="S50">
        <f t="shared" si="8"/>
        <v>140.67461746101779</v>
      </c>
    </row>
    <row r="51" spans="1:19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3"/>
        <v>0.15946184193196578</v>
      </c>
      <c r="F51">
        <f t="shared" si="9"/>
        <v>1.8083565024408221E-3</v>
      </c>
      <c r="G51">
        <f t="shared" si="4"/>
        <v>-9068.8237250668426</v>
      </c>
      <c r="I51">
        <f t="shared" si="12"/>
        <v>159461.84193196578</v>
      </c>
      <c r="J51">
        <f t="shared" si="10"/>
        <v>1808.3565024408454</v>
      </c>
      <c r="K51">
        <f t="shared" si="11"/>
        <v>146.15131811497656</v>
      </c>
      <c r="L51" cm="1">
        <f t="array" ref="L51">EXP(SUMPRODUCT(TRANSPOSE(G$3:G$4),M51:N51))</f>
        <v>3.2669260544044905</v>
      </c>
      <c r="M51">
        <f t="shared" si="5"/>
        <v>9.7970709238316385</v>
      </c>
      <c r="N51">
        <f t="shared" si="6"/>
        <v>5.0072963928307415</v>
      </c>
      <c r="O51">
        <v>17981</v>
      </c>
      <c r="P51" s="9">
        <v>149.5</v>
      </c>
      <c r="R51" s="10">
        <f t="shared" si="7"/>
        <v>0.25930118554376419</v>
      </c>
      <c r="S51">
        <f t="shared" si="8"/>
        <v>76.671477511672094</v>
      </c>
    </row>
    <row r="52" spans="1:19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3"/>
        <v>0.16123617615862551</v>
      </c>
      <c r="F52">
        <f t="shared" si="9"/>
        <v>1.7743342266597351E-3</v>
      </c>
      <c r="G52">
        <f t="shared" si="4"/>
        <v>-11357.4537079088</v>
      </c>
      <c r="I52">
        <f t="shared" si="12"/>
        <v>161236.17615862552</v>
      </c>
      <c r="J52">
        <f t="shared" si="10"/>
        <v>1774.3342266597319</v>
      </c>
      <c r="K52">
        <f t="shared" si="11"/>
        <v>149.41723311983779</v>
      </c>
      <c r="L52" cm="1">
        <f t="array" ref="L52">EXP(SUMPRODUCT(TRANSPOSE(G$3:G$4),M52:N52))</f>
        <v>3.265915004861236</v>
      </c>
      <c r="M52">
        <f t="shared" si="5"/>
        <v>9.7945093899663824</v>
      </c>
      <c r="N52">
        <f t="shared" si="6"/>
        <v>4.7428429911131644</v>
      </c>
      <c r="O52">
        <v>17935</v>
      </c>
      <c r="P52" s="9">
        <v>114.76</v>
      </c>
      <c r="R52" s="10">
        <f t="shared" si="7"/>
        <v>1.0410358806619108E-2</v>
      </c>
      <c r="S52">
        <f t="shared" si="8"/>
        <v>0.19636159250907437</v>
      </c>
    </row>
    <row r="53" spans="1:19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3"/>
        <v>0.16285383875777049</v>
      </c>
      <c r="F53">
        <f t="shared" si="9"/>
        <v>1.6176625991449756E-3</v>
      </c>
      <c r="G53">
        <f t="shared" si="4"/>
        <v>-6998.7558097062401</v>
      </c>
      <c r="I53">
        <f t="shared" si="12"/>
        <v>162853.83875777049</v>
      </c>
      <c r="J53">
        <f t="shared" si="10"/>
        <v>1617.6625991449691</v>
      </c>
      <c r="K53">
        <f t="shared" si="11"/>
        <v>152.44801546116545</v>
      </c>
      <c r="L53" cm="1">
        <f t="array" ref="L53">EXP(SUMPRODUCT(TRANSPOSE(G$3:G$4),M53:N53))</f>
        <v>3.0307823413276647</v>
      </c>
      <c r="M53">
        <f t="shared" si="5"/>
        <v>9.1761629201745958</v>
      </c>
      <c r="N53">
        <f t="shared" si="6"/>
        <v>5.1202666766047278</v>
      </c>
      <c r="O53">
        <v>9664</v>
      </c>
      <c r="P53" s="9">
        <v>167.38</v>
      </c>
      <c r="R53" s="10">
        <f t="shared" si="7"/>
        <v>0.48545693218087155</v>
      </c>
      <c r="S53">
        <f t="shared" si="8"/>
        <v>172.77035636630177</v>
      </c>
    </row>
    <row r="54" spans="1:19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3"/>
        <v>0.16455701189383487</v>
      </c>
      <c r="F54">
        <f t="shared" si="9"/>
        <v>1.7031731360643843E-3</v>
      </c>
      <c r="G54">
        <f t="shared" si="4"/>
        <v>-6419.8890526547575</v>
      </c>
      <c r="I54">
        <f t="shared" si="12"/>
        <v>164557.01189383486</v>
      </c>
      <c r="J54">
        <f t="shared" si="10"/>
        <v>1703.1731360643753</v>
      </c>
      <c r="K54">
        <f t="shared" si="11"/>
        <v>155.69498606089189</v>
      </c>
      <c r="L54" cm="1">
        <f t="array" ref="L54">EXP(SUMPRODUCT(TRANSPOSE(G$3:G$4),M54:N54))</f>
        <v>3.2469705997264473</v>
      </c>
      <c r="M54">
        <f t="shared" si="5"/>
        <v>9.7463657967639161</v>
      </c>
      <c r="N54">
        <f t="shared" si="6"/>
        <v>4.2780540442909034</v>
      </c>
      <c r="O54">
        <v>17092</v>
      </c>
      <c r="P54" s="9">
        <v>72.099999999999994</v>
      </c>
      <c r="R54" s="10">
        <f t="shared" si="7"/>
        <v>0.69133379946809859</v>
      </c>
      <c r="S54">
        <f t="shared" si="8"/>
        <v>284.56122581737833</v>
      </c>
    </row>
    <row r="55" spans="1:19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3"/>
        <v>0.16619055695196316</v>
      </c>
      <c r="F55">
        <f t="shared" si="9"/>
        <v>1.633545058128294E-3</v>
      </c>
      <c r="G55">
        <f t="shared" si="4"/>
        <v>-5884.3915157978336</v>
      </c>
      <c r="I55">
        <f t="shared" si="12"/>
        <v>166190.55695196317</v>
      </c>
      <c r="J55">
        <f t="shared" si="10"/>
        <v>1633.5450581283076</v>
      </c>
      <c r="K55">
        <f t="shared" si="11"/>
        <v>158.86421434657663</v>
      </c>
      <c r="L55" cm="1">
        <f t="array" ref="L55">EXP(SUMPRODUCT(TRANSPOSE(G$3:G$4),M55:N55))</f>
        <v>3.1692282856847265</v>
      </c>
      <c r="M55">
        <f t="shared" si="5"/>
        <v>9.5458121082638119</v>
      </c>
      <c r="N55">
        <f t="shared" si="6"/>
        <v>4.1289070065712119</v>
      </c>
      <c r="O55">
        <v>13986</v>
      </c>
      <c r="P55" s="9">
        <v>62.11</v>
      </c>
      <c r="R55" s="10">
        <f t="shared" si="7"/>
        <v>0.7814013720046975</v>
      </c>
      <c r="S55">
        <f t="shared" si="8"/>
        <v>314.3083306905462</v>
      </c>
    </row>
    <row r="56" spans="1:19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3"/>
        <v>0.1677497464600769</v>
      </c>
      <c r="F56">
        <f t="shared" si="9"/>
        <v>1.5591895081137341E-3</v>
      </c>
      <c r="G56">
        <f t="shared" si="4"/>
        <v>-7148.7295875265818</v>
      </c>
      <c r="I56">
        <f t="shared" si="12"/>
        <v>167749.74646007689</v>
      </c>
      <c r="J56">
        <f t="shared" si="10"/>
        <v>1559.1895081137191</v>
      </c>
      <c r="K56">
        <f t="shared" si="11"/>
        <v>161.94038403752413</v>
      </c>
      <c r="L56" cm="1">
        <f t="array" ref="L56">EXP(SUMPRODUCT(TRANSPOSE(G$3:G$4),M56:N56))</f>
        <v>3.0761696909474971</v>
      </c>
      <c r="M56">
        <f t="shared" si="5"/>
        <v>9.2991750856766728</v>
      </c>
      <c r="N56">
        <f t="shared" si="6"/>
        <v>3.8850628238453631</v>
      </c>
      <c r="O56">
        <v>10929</v>
      </c>
      <c r="P56" s="9">
        <v>48.67</v>
      </c>
      <c r="R56" s="10">
        <f t="shared" si="7"/>
        <v>0.40975543229088524</v>
      </c>
      <c r="S56">
        <f t="shared" si="8"/>
        <v>131.722750310718</v>
      </c>
    </row>
    <row r="57" spans="1:19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3"/>
        <v>0.16928452923149573</v>
      </c>
      <c r="F57">
        <f t="shared" si="9"/>
        <v>1.53478277141883E-3</v>
      </c>
      <c r="G57">
        <f t="shared" si="4"/>
        <v>-6686.7061505467909</v>
      </c>
      <c r="I57">
        <f t="shared" si="12"/>
        <v>169284.52923149572</v>
      </c>
      <c r="J57">
        <f t="shared" si="10"/>
        <v>1534.7827714188315</v>
      </c>
      <c r="K57">
        <f t="shared" si="11"/>
        <v>165.01814927105283</v>
      </c>
      <c r="L57" cm="1">
        <f t="array" ref="L57">EXP(SUMPRODUCT(TRANSPOSE(G$3:G$4),M57:N57))</f>
        <v>3.0777652335287171</v>
      </c>
      <c r="M57">
        <f t="shared" si="5"/>
        <v>9.3034663499656673</v>
      </c>
      <c r="N57">
        <f t="shared" si="6"/>
        <v>3.570658822726505</v>
      </c>
      <c r="O57">
        <v>10976</v>
      </c>
      <c r="P57" s="9">
        <v>35.54</v>
      </c>
      <c r="R57" s="10">
        <f t="shared" si="7"/>
        <v>0.48719260796398406</v>
      </c>
      <c r="S57">
        <f t="shared" si="8"/>
        <v>164.70768368210739</v>
      </c>
    </row>
    <row r="58" spans="1:19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3"/>
        <v>0.17092434878269447</v>
      </c>
      <c r="F58">
        <f t="shared" si="9"/>
        <v>1.6398195511987401E-3</v>
      </c>
      <c r="G58">
        <f t="shared" si="4"/>
        <v>-73700.138986417413</v>
      </c>
      <c r="I58">
        <f t="shared" si="12"/>
        <v>170924.34878269446</v>
      </c>
      <c r="J58">
        <f t="shared" si="10"/>
        <v>1639.8195511987433</v>
      </c>
      <c r="K58">
        <f t="shared" si="11"/>
        <v>168.36210778336667</v>
      </c>
      <c r="L58" cm="1">
        <f t="array" ref="L58">EXP(SUMPRODUCT(TRANSPOSE(G$3:G$4),M58:N58))</f>
        <v>3.343958512313828</v>
      </c>
      <c r="M58">
        <f t="shared" si="5"/>
        <v>9.9899404402663272</v>
      </c>
      <c r="N58">
        <f t="shared" si="6"/>
        <v>3.8188106237059674</v>
      </c>
      <c r="O58">
        <v>21806</v>
      </c>
      <c r="P58" s="9">
        <v>45.55</v>
      </c>
      <c r="R58" s="10">
        <f t="shared" si="7"/>
        <v>0.85730773136105609</v>
      </c>
      <c r="S58">
        <f t="shared" si="8"/>
        <v>59192.768817023069</v>
      </c>
    </row>
    <row r="59" spans="1:19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3"/>
        <v>0.17237572527168354</v>
      </c>
      <c r="F59">
        <f t="shared" si="9"/>
        <v>1.4513764889890757E-3</v>
      </c>
      <c r="G59">
        <f t="shared" si="4"/>
        <v>-24755.499991944347</v>
      </c>
      <c r="I59">
        <f t="shared" si="12"/>
        <v>172375.72527168354</v>
      </c>
      <c r="J59">
        <f t="shared" si="10"/>
        <v>1451.3764889890736</v>
      </c>
      <c r="K59">
        <f t="shared" si="11"/>
        <v>171.37054756574759</v>
      </c>
      <c r="L59" cm="1">
        <f t="array" ref="L59">EXP(SUMPRODUCT(TRANSPOSE(G$3:G$4),M59:N59))</f>
        <v>3.0084397823809219</v>
      </c>
      <c r="M59">
        <f t="shared" si="5"/>
        <v>9.1149301871715238</v>
      </c>
      <c r="N59">
        <f t="shared" si="6"/>
        <v>3.482777368654578</v>
      </c>
      <c r="O59">
        <v>9090</v>
      </c>
      <c r="P59" s="9">
        <v>32.549999999999997</v>
      </c>
      <c r="R59" s="10">
        <f t="shared" si="7"/>
        <v>0.61684886774311676</v>
      </c>
      <c r="S59">
        <f t="shared" si="8"/>
        <v>3761.8147142592525</v>
      </c>
    </row>
    <row r="60" spans="1:19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3"/>
        <v>0.17375445755950147</v>
      </c>
      <c r="F60">
        <f t="shared" si="9"/>
        <v>1.3787322878179298E-3</v>
      </c>
      <c r="G60">
        <f t="shared" si="4"/>
        <v>-9965.5119318873785</v>
      </c>
      <c r="I60">
        <f t="shared" si="12"/>
        <v>173754.45755950146</v>
      </c>
      <c r="J60">
        <f t="shared" si="10"/>
        <v>1378.7322878179257</v>
      </c>
      <c r="K60">
        <f t="shared" si="11"/>
        <v>174.27156665352558</v>
      </c>
      <c r="L60" cm="1">
        <f t="array" ref="L60">EXP(SUMPRODUCT(TRANSPOSE(G$3:G$4),M60:N60))</f>
        <v>2.9010190877780095</v>
      </c>
      <c r="M60">
        <f t="shared" si="5"/>
        <v>8.8140332016527836</v>
      </c>
      <c r="N60">
        <f t="shared" si="6"/>
        <v>3.2569420256746571</v>
      </c>
      <c r="O60">
        <v>6728</v>
      </c>
      <c r="P60" s="9">
        <v>25.97</v>
      </c>
      <c r="R60" s="10">
        <f t="shared" si="7"/>
        <v>8.8742704680815812E-2</v>
      </c>
      <c r="S60">
        <f t="shared" si="8"/>
        <v>13.075648328465844</v>
      </c>
    </row>
    <row r="61" spans="1:19">
      <c r="G61">
        <f>(B2-D60)*LN(1-E60)</f>
        <v>-157654.59846526704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BEF4-0B19-C54B-97AE-F821A5C085D7}">
  <dimension ref="A1:K60"/>
  <sheetViews>
    <sheetView workbookViewId="0">
      <selection activeCell="K2" sqref="K1:L3"/>
    </sheetView>
  </sheetViews>
  <sheetFormatPr defaultColWidth="11" defaultRowHeight="15.75"/>
  <sheetData>
    <row r="1" spans="1:11">
      <c r="E1" t="s">
        <v>6</v>
      </c>
      <c r="F1">
        <v>0.1555122707051135</v>
      </c>
      <c r="I1" t="s">
        <v>16</v>
      </c>
      <c r="J1" s="10">
        <f>AVERAGE(J9:J59)</f>
        <v>0.51076686896881818</v>
      </c>
    </row>
    <row r="2" spans="1:11">
      <c r="A2" t="s">
        <v>9</v>
      </c>
      <c r="B2">
        <v>1000000</v>
      </c>
      <c r="E2" t="s">
        <v>7</v>
      </c>
      <c r="F2">
        <v>13.751535478851235</v>
      </c>
    </row>
    <row r="3" spans="1:11">
      <c r="E3" t="s">
        <v>11</v>
      </c>
      <c r="F3">
        <v>0.89006914360549716</v>
      </c>
    </row>
    <row r="4" spans="1:11">
      <c r="E4" t="s">
        <v>8</v>
      </c>
      <c r="F4">
        <f>SUM(F7:F60)</f>
        <v>-1122614.0542993676</v>
      </c>
    </row>
    <row r="6" spans="1:11">
      <c r="B6" s="3" t="s">
        <v>15</v>
      </c>
      <c r="C6" s="2" t="s">
        <v>3</v>
      </c>
      <c r="D6" s="12" t="s">
        <v>4</v>
      </c>
      <c r="E6" s="12" t="s">
        <v>5</v>
      </c>
      <c r="F6" s="12" t="s">
        <v>8</v>
      </c>
      <c r="G6" s="12"/>
      <c r="H6" s="12" t="s">
        <v>10</v>
      </c>
      <c r="I6" s="12" t="s">
        <v>26</v>
      </c>
      <c r="J6" s="12" t="s">
        <v>18</v>
      </c>
      <c r="K6" s="12" t="s">
        <v>17</v>
      </c>
    </row>
    <row r="7" spans="1:11">
      <c r="B7" s="1">
        <f>B8-WEEKDAY(7)</f>
        <v>44564</v>
      </c>
    </row>
    <row r="8" spans="1:11">
      <c r="B8" s="1">
        <v>44571</v>
      </c>
      <c r="C8" s="4"/>
    </row>
    <row r="9" spans="1:11">
      <c r="A9">
        <v>1</v>
      </c>
      <c r="B9" s="1">
        <v>44578</v>
      </c>
      <c r="C9">
        <v>9979</v>
      </c>
      <c r="D9">
        <f>C9</f>
        <v>9979</v>
      </c>
      <c r="E9">
        <f>1-(F$2/(F$2+A9^$F$3))^F$1</f>
        <v>1.0857078259075892E-2</v>
      </c>
      <c r="F9">
        <f>C9*LN(E9)</f>
        <v>-45134.398677118363</v>
      </c>
      <c r="H9">
        <f t="shared" ref="H9:H59" si="0">$B$2*E9</f>
        <v>10857.078259075892</v>
      </c>
      <c r="I9">
        <f>H9</f>
        <v>10857.078259075892</v>
      </c>
      <c r="J9" s="10">
        <f>ABS(C9-I9)/C9</f>
        <v>8.7992610389406936E-2</v>
      </c>
      <c r="K9">
        <f>(C9-I9)^2/I9</f>
        <v>71.015554154011866</v>
      </c>
    </row>
    <row r="10" spans="1:11">
      <c r="A10">
        <v>2</v>
      </c>
      <c r="B10" s="1">
        <f t="shared" ref="B10:B59" si="1">B9+WEEKDAY(7)</f>
        <v>44585</v>
      </c>
      <c r="C10">
        <v>8445</v>
      </c>
      <c r="D10">
        <f t="shared" ref="D10:D59" si="2">C10+D9</f>
        <v>18424</v>
      </c>
      <c r="E10">
        <f t="shared" ref="E10:E58" si="3">1-(F$2/(F$2+A10^$F$3))^F$1</f>
        <v>1.94691011404452E-2</v>
      </c>
      <c r="F10">
        <f>C10*LN(E10-E9)</f>
        <v>-40152.563579474416</v>
      </c>
      <c r="H10">
        <f t="shared" si="0"/>
        <v>19469.1011404452</v>
      </c>
      <c r="I10">
        <f>H10-H9</f>
        <v>8612.0228813693084</v>
      </c>
      <c r="J10" s="10">
        <f t="shared" ref="J10:J59" si="4">ABS(C10-I10)/C10</f>
        <v>1.9777724259243148E-2</v>
      </c>
      <c r="K10">
        <f t="shared" ref="K10:K59" si="5">(C10-I10)^2/I10</f>
        <v>3.239267160013688</v>
      </c>
    </row>
    <row r="11" spans="1:11">
      <c r="A11">
        <v>3</v>
      </c>
      <c r="B11" s="1">
        <f t="shared" si="1"/>
        <v>44592</v>
      </c>
      <c r="C11">
        <v>10083</v>
      </c>
      <c r="D11">
        <f t="shared" si="2"/>
        <v>28507</v>
      </c>
      <c r="E11">
        <f t="shared" si="3"/>
        <v>2.7113279123501699E-2</v>
      </c>
      <c r="F11">
        <f t="shared" ref="F11:F59" si="6">C11*LN(E11-E10)</f>
        <v>-49142.635998956721</v>
      </c>
      <c r="H11">
        <f t="shared" si="0"/>
        <v>27113.279123501699</v>
      </c>
      <c r="I11">
        <f t="shared" ref="I11:I59" si="7">H11-H10</f>
        <v>7644.1779830564992</v>
      </c>
      <c r="J11" s="10">
        <f t="shared" si="4"/>
        <v>0.24187464216438567</v>
      </c>
      <c r="K11">
        <f t="shared" si="5"/>
        <v>778.08926525676418</v>
      </c>
    </row>
    <row r="12" spans="1:11">
      <c r="A12">
        <v>4</v>
      </c>
      <c r="B12" s="1">
        <f t="shared" si="1"/>
        <v>44599</v>
      </c>
      <c r="C12">
        <v>10956</v>
      </c>
      <c r="D12">
        <f t="shared" si="2"/>
        <v>39463</v>
      </c>
      <c r="E12">
        <f t="shared" si="3"/>
        <v>3.4077587686817346E-2</v>
      </c>
      <c r="F12">
        <f t="shared" si="6"/>
        <v>-54417.980341051545</v>
      </c>
      <c r="H12">
        <f t="shared" si="0"/>
        <v>34077.587686817344</v>
      </c>
      <c r="I12">
        <f t="shared" si="7"/>
        <v>6964.3085633156443</v>
      </c>
      <c r="J12" s="10">
        <f t="shared" si="4"/>
        <v>0.36433839327166445</v>
      </c>
      <c r="K12">
        <f t="shared" si="5"/>
        <v>2287.8941076260085</v>
      </c>
    </row>
    <row r="13" spans="1:11">
      <c r="A13">
        <v>5</v>
      </c>
      <c r="B13" s="1">
        <f t="shared" si="1"/>
        <v>44606</v>
      </c>
      <c r="C13">
        <v>6183</v>
      </c>
      <c r="D13">
        <f t="shared" si="2"/>
        <v>45646</v>
      </c>
      <c r="E13">
        <f t="shared" si="3"/>
        <v>4.0510964659259185E-2</v>
      </c>
      <c r="F13">
        <f t="shared" si="6"/>
        <v>-31200.998921879866</v>
      </c>
      <c r="H13">
        <f t="shared" si="0"/>
        <v>40510.964659259189</v>
      </c>
      <c r="I13">
        <f t="shared" si="7"/>
        <v>6433.3769724418453</v>
      </c>
      <c r="J13" s="10">
        <f t="shared" si="4"/>
        <v>4.0494415727291816E-2</v>
      </c>
      <c r="K13">
        <f t="shared" si="5"/>
        <v>9.7442802742135175</v>
      </c>
    </row>
    <row r="14" spans="1:11">
      <c r="A14">
        <v>6</v>
      </c>
      <c r="B14" s="1">
        <f t="shared" si="1"/>
        <v>44613</v>
      </c>
      <c r="C14">
        <v>4890</v>
      </c>
      <c r="D14">
        <f t="shared" si="2"/>
        <v>50536</v>
      </c>
      <c r="E14">
        <f t="shared" si="3"/>
        <v>4.6507877577010914E-2</v>
      </c>
      <c r="F14">
        <f t="shared" si="6"/>
        <v>-25019.736129202949</v>
      </c>
      <c r="H14">
        <f t="shared" si="0"/>
        <v>46507.877577010913</v>
      </c>
      <c r="I14">
        <f t="shared" si="7"/>
        <v>5996.9129177517243</v>
      </c>
      <c r="J14" s="10">
        <f t="shared" si="4"/>
        <v>0.22636255986742829</v>
      </c>
      <c r="K14">
        <f t="shared" si="5"/>
        <v>204.31449052039775</v>
      </c>
    </row>
    <row r="15" spans="1:11">
      <c r="A15">
        <v>7</v>
      </c>
      <c r="B15" s="1">
        <f t="shared" si="1"/>
        <v>44620</v>
      </c>
      <c r="C15">
        <v>3880</v>
      </c>
      <c r="D15">
        <f t="shared" si="2"/>
        <v>54416</v>
      </c>
      <c r="E15">
        <f t="shared" si="3"/>
        <v>5.2134768069317161E-2</v>
      </c>
      <c r="F15">
        <f t="shared" si="6"/>
        <v>-20099.169403360971</v>
      </c>
      <c r="H15">
        <f t="shared" si="0"/>
        <v>52134.768069317164</v>
      </c>
      <c r="I15">
        <f t="shared" si="7"/>
        <v>5626.890492306251</v>
      </c>
      <c r="J15" s="10">
        <f t="shared" si="4"/>
        <v>0.45022950832635333</v>
      </c>
      <c r="K15">
        <f t="shared" si="5"/>
        <v>542.32908855832886</v>
      </c>
    </row>
    <row r="16" spans="1:11">
      <c r="A16">
        <v>8</v>
      </c>
      <c r="B16" s="1">
        <f t="shared" si="1"/>
        <v>44627</v>
      </c>
      <c r="C16">
        <v>2498</v>
      </c>
      <c r="D16">
        <f t="shared" si="2"/>
        <v>56914</v>
      </c>
      <c r="E16">
        <f t="shared" si="3"/>
        <v>5.7441383650891575E-2</v>
      </c>
      <c r="F16">
        <f t="shared" si="6"/>
        <v>-13086.524932642467</v>
      </c>
      <c r="H16">
        <f t="shared" si="0"/>
        <v>57441.383650891577</v>
      </c>
      <c r="I16">
        <f t="shared" si="7"/>
        <v>5306.6155815744132</v>
      </c>
      <c r="J16" s="10">
        <f t="shared" si="4"/>
        <v>1.124345709197123</v>
      </c>
      <c r="K16">
        <f t="shared" si="5"/>
        <v>1486.5070521505918</v>
      </c>
    </row>
    <row r="17" spans="1:11">
      <c r="A17">
        <v>9</v>
      </c>
      <c r="B17" s="1">
        <f t="shared" si="1"/>
        <v>44634</v>
      </c>
      <c r="C17">
        <v>2994</v>
      </c>
      <c r="D17">
        <f t="shared" si="2"/>
        <v>59908</v>
      </c>
      <c r="E17">
        <f t="shared" si="3"/>
        <v>6.2466566323258976E-2</v>
      </c>
      <c r="F17">
        <f t="shared" si="6"/>
        <v>-15848.120658125506</v>
      </c>
      <c r="H17">
        <f t="shared" si="0"/>
        <v>62466.56632325898</v>
      </c>
      <c r="I17">
        <f t="shared" si="7"/>
        <v>5025.1826723674021</v>
      </c>
      <c r="J17" s="10">
        <f t="shared" si="4"/>
        <v>0.67841772624161722</v>
      </c>
      <c r="K17">
        <f t="shared" si="5"/>
        <v>821.00558676445701</v>
      </c>
    </row>
    <row r="18" spans="1:11">
      <c r="A18">
        <v>10</v>
      </c>
      <c r="B18" s="1">
        <f t="shared" si="1"/>
        <v>44641</v>
      </c>
      <c r="C18">
        <v>3040</v>
      </c>
      <c r="D18">
        <f t="shared" si="2"/>
        <v>62948</v>
      </c>
      <c r="E18">
        <f t="shared" si="3"/>
        <v>6.724156781845092E-2</v>
      </c>
      <c r="F18">
        <f t="shared" si="6"/>
        <v>-16246.857415437682</v>
      </c>
      <c r="H18">
        <f t="shared" si="0"/>
        <v>67241.567818450916</v>
      </c>
      <c r="I18">
        <f t="shared" si="7"/>
        <v>4775.0014951919366</v>
      </c>
      <c r="J18" s="10">
        <f t="shared" si="4"/>
        <v>0.57072417604997916</v>
      </c>
      <c r="K18">
        <f t="shared" si="5"/>
        <v>630.41450172305247</v>
      </c>
    </row>
    <row r="19" spans="1:11">
      <c r="A19">
        <v>11</v>
      </c>
      <c r="B19" s="1">
        <f t="shared" si="1"/>
        <v>44648</v>
      </c>
      <c r="C19">
        <v>3217</v>
      </c>
      <c r="D19">
        <f t="shared" si="2"/>
        <v>66165</v>
      </c>
      <c r="E19">
        <f t="shared" si="3"/>
        <v>7.1792107821032625E-2</v>
      </c>
      <c r="F19">
        <f t="shared" si="6"/>
        <v>-17347.70264707103</v>
      </c>
      <c r="H19">
        <f t="shared" si="0"/>
        <v>71792.107821032623</v>
      </c>
      <c r="I19">
        <f t="shared" si="7"/>
        <v>4550.5400025817071</v>
      </c>
      <c r="J19" s="10">
        <f t="shared" si="4"/>
        <v>0.41452906514818372</v>
      </c>
      <c r="K19">
        <f t="shared" si="5"/>
        <v>390.79514463705425</v>
      </c>
    </row>
    <row r="20" spans="1:11">
      <c r="A20">
        <v>12</v>
      </c>
      <c r="B20" s="1">
        <f t="shared" si="1"/>
        <v>44655</v>
      </c>
      <c r="C20">
        <v>4110</v>
      </c>
      <c r="D20">
        <f t="shared" si="2"/>
        <v>70275</v>
      </c>
      <c r="E20">
        <f t="shared" si="3"/>
        <v>7.6139730676134554E-2</v>
      </c>
      <c r="F20">
        <f t="shared" si="6"/>
        <v>-22350.698079236667</v>
      </c>
      <c r="H20">
        <f t="shared" si="0"/>
        <v>76139.730676134554</v>
      </c>
      <c r="I20">
        <f t="shared" si="7"/>
        <v>4347.6228551019303</v>
      </c>
      <c r="J20" s="10">
        <f t="shared" si="4"/>
        <v>5.7815779830153367E-2</v>
      </c>
      <c r="K20">
        <f t="shared" si="5"/>
        <v>12.987469968912277</v>
      </c>
    </row>
    <row r="21" spans="1:11">
      <c r="A21">
        <v>13</v>
      </c>
      <c r="B21" s="1">
        <f t="shared" si="1"/>
        <v>44662</v>
      </c>
      <c r="C21">
        <v>3629</v>
      </c>
      <c r="D21">
        <f t="shared" si="2"/>
        <v>73904</v>
      </c>
      <c r="E21">
        <f t="shared" si="3"/>
        <v>8.0302741924562993E-2</v>
      </c>
      <c r="F21">
        <f t="shared" si="6"/>
        <v>-19892.423773234907</v>
      </c>
      <c r="H21">
        <f t="shared" si="0"/>
        <v>80302.741924562986</v>
      </c>
      <c r="I21">
        <f t="shared" si="7"/>
        <v>4163.0112484284327</v>
      </c>
      <c r="J21" s="10">
        <f t="shared" si="4"/>
        <v>0.1471510742431614</v>
      </c>
      <c r="K21">
        <f t="shared" si="5"/>
        <v>68.500418670678911</v>
      </c>
    </row>
    <row r="22" spans="1:11">
      <c r="A22">
        <v>14</v>
      </c>
      <c r="B22" s="1">
        <f t="shared" si="1"/>
        <v>44669</v>
      </c>
      <c r="C22">
        <v>3015</v>
      </c>
      <c r="D22">
        <f t="shared" si="2"/>
        <v>76919</v>
      </c>
      <c r="E22">
        <f t="shared" si="3"/>
        <v>8.4296878872306968E-2</v>
      </c>
      <c r="F22">
        <f t="shared" si="6"/>
        <v>-16651.627184966517</v>
      </c>
      <c r="H22">
        <f t="shared" si="0"/>
        <v>84296.878872306974</v>
      </c>
      <c r="I22">
        <f t="shared" si="7"/>
        <v>3994.1369477439875</v>
      </c>
      <c r="J22" s="10">
        <f t="shared" si="4"/>
        <v>0.32475520654858625</v>
      </c>
      <c r="K22">
        <f t="shared" si="5"/>
        <v>240.02911642249043</v>
      </c>
    </row>
    <row r="23" spans="1:11">
      <c r="A23">
        <v>15</v>
      </c>
      <c r="B23" s="1">
        <f t="shared" si="1"/>
        <v>44676</v>
      </c>
      <c r="C23">
        <v>6371</v>
      </c>
      <c r="D23">
        <f t="shared" si="2"/>
        <v>83290</v>
      </c>
      <c r="E23">
        <f t="shared" si="3"/>
        <v>8.8135805169984205E-2</v>
      </c>
      <c r="F23">
        <f t="shared" si="6"/>
        <v>-35439.086079065142</v>
      </c>
      <c r="H23">
        <f t="shared" si="0"/>
        <v>88135.805169984204</v>
      </c>
      <c r="I23">
        <f t="shared" si="7"/>
        <v>3838.9262976772297</v>
      </c>
      <c r="J23" s="10">
        <f t="shared" si="4"/>
        <v>0.39743740422583113</v>
      </c>
      <c r="K23">
        <f t="shared" si="5"/>
        <v>1670.1016734480688</v>
      </c>
    </row>
    <row r="24" spans="1:11">
      <c r="A24">
        <v>16</v>
      </c>
      <c r="B24" s="1">
        <f t="shared" si="1"/>
        <v>44683</v>
      </c>
      <c r="C24">
        <v>6041</v>
      </c>
      <c r="D24">
        <f t="shared" si="2"/>
        <v>89331</v>
      </c>
      <c r="E24">
        <f t="shared" si="3"/>
        <v>9.1831484630052085E-2</v>
      </c>
      <c r="F24">
        <f t="shared" si="6"/>
        <v>-33833.169355875012</v>
      </c>
      <c r="H24">
        <f t="shared" si="0"/>
        <v>91831.484630052088</v>
      </c>
      <c r="I24">
        <f t="shared" si="7"/>
        <v>3695.6794600678841</v>
      </c>
      <c r="J24" s="10">
        <f t="shared" si="4"/>
        <v>0.38823382551433799</v>
      </c>
      <c r="K24">
        <f t="shared" si="5"/>
        <v>1488.3672933383771</v>
      </c>
    </row>
    <row r="25" spans="1:11">
      <c r="A25">
        <v>17</v>
      </c>
      <c r="B25" s="1">
        <f t="shared" si="1"/>
        <v>44690</v>
      </c>
      <c r="C25">
        <v>6270</v>
      </c>
      <c r="D25">
        <f t="shared" si="2"/>
        <v>95601</v>
      </c>
      <c r="E25">
        <f t="shared" si="3"/>
        <v>9.5394469632113621E-2</v>
      </c>
      <c r="F25">
        <f t="shared" si="6"/>
        <v>-35344.971892810419</v>
      </c>
      <c r="H25">
        <f t="shared" si="0"/>
        <v>95394.469632113614</v>
      </c>
      <c r="I25">
        <f t="shared" si="7"/>
        <v>3562.9850020615268</v>
      </c>
      <c r="J25" s="10">
        <f t="shared" si="4"/>
        <v>0.43174082901730038</v>
      </c>
      <c r="K25">
        <f t="shared" si="5"/>
        <v>2056.682864178189</v>
      </c>
    </row>
    <row r="26" spans="1:11">
      <c r="A26">
        <v>18</v>
      </c>
      <c r="B26" s="1">
        <f t="shared" si="1"/>
        <v>44697</v>
      </c>
      <c r="C26">
        <v>4668</v>
      </c>
      <c r="D26">
        <f t="shared" si="2"/>
        <v>100269</v>
      </c>
      <c r="E26">
        <f t="shared" si="3"/>
        <v>9.8834127554159434E-2</v>
      </c>
      <c r="F26">
        <f t="shared" si="6"/>
        <v>-26478.685028771972</v>
      </c>
      <c r="H26">
        <f t="shared" si="0"/>
        <v>98834.127554159437</v>
      </c>
      <c r="I26">
        <f t="shared" si="7"/>
        <v>3439.6579220458225</v>
      </c>
      <c r="J26" s="10">
        <f t="shared" si="4"/>
        <v>0.26314097642548789</v>
      </c>
      <c r="K26">
        <f t="shared" si="5"/>
        <v>438.65532406646287</v>
      </c>
    </row>
    <row r="27" spans="1:11">
      <c r="A27">
        <v>19</v>
      </c>
      <c r="B27" s="1">
        <f t="shared" si="1"/>
        <v>44704</v>
      </c>
      <c r="C27">
        <v>7607</v>
      </c>
      <c r="D27">
        <f t="shared" si="2"/>
        <v>107876</v>
      </c>
      <c r="E27">
        <f t="shared" si="3"/>
        <v>0.10215882124198805</v>
      </c>
      <c r="F27">
        <f t="shared" si="6"/>
        <v>-43408.41541553432</v>
      </c>
      <c r="H27">
        <f t="shared" si="0"/>
        <v>102158.82124198806</v>
      </c>
      <c r="I27">
        <f t="shared" si="7"/>
        <v>3324.6936878286215</v>
      </c>
      <c r="J27" s="10">
        <f t="shared" si="4"/>
        <v>0.56294285686491108</v>
      </c>
      <c r="K27">
        <f t="shared" si="5"/>
        <v>5515.7404179509813</v>
      </c>
    </row>
    <row r="28" spans="1:11">
      <c r="A28">
        <v>20</v>
      </c>
      <c r="B28" s="1">
        <f t="shared" si="1"/>
        <v>44711</v>
      </c>
      <c r="C28">
        <v>4605</v>
      </c>
      <c r="D28">
        <f t="shared" si="2"/>
        <v>112481</v>
      </c>
      <c r="E28">
        <f t="shared" si="3"/>
        <v>0.10537605474168943</v>
      </c>
      <c r="F28">
        <f t="shared" si="6"/>
        <v>-26429.170038631924</v>
      </c>
      <c r="H28">
        <f t="shared" si="0"/>
        <v>105376.05474168943</v>
      </c>
      <c r="I28">
        <f t="shared" si="7"/>
        <v>3217.2334997013677</v>
      </c>
      <c r="J28" s="10">
        <f t="shared" si="4"/>
        <v>0.30136080353933381</v>
      </c>
      <c r="K28">
        <f t="shared" si="5"/>
        <v>598.61861426280711</v>
      </c>
    </row>
    <row r="29" spans="1:11">
      <c r="A29">
        <v>21</v>
      </c>
      <c r="B29" s="1">
        <f t="shared" si="1"/>
        <v>44718</v>
      </c>
      <c r="C29">
        <v>3661</v>
      </c>
      <c r="D29">
        <f t="shared" si="2"/>
        <v>116142</v>
      </c>
      <c r="E29">
        <f t="shared" si="3"/>
        <v>0.10849259234229203</v>
      </c>
      <c r="F29">
        <f t="shared" si="6"/>
        <v>-21127.750483246062</v>
      </c>
      <c r="H29">
        <f t="shared" si="0"/>
        <v>108492.59234229203</v>
      </c>
      <c r="I29">
        <f t="shared" si="7"/>
        <v>3116.5376006026054</v>
      </c>
      <c r="J29" s="10">
        <f t="shared" si="4"/>
        <v>0.14871958464829135</v>
      </c>
      <c r="K29">
        <f t="shared" si="5"/>
        <v>95.118154294127336</v>
      </c>
    </row>
    <row r="30" spans="1:11">
      <c r="A30">
        <v>22</v>
      </c>
      <c r="B30" s="1">
        <f t="shared" si="1"/>
        <v>44725</v>
      </c>
      <c r="C30">
        <v>3115</v>
      </c>
      <c r="D30">
        <f t="shared" si="2"/>
        <v>119257</v>
      </c>
      <c r="E30">
        <f t="shared" si="3"/>
        <v>0.11151455681185596</v>
      </c>
      <c r="F30">
        <f t="shared" si="6"/>
        <v>-18072.757057211336</v>
      </c>
      <c r="H30">
        <f t="shared" si="0"/>
        <v>111514.55681185596</v>
      </c>
      <c r="I30">
        <f t="shared" si="7"/>
        <v>3021.964469563929</v>
      </c>
      <c r="J30" s="10">
        <f t="shared" si="4"/>
        <v>2.9866943960215404E-2</v>
      </c>
      <c r="K30">
        <f t="shared" si="5"/>
        <v>2.8642328560435062</v>
      </c>
    </row>
    <row r="31" spans="1:11">
      <c r="A31">
        <v>23</v>
      </c>
      <c r="B31" s="1">
        <f t="shared" si="1"/>
        <v>44732</v>
      </c>
      <c r="C31">
        <v>2544</v>
      </c>
      <c r="D31">
        <f t="shared" si="2"/>
        <v>121801</v>
      </c>
      <c r="E31">
        <f t="shared" si="3"/>
        <v>0.11444751120351926</v>
      </c>
      <c r="F31">
        <f t="shared" si="6"/>
        <v>-14835.959379651995</v>
      </c>
      <c r="H31">
        <f t="shared" si="0"/>
        <v>114447.51120351926</v>
      </c>
      <c r="I31">
        <f t="shared" si="7"/>
        <v>2932.9543916632974</v>
      </c>
      <c r="J31" s="10">
        <f t="shared" si="4"/>
        <v>0.15289087722613892</v>
      </c>
      <c r="K31">
        <f t="shared" si="5"/>
        <v>51.581272188951694</v>
      </c>
    </row>
    <row r="32" spans="1:11">
      <c r="A32">
        <v>24</v>
      </c>
      <c r="B32" s="1">
        <f t="shared" si="1"/>
        <v>44739</v>
      </c>
      <c r="C32">
        <v>3259</v>
      </c>
      <c r="D32">
        <f t="shared" si="2"/>
        <v>125060</v>
      </c>
      <c r="E32">
        <f t="shared" si="3"/>
        <v>0.11729652753766262</v>
      </c>
      <c r="F32">
        <f t="shared" si="6"/>
        <v>-19100.286876538165</v>
      </c>
      <c r="H32">
        <f t="shared" si="0"/>
        <v>117296.52753766262</v>
      </c>
      <c r="I32">
        <f t="shared" si="7"/>
        <v>2849.0163341433654</v>
      </c>
      <c r="J32" s="10">
        <f t="shared" si="4"/>
        <v>0.12580044978724597</v>
      </c>
      <c r="K32">
        <f t="shared" si="5"/>
        <v>58.998119545630637</v>
      </c>
    </row>
    <row r="33" spans="1:11">
      <c r="A33">
        <v>25</v>
      </c>
      <c r="B33" s="1">
        <f t="shared" si="1"/>
        <v>44746</v>
      </c>
      <c r="C33">
        <v>2364</v>
      </c>
      <c r="D33">
        <f t="shared" si="2"/>
        <v>127424</v>
      </c>
      <c r="E33">
        <f t="shared" si="3"/>
        <v>0.12006624489245232</v>
      </c>
      <c r="F33">
        <f t="shared" si="6"/>
        <v>-13921.619644659861</v>
      </c>
      <c r="H33">
        <f t="shared" si="0"/>
        <v>120066.24489245232</v>
      </c>
      <c r="I33">
        <f t="shared" si="7"/>
        <v>2769.7173547896964</v>
      </c>
      <c r="J33" s="10">
        <f t="shared" si="4"/>
        <v>0.17162324652694433</v>
      </c>
      <c r="K33">
        <f t="shared" si="5"/>
        <v>59.430819427438259</v>
      </c>
    </row>
    <row r="34" spans="1:11">
      <c r="A34">
        <v>26</v>
      </c>
      <c r="B34" s="1">
        <f t="shared" si="1"/>
        <v>44753</v>
      </c>
      <c r="C34">
        <v>2043</v>
      </c>
      <c r="D34">
        <f t="shared" si="2"/>
        <v>129467</v>
      </c>
      <c r="E34">
        <f t="shared" si="3"/>
        <v>0.12276091886646379</v>
      </c>
      <c r="F34">
        <f t="shared" si="6"/>
        <v>-12087.364669086168</v>
      </c>
      <c r="H34">
        <f t="shared" si="0"/>
        <v>122760.91886646379</v>
      </c>
      <c r="I34">
        <f t="shared" si="7"/>
        <v>2694.6739740114717</v>
      </c>
      <c r="J34" s="10">
        <f t="shared" si="4"/>
        <v>0.31897893980003511</v>
      </c>
      <c r="K34">
        <f t="shared" si="5"/>
        <v>157.5993877180247</v>
      </c>
    </row>
    <row r="35" spans="1:11">
      <c r="A35">
        <v>27</v>
      </c>
      <c r="B35" s="1">
        <f t="shared" si="1"/>
        <v>44760</v>
      </c>
      <c r="C35">
        <v>2176</v>
      </c>
      <c r="D35">
        <f t="shared" si="2"/>
        <v>131643</v>
      </c>
      <c r="E35">
        <f t="shared" si="3"/>
        <v>0.12538446395335356</v>
      </c>
      <c r="F35">
        <f t="shared" si="6"/>
        <v>-12932.465845313836</v>
      </c>
      <c r="H35">
        <f t="shared" si="0"/>
        <v>125384.46395335357</v>
      </c>
      <c r="I35">
        <f t="shared" si="7"/>
        <v>2623.5450868897751</v>
      </c>
      <c r="J35" s="10">
        <f t="shared" si="4"/>
        <v>0.20567329360743342</v>
      </c>
      <c r="K35">
        <f t="shared" si="5"/>
        <v>76.345783344866746</v>
      </c>
    </row>
    <row r="36" spans="1:11">
      <c r="A36">
        <v>28</v>
      </c>
      <c r="B36" s="1">
        <f t="shared" si="1"/>
        <v>44767</v>
      </c>
      <c r="C36">
        <v>2127</v>
      </c>
      <c r="D36">
        <f t="shared" si="2"/>
        <v>133770</v>
      </c>
      <c r="E36">
        <f t="shared" si="3"/>
        <v>0.12794049004861363</v>
      </c>
      <c r="F36">
        <f t="shared" si="6"/>
        <v>-12696.704360916021</v>
      </c>
      <c r="H36">
        <f t="shared" si="0"/>
        <v>127940.49004861363</v>
      </c>
      <c r="I36">
        <f t="shared" si="7"/>
        <v>2556.0260952600656</v>
      </c>
      <c r="J36" s="10">
        <f t="shared" si="4"/>
        <v>0.20170479325814086</v>
      </c>
      <c r="K36">
        <f t="shared" si="5"/>
        <v>72.011545874053837</v>
      </c>
    </row>
    <row r="37" spans="1:11">
      <c r="A37">
        <v>29</v>
      </c>
      <c r="B37" s="1">
        <f t="shared" si="1"/>
        <v>44774</v>
      </c>
      <c r="C37">
        <v>1434</v>
      </c>
      <c r="D37">
        <f t="shared" si="2"/>
        <v>135204</v>
      </c>
      <c r="E37">
        <f t="shared" si="3"/>
        <v>0.13043233406400412</v>
      </c>
      <c r="F37">
        <f t="shared" si="6"/>
        <v>-8596.446081147009</v>
      </c>
      <c r="H37">
        <f t="shared" si="0"/>
        <v>130432.33406400411</v>
      </c>
      <c r="I37">
        <f t="shared" si="7"/>
        <v>2491.8440153904812</v>
      </c>
      <c r="J37" s="10">
        <f t="shared" si="4"/>
        <v>0.73768759790131189</v>
      </c>
      <c r="K37">
        <f t="shared" si="5"/>
        <v>449.07865580105334</v>
      </c>
    </row>
    <row r="38" spans="1:11">
      <c r="A38">
        <v>30</v>
      </c>
      <c r="B38" s="1">
        <f t="shared" si="1"/>
        <v>44781</v>
      </c>
      <c r="C38">
        <v>1897</v>
      </c>
      <c r="D38">
        <f t="shared" si="2"/>
        <v>137101</v>
      </c>
      <c r="E38">
        <f t="shared" si="3"/>
        <v>0.13286308743646669</v>
      </c>
      <c r="F38">
        <f t="shared" si="6"/>
        <v>-11419.094013612535</v>
      </c>
      <c r="H38">
        <f t="shared" si="0"/>
        <v>132863.08743646668</v>
      </c>
      <c r="I38">
        <f t="shared" si="7"/>
        <v>2430.7533724625682</v>
      </c>
      <c r="J38" s="10">
        <f t="shared" si="4"/>
        <v>0.28136709144046823</v>
      </c>
      <c r="K38">
        <f t="shared" si="5"/>
        <v>117.20344229186179</v>
      </c>
    </row>
    <row r="39" spans="1:11">
      <c r="A39">
        <v>31</v>
      </c>
      <c r="B39" s="1">
        <f t="shared" si="1"/>
        <v>44788</v>
      </c>
      <c r="C39">
        <v>1187</v>
      </c>
      <c r="D39">
        <f t="shared" si="2"/>
        <v>138288</v>
      </c>
      <c r="E39">
        <f t="shared" si="3"/>
        <v>0.13523562017105673</v>
      </c>
      <c r="F39">
        <f t="shared" si="6"/>
        <v>-7173.9873120888205</v>
      </c>
      <c r="H39">
        <f t="shared" si="0"/>
        <v>135235.62017105671</v>
      </c>
      <c r="I39">
        <f t="shared" si="7"/>
        <v>2372.5327345900296</v>
      </c>
      <c r="J39" s="10">
        <f t="shared" si="4"/>
        <v>0.99876388760743862</v>
      </c>
      <c r="K39">
        <f t="shared" si="5"/>
        <v>592.3997777958499</v>
      </c>
    </row>
    <row r="40" spans="1:11">
      <c r="A40">
        <v>32</v>
      </c>
      <c r="B40" s="1">
        <f t="shared" si="1"/>
        <v>44795</v>
      </c>
      <c r="C40">
        <v>1014</v>
      </c>
      <c r="D40">
        <f t="shared" si="2"/>
        <v>139302</v>
      </c>
      <c r="E40">
        <f t="shared" si="3"/>
        <v>0.13755260194150087</v>
      </c>
      <c r="F40">
        <f t="shared" si="6"/>
        <v>-6152.4347599220828</v>
      </c>
      <c r="H40">
        <f t="shared" si="0"/>
        <v>137552.60194150088</v>
      </c>
      <c r="I40">
        <f t="shared" si="7"/>
        <v>2316.9817704441666</v>
      </c>
      <c r="J40" s="10">
        <f t="shared" si="4"/>
        <v>1.2849918840672254</v>
      </c>
      <c r="K40">
        <f t="shared" si="5"/>
        <v>732.74702277193717</v>
      </c>
    </row>
    <row r="41" spans="1:11">
      <c r="A41">
        <v>33</v>
      </c>
      <c r="B41" s="1">
        <f t="shared" si="1"/>
        <v>44802</v>
      </c>
      <c r="C41">
        <v>1137</v>
      </c>
      <c r="D41">
        <f t="shared" si="2"/>
        <v>140439</v>
      </c>
      <c r="E41">
        <f t="shared" si="3"/>
        <v>0.13981652067995198</v>
      </c>
      <c r="F41">
        <f t="shared" si="6"/>
        <v>-6925.078159866458</v>
      </c>
      <c r="H41">
        <f t="shared" si="0"/>
        <v>139816.52067995199</v>
      </c>
      <c r="I41">
        <f t="shared" si="7"/>
        <v>2263.918738451117</v>
      </c>
      <c r="J41" s="10">
        <f t="shared" si="4"/>
        <v>0.99113345510212569</v>
      </c>
      <c r="K41">
        <f t="shared" si="5"/>
        <v>560.95027683772048</v>
      </c>
    </row>
    <row r="42" spans="1:11">
      <c r="A42">
        <v>34</v>
      </c>
      <c r="B42" s="1">
        <f t="shared" si="1"/>
        <v>44809</v>
      </c>
      <c r="C42">
        <v>1121</v>
      </c>
      <c r="D42">
        <f t="shared" si="2"/>
        <v>141560</v>
      </c>
      <c r="E42">
        <f t="shared" si="3"/>
        <v>0.14202969901387674</v>
      </c>
      <c r="F42">
        <f t="shared" si="6"/>
        <v>-6853.0380384799337</v>
      </c>
      <c r="H42">
        <f t="shared" si="0"/>
        <v>142029.69901387673</v>
      </c>
      <c r="I42">
        <f t="shared" si="7"/>
        <v>2213.178333924734</v>
      </c>
      <c r="J42" s="10">
        <f t="shared" si="4"/>
        <v>0.97428932553499914</v>
      </c>
      <c r="K42">
        <f t="shared" si="5"/>
        <v>538.97758477477237</v>
      </c>
    </row>
    <row r="43" spans="1:11">
      <c r="A43">
        <v>35</v>
      </c>
      <c r="B43" s="1">
        <f t="shared" si="1"/>
        <v>44816</v>
      </c>
      <c r="C43">
        <v>962</v>
      </c>
      <c r="D43">
        <f t="shared" si="2"/>
        <v>142522</v>
      </c>
      <c r="E43">
        <f t="shared" si="3"/>
        <v>0.14419430884865969</v>
      </c>
      <c r="F43">
        <f t="shared" si="6"/>
        <v>-5902.3655730005221</v>
      </c>
      <c r="H43">
        <f t="shared" si="0"/>
        <v>144194.30884865968</v>
      </c>
      <c r="I43">
        <f t="shared" si="7"/>
        <v>2164.6098347829538</v>
      </c>
      <c r="J43" s="10">
        <f t="shared" si="4"/>
        <v>1.2501141733710539</v>
      </c>
      <c r="K43">
        <f t="shared" si="5"/>
        <v>668.14369567978133</v>
      </c>
    </row>
    <row r="44" spans="1:11">
      <c r="A44">
        <v>36</v>
      </c>
      <c r="B44" s="1">
        <f t="shared" si="1"/>
        <v>44823</v>
      </c>
      <c r="C44">
        <v>974</v>
      </c>
      <c r="D44">
        <f t="shared" si="2"/>
        <v>143496</v>
      </c>
      <c r="E44">
        <f t="shared" si="3"/>
        <v>0.1463123843463523</v>
      </c>
      <c r="F44">
        <f t="shared" si="6"/>
        <v>-5997.1589546370333</v>
      </c>
      <c r="H44">
        <f t="shared" si="0"/>
        <v>146312.38434635231</v>
      </c>
      <c r="I44">
        <f t="shared" si="7"/>
        <v>2118.0754976926255</v>
      </c>
      <c r="J44" s="10">
        <f t="shared" si="4"/>
        <v>1.1746155007111145</v>
      </c>
      <c r="K44">
        <f t="shared" si="5"/>
        <v>617.97076914704826</v>
      </c>
    </row>
    <row r="45" spans="1:11">
      <c r="A45">
        <v>37</v>
      </c>
      <c r="B45" s="1">
        <f t="shared" si="1"/>
        <v>44830</v>
      </c>
      <c r="C45">
        <v>1093</v>
      </c>
      <c r="D45">
        <f t="shared" si="2"/>
        <v>144589</v>
      </c>
      <c r="E45">
        <f t="shared" si="3"/>
        <v>0.14838583351167178</v>
      </c>
      <c r="F45">
        <f t="shared" si="6"/>
        <v>-6753.1461818718826</v>
      </c>
      <c r="H45">
        <f t="shared" si="0"/>
        <v>148385.83351167178</v>
      </c>
      <c r="I45">
        <f t="shared" si="7"/>
        <v>2073.4491653194709</v>
      </c>
      <c r="J45" s="10">
        <f t="shared" si="4"/>
        <v>0.89702576881927809</v>
      </c>
      <c r="K45">
        <f t="shared" si="5"/>
        <v>463.61424328796403</v>
      </c>
    </row>
    <row r="46" spans="1:11">
      <c r="A46">
        <v>38</v>
      </c>
      <c r="B46" s="1">
        <f t="shared" si="1"/>
        <v>44837</v>
      </c>
      <c r="C46">
        <v>957</v>
      </c>
      <c r="D46">
        <f t="shared" si="2"/>
        <v>145546</v>
      </c>
      <c r="E46">
        <f t="shared" si="3"/>
        <v>0.15041644856405378</v>
      </c>
      <c r="F46">
        <f t="shared" si="6"/>
        <v>-5932.84163868408</v>
      </c>
      <c r="H46">
        <f t="shared" si="0"/>
        <v>150416.44856405378</v>
      </c>
      <c r="I46">
        <f t="shared" si="7"/>
        <v>2030.6150523819961</v>
      </c>
      <c r="J46" s="10">
        <f t="shared" si="4"/>
        <v>1.1218548091765894</v>
      </c>
      <c r="K46">
        <f t="shared" si="5"/>
        <v>567.63554438793824</v>
      </c>
    </row>
    <row r="47" spans="1:11">
      <c r="A47">
        <v>39</v>
      </c>
      <c r="B47" s="1">
        <f t="shared" si="1"/>
        <v>44844</v>
      </c>
      <c r="C47">
        <v>1219</v>
      </c>
      <c r="D47">
        <f t="shared" si="2"/>
        <v>146765</v>
      </c>
      <c r="E47">
        <f t="shared" si="3"/>
        <v>0.15240591524788294</v>
      </c>
      <c r="F47">
        <f t="shared" si="6"/>
        <v>-7582.0442938978767</v>
      </c>
      <c r="H47">
        <f t="shared" si="0"/>
        <v>152405.91524788295</v>
      </c>
      <c r="I47">
        <f t="shared" si="7"/>
        <v>1989.4666838291741</v>
      </c>
      <c r="J47" s="10">
        <f t="shared" si="4"/>
        <v>0.63204814095912565</v>
      </c>
      <c r="K47">
        <f t="shared" si="5"/>
        <v>298.38092576055215</v>
      </c>
    </row>
    <row r="48" spans="1:11">
      <c r="A48">
        <v>40</v>
      </c>
      <c r="B48" s="1">
        <f t="shared" si="1"/>
        <v>44851</v>
      </c>
      <c r="C48">
        <v>808</v>
      </c>
      <c r="D48">
        <f t="shared" si="2"/>
        <v>147573</v>
      </c>
      <c r="E48">
        <f t="shared" si="3"/>
        <v>0.15435582121087132</v>
      </c>
      <c r="F48">
        <f t="shared" si="6"/>
        <v>-5041.8990983956801</v>
      </c>
      <c r="H48">
        <f t="shared" si="0"/>
        <v>154355.82121087133</v>
      </c>
      <c r="I48">
        <f t="shared" si="7"/>
        <v>1949.905962988385</v>
      </c>
      <c r="J48" s="10">
        <f t="shared" si="4"/>
        <v>1.4132499541935457</v>
      </c>
      <c r="K48">
        <f t="shared" si="5"/>
        <v>668.7241605795316</v>
      </c>
    </row>
    <row r="49" spans="1:11">
      <c r="A49">
        <v>41</v>
      </c>
      <c r="B49" s="1">
        <f t="shared" si="1"/>
        <v>44858</v>
      </c>
      <c r="C49">
        <v>1246</v>
      </c>
      <c r="D49">
        <f t="shared" si="2"/>
        <v>148819</v>
      </c>
      <c r="E49">
        <f t="shared" si="3"/>
        <v>0.15626766356207544</v>
      </c>
      <c r="F49">
        <f t="shared" si="6"/>
        <v>-7799.5711483840523</v>
      </c>
      <c r="H49">
        <f t="shared" si="0"/>
        <v>156267.66356207544</v>
      </c>
      <c r="I49">
        <f t="shared" si="7"/>
        <v>1911.8423512041045</v>
      </c>
      <c r="J49" s="10">
        <f t="shared" si="4"/>
        <v>0.53438390947359915</v>
      </c>
      <c r="K49">
        <f t="shared" si="5"/>
        <v>231.89466243269726</v>
      </c>
    </row>
    <row r="50" spans="1:11">
      <c r="A50">
        <v>42</v>
      </c>
      <c r="B50" s="1">
        <f t="shared" si="1"/>
        <v>44865</v>
      </c>
      <c r="C50">
        <v>1436</v>
      </c>
      <c r="D50">
        <f t="shared" si="2"/>
        <v>150255</v>
      </c>
      <c r="E50">
        <f t="shared" si="3"/>
        <v>0.15814285570554054</v>
      </c>
      <c r="F50">
        <f t="shared" si="6"/>
        <v>-9016.7073969521989</v>
      </c>
      <c r="H50">
        <f t="shared" si="0"/>
        <v>158142.85570554054</v>
      </c>
      <c r="I50">
        <f t="shared" si="7"/>
        <v>1875.1921434651013</v>
      </c>
      <c r="J50" s="10">
        <f t="shared" si="4"/>
        <v>0.30584411104812065</v>
      </c>
      <c r="K50">
        <f t="shared" si="5"/>
        <v>102.86398626064845</v>
      </c>
    </row>
    <row r="51" spans="1:11">
      <c r="A51">
        <v>43</v>
      </c>
      <c r="B51" s="1">
        <f t="shared" si="1"/>
        <v>44872</v>
      </c>
      <c r="C51">
        <v>1793</v>
      </c>
      <c r="D51">
        <f t="shared" si="2"/>
        <v>152048</v>
      </c>
      <c r="E51">
        <f t="shared" si="3"/>
        <v>0.15998273353252157</v>
      </c>
      <c r="F51">
        <f t="shared" si="6"/>
        <v>-11292.414601546439</v>
      </c>
      <c r="H51">
        <f t="shared" si="0"/>
        <v>159982.73353252158</v>
      </c>
      <c r="I51">
        <f t="shared" si="7"/>
        <v>1839.8778269810427</v>
      </c>
      <c r="J51" s="10">
        <f t="shared" si="4"/>
        <v>2.6144911868958585E-2</v>
      </c>
      <c r="K51">
        <f t="shared" si="5"/>
        <v>1.1943894481680828</v>
      </c>
    </row>
    <row r="52" spans="1:11">
      <c r="A52">
        <v>44</v>
      </c>
      <c r="B52" s="1">
        <f t="shared" si="1"/>
        <v>44879</v>
      </c>
      <c r="C52">
        <v>1089</v>
      </c>
      <c r="D52">
        <f t="shared" si="2"/>
        <v>153137</v>
      </c>
      <c r="E52">
        <f t="shared" si="3"/>
        <v>0.16178856104419537</v>
      </c>
      <c r="F52">
        <f t="shared" si="6"/>
        <v>-6878.9258710309396</v>
      </c>
      <c r="H52">
        <f t="shared" si="0"/>
        <v>161788.56104419538</v>
      </c>
      <c r="I52">
        <f t="shared" si="7"/>
        <v>1805.8275116737932</v>
      </c>
      <c r="J52" s="10">
        <f t="shared" si="4"/>
        <v>0.65824381237262919</v>
      </c>
      <c r="K52">
        <f t="shared" si="5"/>
        <v>284.54638007822263</v>
      </c>
    </row>
    <row r="53" spans="1:11">
      <c r="A53">
        <v>45</v>
      </c>
      <c r="B53" s="1">
        <f t="shared" si="1"/>
        <v>44886</v>
      </c>
      <c r="C53">
        <v>1007</v>
      </c>
      <c r="D53">
        <f t="shared" si="2"/>
        <v>154144</v>
      </c>
      <c r="E53">
        <f t="shared" si="3"/>
        <v>0.16356153546741847</v>
      </c>
      <c r="F53">
        <f t="shared" si="6"/>
        <v>-6379.442354444107</v>
      </c>
      <c r="H53">
        <f t="shared" si="0"/>
        <v>163561.53546741846</v>
      </c>
      <c r="I53">
        <f t="shared" si="7"/>
        <v>1772.9744232230878</v>
      </c>
      <c r="J53" s="10">
        <f t="shared" si="4"/>
        <v>0.76064987410435725</v>
      </c>
      <c r="K53">
        <f t="shared" si="5"/>
        <v>330.92232428562073</v>
      </c>
    </row>
    <row r="54" spans="1:11">
      <c r="A54">
        <v>46</v>
      </c>
      <c r="B54" s="1">
        <f t="shared" si="1"/>
        <v>44893</v>
      </c>
      <c r="C54">
        <v>917</v>
      </c>
      <c r="D54">
        <f t="shared" si="2"/>
        <v>155061</v>
      </c>
      <c r="E54">
        <f t="shared" si="3"/>
        <v>0.16530279191810671</v>
      </c>
      <c r="F54">
        <f t="shared" si="6"/>
        <v>-5825.8370170019534</v>
      </c>
      <c r="H54">
        <f t="shared" si="0"/>
        <v>165302.7919181067</v>
      </c>
      <c r="I54">
        <f t="shared" si="7"/>
        <v>1741.2564506882336</v>
      </c>
      <c r="J54" s="10">
        <f t="shared" si="4"/>
        <v>0.89886199638847719</v>
      </c>
      <c r="K54">
        <f t="shared" si="5"/>
        <v>390.17727471024233</v>
      </c>
    </row>
    <row r="55" spans="1:11">
      <c r="A55">
        <v>47</v>
      </c>
      <c r="B55" s="1">
        <f t="shared" si="1"/>
        <v>44900</v>
      </c>
      <c r="C55">
        <v>1106</v>
      </c>
      <c r="D55">
        <f t="shared" si="2"/>
        <v>156167</v>
      </c>
      <c r="E55">
        <f t="shared" si="3"/>
        <v>0.16701340765999473</v>
      </c>
      <c r="F55">
        <f t="shared" si="6"/>
        <v>-7046.2174906789151</v>
      </c>
      <c r="H55">
        <f t="shared" si="0"/>
        <v>167013.40765999473</v>
      </c>
      <c r="I55">
        <f t="shared" si="7"/>
        <v>1710.6157418880321</v>
      </c>
      <c r="J55" s="10">
        <f t="shared" si="4"/>
        <v>0.54666884438339247</v>
      </c>
      <c r="K55">
        <f t="shared" si="5"/>
        <v>213.70094193997136</v>
      </c>
    </row>
    <row r="56" spans="1:11">
      <c r="A56">
        <v>48</v>
      </c>
      <c r="B56" s="1">
        <f t="shared" si="1"/>
        <v>44907</v>
      </c>
      <c r="C56">
        <v>1032</v>
      </c>
      <c r="D56">
        <f t="shared" si="2"/>
        <v>157199</v>
      </c>
      <c r="E56">
        <f t="shared" si="3"/>
        <v>0.16869440600067676</v>
      </c>
      <c r="F56">
        <f t="shared" si="6"/>
        <v>-6592.7951688309067</v>
      </c>
      <c r="H56">
        <f t="shared" si="0"/>
        <v>168694.40600067677</v>
      </c>
      <c r="I56">
        <f t="shared" si="7"/>
        <v>1680.9983406820393</v>
      </c>
      <c r="J56" s="10">
        <f t="shared" si="4"/>
        <v>0.62887436112600703</v>
      </c>
      <c r="K56">
        <f t="shared" si="5"/>
        <v>250.56470075820857</v>
      </c>
    </row>
    <row r="57" spans="1:11">
      <c r="A57">
        <v>49</v>
      </c>
      <c r="B57" s="1">
        <f t="shared" si="1"/>
        <v>44914</v>
      </c>
      <c r="C57">
        <v>11492</v>
      </c>
      <c r="D57">
        <f t="shared" si="2"/>
        <v>168691</v>
      </c>
      <c r="E57">
        <f t="shared" si="3"/>
        <v>0.17034675986180059</v>
      </c>
      <c r="F57">
        <f t="shared" si="6"/>
        <v>-73612.631454081653</v>
      </c>
      <c r="H57">
        <f t="shared" si="0"/>
        <v>170346.75986180059</v>
      </c>
      <c r="I57">
        <f t="shared" si="7"/>
        <v>1652.3538611238182</v>
      </c>
      <c r="J57" s="10">
        <f t="shared" si="4"/>
        <v>0.85621703262062143</v>
      </c>
      <c r="K57">
        <f t="shared" si="5"/>
        <v>58594.371590871902</v>
      </c>
    </row>
    <row r="58" spans="1:11">
      <c r="A58">
        <v>50</v>
      </c>
      <c r="B58" s="1">
        <f t="shared" si="1"/>
        <v>44921</v>
      </c>
      <c r="C58">
        <v>3788</v>
      </c>
      <c r="D58">
        <f t="shared" si="2"/>
        <v>172479</v>
      </c>
      <c r="E58">
        <f t="shared" si="3"/>
        <v>0.1719713950559314</v>
      </c>
      <c r="F58">
        <f t="shared" si="6"/>
        <v>-24328.323876615221</v>
      </c>
      <c r="H58">
        <f t="shared" si="0"/>
        <v>171971.39505593141</v>
      </c>
      <c r="I58">
        <f t="shared" si="7"/>
        <v>1624.6351941308239</v>
      </c>
      <c r="J58" s="10">
        <f t="shared" si="4"/>
        <v>0.57111003322839915</v>
      </c>
      <c r="K58">
        <f t="shared" si="5"/>
        <v>2880.7373496406653</v>
      </c>
    </row>
    <row r="59" spans="1:11">
      <c r="A59">
        <v>51</v>
      </c>
      <c r="B59" s="1">
        <f t="shared" si="1"/>
        <v>44928</v>
      </c>
      <c r="C59">
        <v>1513</v>
      </c>
      <c r="D59">
        <f t="shared" si="2"/>
        <v>173992</v>
      </c>
      <c r="E59">
        <f>1-(F$2/(F$2+A59^$F$3))^F$1</f>
        <v>0.17356919329883957</v>
      </c>
      <c r="F59">
        <f t="shared" si="6"/>
        <v>-9742.4017164600573</v>
      </c>
      <c r="H59">
        <f t="shared" si="0"/>
        <v>173569.19329883959</v>
      </c>
      <c r="I59">
        <f t="shared" si="7"/>
        <v>1597.7982429081749</v>
      </c>
      <c r="J59" s="10">
        <f t="shared" si="4"/>
        <v>5.6046426244662835E-2</v>
      </c>
      <c r="K59">
        <f t="shared" si="5"/>
        <v>4.5004067517472413</v>
      </c>
    </row>
    <row r="60" spans="1:11">
      <c r="F60">
        <f>(B2-D59)*LN(1-E59)</f>
        <v>-157469.40822866533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10B9-1FAF-8643-8226-5FC45E7DA472}">
  <dimension ref="A1:S61"/>
  <sheetViews>
    <sheetView topLeftCell="D1" workbookViewId="0">
      <selection activeCell="G4" sqref="G4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1.1900355175256718</v>
      </c>
      <c r="O1" t="s">
        <v>16</v>
      </c>
      <c r="Q1" s="10">
        <f>AVERAGE(Q10:Q60)</f>
        <v>0.53038803721156003</v>
      </c>
      <c r="R1" t="s">
        <v>19</v>
      </c>
      <c r="S1">
        <f>SUM(R10:R60)</f>
        <v>75643.319650746125</v>
      </c>
    </row>
    <row r="2" spans="1:19">
      <c r="A2" t="s">
        <v>9</v>
      </c>
      <c r="B2">
        <v>1000000</v>
      </c>
      <c r="F2" t="s">
        <v>7</v>
      </c>
      <c r="G2">
        <v>5974.6185536564435</v>
      </c>
      <c r="O2" t="s">
        <v>27</v>
      </c>
      <c r="Q2">
        <f>-2*G5+4*LN(B2)</f>
        <v>2242443.6634839908</v>
      </c>
      <c r="R2" t="s">
        <v>20</v>
      </c>
      <c r="S2">
        <f>51-2</f>
        <v>49</v>
      </c>
    </row>
    <row r="3" spans="1:19">
      <c r="F3" t="s">
        <v>11</v>
      </c>
      <c r="G3">
        <v>0.81061542900681138</v>
      </c>
      <c r="R3" t="s">
        <v>21</v>
      </c>
      <c r="S3">
        <f>_xlfn.CHISQ.DIST.RT(S1,S2)</f>
        <v>0</v>
      </c>
    </row>
    <row r="4" spans="1:19" ht="15" customHeight="1">
      <c r="F4" t="s">
        <v>24</v>
      </c>
      <c r="G4">
        <v>0.36404790224370259</v>
      </c>
    </row>
    <row r="5" spans="1:19">
      <c r="F5" t="s">
        <v>8</v>
      </c>
      <c r="G5">
        <f>SUM(G8:G61)</f>
        <v>-1121194.2007208795</v>
      </c>
    </row>
    <row r="6" spans="1:19">
      <c r="O6" t="s">
        <v>23</v>
      </c>
    </row>
    <row r="7" spans="1:19">
      <c r="B7" s="3" t="s">
        <v>15</v>
      </c>
      <c r="C7" s="2" t="s">
        <v>3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28</v>
      </c>
      <c r="O7" s="11" t="s">
        <v>1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</row>
    <row r="9" spans="1:19">
      <c r="B9" s="1">
        <v>44571</v>
      </c>
      <c r="C9" s="4"/>
    </row>
    <row r="10" spans="1:19">
      <c r="A10">
        <v>1</v>
      </c>
      <c r="B10" s="1">
        <v>44578</v>
      </c>
      <c r="C10">
        <v>9979</v>
      </c>
      <c r="D10">
        <f>C10</f>
        <v>9979</v>
      </c>
      <c r="E10">
        <f>1-(G$2/(G$2+L10))^G$1</f>
        <v>1.1292287973754367E-2</v>
      </c>
      <c r="F10">
        <f>E10</f>
        <v>1.1292287973754367E-2</v>
      </c>
      <c r="G10">
        <f>C10*IFERROR(LN(F10), -10000)</f>
        <v>-44742.196323986354</v>
      </c>
      <c r="I10">
        <f t="shared" ref="I10:I41" si="0">$B$2*E10</f>
        <v>11292.287973754366</v>
      </c>
      <c r="J10">
        <f>I10</f>
        <v>11292.287973754366</v>
      </c>
      <c r="L10">
        <f>A10^$G$3*M10</f>
        <v>57.288809567169956</v>
      </c>
      <c r="M10">
        <f>EXP($G$4*N10)</f>
        <v>57.288809567169956</v>
      </c>
      <c r="N10">
        <f>LN(O10)</f>
        <v>11.1197050832785</v>
      </c>
      <c r="O10">
        <v>67488</v>
      </c>
      <c r="Q10" s="10">
        <f>ABS(C10-J10)/C10</f>
        <v>0.13160516822871693</v>
      </c>
      <c r="R10">
        <f>(C10-J10)^2/J10</f>
        <v>152.73479617385516</v>
      </c>
    </row>
    <row r="11" spans="1:19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 t="shared" ref="E11:E60" si="3">1-(G$2/(G$2+L11))^G$1</f>
        <v>1.9549947942819834E-2</v>
      </c>
      <c r="F11">
        <f>E11-E10</f>
        <v>8.2576599690654673E-3</v>
      </c>
      <c r="G11">
        <f t="shared" ref="G11:G60" si="4">C11*IFERROR(LN(F11), -10000)</f>
        <v>-40507.405469066609</v>
      </c>
      <c r="I11">
        <f t="shared" si="0"/>
        <v>19549.947942819836</v>
      </c>
      <c r="J11">
        <f>I11-I10</f>
        <v>8257.6599690654693</v>
      </c>
      <c r="L11">
        <f>L10+(A11^G$3-A10^G$3)*M11</f>
        <v>99.950205112141333</v>
      </c>
      <c r="M11">
        <f t="shared" ref="M11:M60" si="5">EXP($G$4*N11)</f>
        <v>56.583140060584554</v>
      </c>
      <c r="N11">
        <f t="shared" ref="N11:N60" si="6">LN(O11)</f>
        <v>11.085659434303169</v>
      </c>
      <c r="O11">
        <v>65229</v>
      </c>
      <c r="Q11" s="10">
        <f t="shared" ref="Q11:Q60" si="7">ABS(C11-J11)/C11</f>
        <v>2.2183544219601024E-2</v>
      </c>
      <c r="R11">
        <f t="shared" ref="R11:R60" si="8">(C11-J11)^2/J11</f>
        <v>4.2501492338056153</v>
      </c>
      <c r="S11" t="s">
        <v>14</v>
      </c>
    </row>
    <row r="12" spans="1:19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si="3"/>
        <v>2.6672930880883294E-2</v>
      </c>
      <c r="F12">
        <f t="shared" ref="F12:F60" si="9">E12-E11</f>
        <v>7.1229829380634602E-3</v>
      </c>
      <c r="G12">
        <f t="shared" si="4"/>
        <v>-49854.674474402695</v>
      </c>
      <c r="I12">
        <f t="shared" si="0"/>
        <v>26672.930880883294</v>
      </c>
      <c r="J12">
        <f t="shared" ref="J12:J60" si="10">I12-I11</f>
        <v>7122.9829380634583</v>
      </c>
      <c r="L12">
        <f t="shared" ref="L12:L60" si="11">L11+(A12^G$3-A11^G$3)*M12</f>
        <v>137.28428970678036</v>
      </c>
      <c r="M12">
        <f t="shared" si="5"/>
        <v>54.700761536040673</v>
      </c>
      <c r="N12">
        <f t="shared" si="6"/>
        <v>10.99272267939164</v>
      </c>
      <c r="O12">
        <v>59440</v>
      </c>
      <c r="Q12" s="10">
        <f t="shared" si="7"/>
        <v>0.2935651157330697</v>
      </c>
      <c r="R12">
        <f t="shared" si="8"/>
        <v>1230.0606477849435</v>
      </c>
    </row>
    <row r="13" spans="1:19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3"/>
        <v>3.4278449643502684E-2</v>
      </c>
      <c r="F13">
        <f t="shared" si="9"/>
        <v>7.6055187626193899E-3</v>
      </c>
      <c r="G13">
        <f t="shared" si="4"/>
        <v>-53453.02179432803</v>
      </c>
      <c r="I13">
        <f t="shared" si="0"/>
        <v>34278.449643502681</v>
      </c>
      <c r="J13">
        <f t="shared" si="10"/>
        <v>7605.5187626193874</v>
      </c>
      <c r="L13">
        <f t="shared" si="11"/>
        <v>177.70659613214374</v>
      </c>
      <c r="M13">
        <f t="shared" si="5"/>
        <v>63.169772278177788</v>
      </c>
      <c r="N13">
        <f t="shared" si="6"/>
        <v>11.38813292000297</v>
      </c>
      <c r="O13">
        <v>88268</v>
      </c>
      <c r="Q13" s="10">
        <f t="shared" si="7"/>
        <v>0.30581245321108186</v>
      </c>
      <c r="R13">
        <f t="shared" si="8"/>
        <v>1475.9972162863107</v>
      </c>
    </row>
    <row r="14" spans="1:19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3"/>
        <v>4.138064473519143E-2</v>
      </c>
      <c r="F14">
        <f t="shared" si="9"/>
        <v>7.1021950916887455E-3</v>
      </c>
      <c r="G14">
        <f t="shared" si="4"/>
        <v>-30589.473550845396</v>
      </c>
      <c r="I14">
        <f t="shared" si="0"/>
        <v>41380.644735191432</v>
      </c>
      <c r="J14">
        <f t="shared" si="10"/>
        <v>7102.1950916887508</v>
      </c>
      <c r="L14">
        <f t="shared" si="11"/>
        <v>215.9863830136814</v>
      </c>
      <c r="M14">
        <f t="shared" si="5"/>
        <v>62.756816445528536</v>
      </c>
      <c r="N14">
        <f t="shared" si="6"/>
        <v>11.370116886308292</v>
      </c>
      <c r="O14">
        <v>86692</v>
      </c>
      <c r="Q14" s="10">
        <f t="shared" si="7"/>
        <v>0.14866490242418742</v>
      </c>
      <c r="R14">
        <f t="shared" si="8"/>
        <v>118.96598244301217</v>
      </c>
    </row>
    <row r="15" spans="1:19">
      <c r="A15">
        <v>6</v>
      </c>
      <c r="B15" s="1">
        <f>B14+WEEKDAY(7)</f>
        <v>44613</v>
      </c>
      <c r="C15">
        <v>4890</v>
      </c>
      <c r="D15">
        <f t="shared" si="2"/>
        <v>50536</v>
      </c>
      <c r="E15">
        <f t="shared" si="3"/>
        <v>4.7038282796670994E-2</v>
      </c>
      <c r="F15">
        <f t="shared" si="9"/>
        <v>5.6576380614795641E-3</v>
      </c>
      <c r="G15">
        <f t="shared" si="4"/>
        <v>-25304.521521916093</v>
      </c>
      <c r="I15">
        <f t="shared" si="0"/>
        <v>47038.282796670996</v>
      </c>
      <c r="J15">
        <f t="shared" si="10"/>
        <v>5657.6380614795635</v>
      </c>
      <c r="L15">
        <f t="shared" si="11"/>
        <v>246.85572890073237</v>
      </c>
      <c r="M15">
        <f t="shared" si="5"/>
        <v>52.576384346066703</v>
      </c>
      <c r="N15">
        <f t="shared" si="6"/>
        <v>10.883916725526515</v>
      </c>
      <c r="O15">
        <v>53312</v>
      </c>
      <c r="Q15" s="10">
        <f t="shared" si="7"/>
        <v>0.15698119866657739</v>
      </c>
      <c r="R15">
        <f t="shared" si="8"/>
        <v>104.15445226943326</v>
      </c>
    </row>
    <row r="16" spans="1:19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3"/>
        <v>5.2432502193426545E-2</v>
      </c>
      <c r="F16">
        <f t="shared" si="9"/>
        <v>5.3942193967555507E-3</v>
      </c>
      <c r="G16">
        <f t="shared" si="4"/>
        <v>-20263.01823777322</v>
      </c>
      <c r="I16">
        <f t="shared" si="0"/>
        <v>52432.502193426546</v>
      </c>
      <c r="J16">
        <f t="shared" si="10"/>
        <v>5394.2193967555504</v>
      </c>
      <c r="L16">
        <f t="shared" si="11"/>
        <v>276.60352702532634</v>
      </c>
      <c r="M16">
        <f t="shared" si="5"/>
        <v>52.299380356255931</v>
      </c>
      <c r="N16">
        <f t="shared" si="6"/>
        <v>10.8694061928121</v>
      </c>
      <c r="O16">
        <v>52544</v>
      </c>
      <c r="Q16" s="10">
        <f t="shared" si="7"/>
        <v>0.39026273112256454</v>
      </c>
      <c r="R16">
        <f t="shared" si="8"/>
        <v>425.05879217479082</v>
      </c>
    </row>
    <row r="17" spans="1:18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3"/>
        <v>5.7417723287394473E-2</v>
      </c>
      <c r="F17">
        <f t="shared" si="9"/>
        <v>4.9852210939679287E-3</v>
      </c>
      <c r="G17">
        <f t="shared" si="4"/>
        <v>-13242.591256707386</v>
      </c>
      <c r="I17">
        <f t="shared" si="0"/>
        <v>57417.723287394474</v>
      </c>
      <c r="J17">
        <f t="shared" si="10"/>
        <v>4985.221093967928</v>
      </c>
      <c r="L17">
        <f t="shared" si="11"/>
        <v>304.37424425690972</v>
      </c>
      <c r="M17">
        <f t="shared" si="5"/>
        <v>50.167535053178149</v>
      </c>
      <c r="N17">
        <f t="shared" si="6"/>
        <v>10.755090418788047</v>
      </c>
      <c r="O17">
        <v>46868</v>
      </c>
      <c r="Q17" s="10">
        <f t="shared" si="7"/>
        <v>0.99568498557563168</v>
      </c>
      <c r="R17">
        <f t="shared" si="8"/>
        <v>1240.9216469384567</v>
      </c>
    </row>
    <row r="18" spans="1:18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3"/>
        <v>6.1807819459968383E-2</v>
      </c>
      <c r="F18">
        <f t="shared" si="9"/>
        <v>4.3900961725739096E-3</v>
      </c>
      <c r="G18">
        <f t="shared" si="4"/>
        <v>-16252.642009958689</v>
      </c>
      <c r="I18">
        <f t="shared" si="0"/>
        <v>61807.819459968385</v>
      </c>
      <c r="J18">
        <f t="shared" si="10"/>
        <v>4390.0961725739107</v>
      </c>
      <c r="L18">
        <f t="shared" si="11"/>
        <v>329.05453601580081</v>
      </c>
      <c r="M18">
        <f t="shared" si="5"/>
        <v>45.655862084469362</v>
      </c>
      <c r="N18">
        <f t="shared" si="6"/>
        <v>10.496234118987427</v>
      </c>
      <c r="O18">
        <v>36179</v>
      </c>
      <c r="Q18" s="10">
        <f t="shared" si="7"/>
        <v>0.46629798683163354</v>
      </c>
      <c r="R18">
        <f t="shared" si="8"/>
        <v>443.97308087507702</v>
      </c>
    </row>
    <row r="19" spans="1:18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3"/>
        <v>6.608958524732611E-2</v>
      </c>
      <c r="F19">
        <f t="shared" si="9"/>
        <v>4.2817657873577275E-3</v>
      </c>
      <c r="G19">
        <f t="shared" si="4"/>
        <v>-16578.304953486841</v>
      </c>
      <c r="I19">
        <f t="shared" si="0"/>
        <v>66089.585247326104</v>
      </c>
      <c r="J19">
        <f t="shared" si="10"/>
        <v>4281.7657873577191</v>
      </c>
      <c r="L19">
        <f t="shared" si="11"/>
        <v>353.33140746033621</v>
      </c>
      <c r="M19">
        <f t="shared" si="5"/>
        <v>45.866796969294455</v>
      </c>
      <c r="N19">
        <f t="shared" si="6"/>
        <v>10.508895818788067</v>
      </c>
      <c r="O19">
        <v>36640</v>
      </c>
      <c r="Q19" s="10">
        <f t="shared" si="7"/>
        <v>0.40847558794661815</v>
      </c>
      <c r="R19">
        <f t="shared" si="8"/>
        <v>360.12765462440075</v>
      </c>
    </row>
    <row r="20" spans="1:18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3"/>
        <v>7.08053981938217E-2</v>
      </c>
      <c r="F20">
        <f t="shared" si="9"/>
        <v>4.71581294649559E-3</v>
      </c>
      <c r="G20">
        <f t="shared" si="4"/>
        <v>-17232.934851528778</v>
      </c>
      <c r="I20">
        <f t="shared" si="0"/>
        <v>70805.398193821704</v>
      </c>
      <c r="J20">
        <f t="shared" si="10"/>
        <v>4715.8129464956</v>
      </c>
      <c r="L20">
        <f t="shared" si="11"/>
        <v>380.30739346107231</v>
      </c>
      <c r="M20">
        <f t="shared" si="5"/>
        <v>51.942513391319196</v>
      </c>
      <c r="N20">
        <f t="shared" si="6"/>
        <v>10.850598426750169</v>
      </c>
      <c r="O20">
        <v>51565</v>
      </c>
      <c r="Q20" s="10">
        <f t="shared" si="7"/>
        <v>0.4659039311456637</v>
      </c>
      <c r="R20">
        <f t="shared" si="8"/>
        <v>476.36330661761929</v>
      </c>
    </row>
    <row r="21" spans="1:18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3"/>
        <v>7.4869316223223126E-2</v>
      </c>
      <c r="F21">
        <f t="shared" si="9"/>
        <v>4.0639180294014254E-3</v>
      </c>
      <c r="G21">
        <f t="shared" si="4"/>
        <v>-22628.047806632909</v>
      </c>
      <c r="I21">
        <f t="shared" si="0"/>
        <v>74869.316223223126</v>
      </c>
      <c r="J21">
        <f t="shared" si="10"/>
        <v>4063.9180294014222</v>
      </c>
      <c r="L21">
        <f t="shared" si="11"/>
        <v>403.75725762039281</v>
      </c>
      <c r="M21">
        <f t="shared" si="5"/>
        <v>45.938248309846742</v>
      </c>
      <c r="N21">
        <f t="shared" si="6"/>
        <v>10.513171599094814</v>
      </c>
      <c r="O21">
        <v>36797</v>
      </c>
      <c r="Q21" s="10">
        <f t="shared" si="7"/>
        <v>1.1212158296490938E-2</v>
      </c>
      <c r="R21">
        <f t="shared" si="8"/>
        <v>0.52253711784658308</v>
      </c>
    </row>
    <row r="22" spans="1:18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3"/>
        <v>7.880555211713991E-2</v>
      </c>
      <c r="F22">
        <f t="shared" si="9"/>
        <v>3.9362358939167841E-3</v>
      </c>
      <c r="G22">
        <f t="shared" si="4"/>
        <v>-20095.697709792134</v>
      </c>
      <c r="I22">
        <f t="shared" si="0"/>
        <v>78805.552117139916</v>
      </c>
      <c r="J22">
        <f t="shared" si="10"/>
        <v>3936.2358939167898</v>
      </c>
      <c r="L22">
        <f t="shared" si="11"/>
        <v>426.65180360727243</v>
      </c>
      <c r="M22">
        <f t="shared" si="5"/>
        <v>45.564740538154375</v>
      </c>
      <c r="N22">
        <f t="shared" si="6"/>
        <v>10.490746300336754</v>
      </c>
      <c r="O22">
        <v>35981</v>
      </c>
      <c r="Q22" s="10">
        <f t="shared" si="7"/>
        <v>8.4661309979826335E-2</v>
      </c>
      <c r="R22">
        <f t="shared" si="8"/>
        <v>23.980751422121035</v>
      </c>
    </row>
    <row r="23" spans="1:18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3"/>
        <v>8.3045571321436418E-2</v>
      </c>
      <c r="F23">
        <f t="shared" si="9"/>
        <v>4.2400192042965079E-3</v>
      </c>
      <c r="G23">
        <f t="shared" si="4"/>
        <v>-16471.510253506443</v>
      </c>
      <c r="I23">
        <f t="shared" si="0"/>
        <v>83045.571321436422</v>
      </c>
      <c r="J23">
        <f t="shared" si="10"/>
        <v>4240.0192042965064</v>
      </c>
      <c r="L23">
        <f t="shared" si="11"/>
        <v>451.51553076841668</v>
      </c>
      <c r="M23">
        <f t="shared" si="5"/>
        <v>50.210756678443502</v>
      </c>
      <c r="N23">
        <f t="shared" si="6"/>
        <v>10.757455972332892</v>
      </c>
      <c r="O23">
        <v>46979</v>
      </c>
      <c r="Q23" s="10">
        <f t="shared" si="7"/>
        <v>0.4063081937965195</v>
      </c>
      <c r="R23">
        <f t="shared" si="8"/>
        <v>353.9304844125661</v>
      </c>
    </row>
    <row r="24" spans="1:18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3"/>
        <v>8.654209039704408E-2</v>
      </c>
      <c r="F24">
        <f t="shared" si="9"/>
        <v>3.4965190756076625E-3</v>
      </c>
      <c r="G24">
        <f t="shared" si="4"/>
        <v>-36034.29544001734</v>
      </c>
      <c r="I24">
        <f t="shared" si="0"/>
        <v>86542.090397044085</v>
      </c>
      <c r="J24">
        <f t="shared" si="10"/>
        <v>3496.5190756076627</v>
      </c>
      <c r="L24">
        <f t="shared" si="11"/>
        <v>472.1790678712216</v>
      </c>
      <c r="M24">
        <f t="shared" si="5"/>
        <v>42.297586300756535</v>
      </c>
      <c r="N24">
        <f t="shared" si="6"/>
        <v>10.286366161971497</v>
      </c>
      <c r="O24">
        <v>29330</v>
      </c>
      <c r="Q24" s="10">
        <f t="shared" si="7"/>
        <v>0.45118206315999643</v>
      </c>
      <c r="R24">
        <f t="shared" si="8"/>
        <v>2363.1046781174659</v>
      </c>
    </row>
    <row r="25" spans="1:18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3"/>
        <v>9.2877907018642625E-2</v>
      </c>
      <c r="F25">
        <f t="shared" si="9"/>
        <v>6.3358166215985445E-3</v>
      </c>
      <c r="G25">
        <f t="shared" si="4"/>
        <v>-30576.742402377022</v>
      </c>
      <c r="I25">
        <f t="shared" si="0"/>
        <v>92877.907018642625</v>
      </c>
      <c r="J25">
        <f t="shared" si="10"/>
        <v>6335.8166215985402</v>
      </c>
      <c r="L25">
        <f t="shared" si="11"/>
        <v>509.99539594037032</v>
      </c>
      <c r="M25">
        <f t="shared" si="5"/>
        <v>78.393125066096317</v>
      </c>
      <c r="N25">
        <f t="shared" si="6"/>
        <v>11.981215126211628</v>
      </c>
      <c r="O25">
        <v>159726</v>
      </c>
      <c r="Q25" s="10">
        <f t="shared" si="7"/>
        <v>4.8802619036341699E-2</v>
      </c>
      <c r="R25">
        <f t="shared" si="8"/>
        <v>13.718332704655765</v>
      </c>
    </row>
    <row r="26" spans="1:18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3"/>
        <v>9.6637936679070835E-2</v>
      </c>
      <c r="F26">
        <f t="shared" si="9"/>
        <v>3.7600296604282102E-3</v>
      </c>
      <c r="G26">
        <f t="shared" si="4"/>
        <v>-35007.469276162054</v>
      </c>
      <c r="I26">
        <f t="shared" si="0"/>
        <v>96637.93667907083</v>
      </c>
      <c r="J26">
        <f t="shared" si="10"/>
        <v>3760.0296604282048</v>
      </c>
      <c r="L26">
        <f t="shared" si="11"/>
        <v>532.66842278876186</v>
      </c>
      <c r="M26">
        <f t="shared" si="5"/>
        <v>47.561148655157098</v>
      </c>
      <c r="N26">
        <f t="shared" si="6"/>
        <v>10.608538600098896</v>
      </c>
      <c r="O26">
        <v>40479</v>
      </c>
      <c r="Q26" s="10">
        <f t="shared" si="7"/>
        <v>0.40031424873553351</v>
      </c>
      <c r="R26">
        <f t="shared" si="8"/>
        <v>1675.5056939664389</v>
      </c>
    </row>
    <row r="27" spans="1:18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3"/>
        <v>0.1001503473380907</v>
      </c>
      <c r="F27">
        <f t="shared" si="9"/>
        <v>3.51241065901986E-3</v>
      </c>
      <c r="G27">
        <f t="shared" si="4"/>
        <v>-26380.981109307519</v>
      </c>
      <c r="I27">
        <f t="shared" si="0"/>
        <v>100150.34733809069</v>
      </c>
      <c r="J27">
        <f t="shared" si="10"/>
        <v>3512.4106590198644</v>
      </c>
      <c r="L27">
        <f t="shared" si="11"/>
        <v>554.00575899565297</v>
      </c>
      <c r="M27">
        <f t="shared" si="5"/>
        <v>45.261010836867477</v>
      </c>
      <c r="N27">
        <f t="shared" si="6"/>
        <v>10.472374515715389</v>
      </c>
      <c r="O27">
        <v>35326</v>
      </c>
      <c r="Q27" s="10">
        <f t="shared" si="7"/>
        <v>0.24755555719368799</v>
      </c>
      <c r="R27">
        <f t="shared" si="8"/>
        <v>380.19094423302505</v>
      </c>
    </row>
    <row r="28" spans="1:18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3"/>
        <v>0.1031084544277604</v>
      </c>
      <c r="F28">
        <f t="shared" si="9"/>
        <v>2.9581070896697037E-3</v>
      </c>
      <c r="G28">
        <f t="shared" si="4"/>
        <v>-44297.125850762794</v>
      </c>
      <c r="I28">
        <f t="shared" si="0"/>
        <v>103108.4544277604</v>
      </c>
      <c r="J28">
        <f t="shared" si="10"/>
        <v>2958.1070896697056</v>
      </c>
      <c r="L28">
        <f t="shared" si="11"/>
        <v>572.09504725936972</v>
      </c>
      <c r="M28">
        <f t="shared" si="5"/>
        <v>38.777291872074912</v>
      </c>
      <c r="N28">
        <f t="shared" si="6"/>
        <v>10.047674472848625</v>
      </c>
      <c r="O28">
        <v>23102</v>
      </c>
      <c r="Q28" s="10">
        <f t="shared" si="7"/>
        <v>0.61113354940584919</v>
      </c>
      <c r="R28">
        <f t="shared" si="8"/>
        <v>7306.0929292226665</v>
      </c>
    </row>
    <row r="29" spans="1:18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3"/>
        <v>0.10578790465387677</v>
      </c>
      <c r="F29">
        <f t="shared" si="9"/>
        <v>2.6794502261163755E-3</v>
      </c>
      <c r="G29">
        <f t="shared" si="4"/>
        <v>-27271.471485281061</v>
      </c>
      <c r="I29">
        <f t="shared" si="0"/>
        <v>105787.90465387677</v>
      </c>
      <c r="J29">
        <f t="shared" si="10"/>
        <v>2679.4502261163725</v>
      </c>
      <c r="L29">
        <f t="shared" si="11"/>
        <v>588.57533446838215</v>
      </c>
      <c r="M29">
        <f t="shared" si="5"/>
        <v>35.682217823053229</v>
      </c>
      <c r="N29">
        <f t="shared" si="6"/>
        <v>9.8191816034828712</v>
      </c>
      <c r="O29">
        <v>18383</v>
      </c>
      <c r="Q29" s="10">
        <f t="shared" si="7"/>
        <v>0.418143273373209</v>
      </c>
      <c r="R29">
        <f t="shared" si="8"/>
        <v>1383.7696612402967</v>
      </c>
    </row>
    <row r="30" spans="1:18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3"/>
        <v>0.10871701800201206</v>
      </c>
      <c r="F30">
        <f t="shared" si="9"/>
        <v>2.9291133481352816E-3</v>
      </c>
      <c r="G30">
        <f t="shared" si="4"/>
        <v>-21354.816234217666</v>
      </c>
      <c r="I30">
        <f t="shared" si="0"/>
        <v>108717.01800201206</v>
      </c>
      <c r="J30">
        <f t="shared" si="10"/>
        <v>2929.1133481352881</v>
      </c>
      <c r="L30">
        <f t="shared" si="11"/>
        <v>606.69549516321308</v>
      </c>
      <c r="M30">
        <f t="shared" si="5"/>
        <v>39.606222260205541</v>
      </c>
      <c r="N30">
        <f t="shared" si="6"/>
        <v>10.105775121970961</v>
      </c>
      <c r="O30">
        <v>24484</v>
      </c>
      <c r="Q30" s="10">
        <f t="shared" si="7"/>
        <v>0.19991440914086639</v>
      </c>
      <c r="R30">
        <f t="shared" si="8"/>
        <v>182.87379405059383</v>
      </c>
    </row>
    <row r="31" spans="1:18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3"/>
        <v>0.11156002781744767</v>
      </c>
      <c r="F31">
        <f t="shared" si="9"/>
        <v>2.8430098154356154E-3</v>
      </c>
      <c r="G31">
        <f t="shared" si="4"/>
        <v>-18262.908560770895</v>
      </c>
      <c r="I31">
        <f t="shared" si="0"/>
        <v>111560.02781744767</v>
      </c>
      <c r="J31">
        <f t="shared" si="10"/>
        <v>2843.0098154356092</v>
      </c>
      <c r="L31">
        <f t="shared" si="11"/>
        <v>624.3881139634467</v>
      </c>
      <c r="M31">
        <f t="shared" si="5"/>
        <v>39.022197387133481</v>
      </c>
      <c r="N31">
        <f t="shared" si="6"/>
        <v>10.06496844345823</v>
      </c>
      <c r="O31">
        <v>23505</v>
      </c>
      <c r="Q31" s="10">
        <f t="shared" si="7"/>
        <v>8.7316271128215342E-2</v>
      </c>
      <c r="R31">
        <f t="shared" si="8"/>
        <v>26.021246953745138</v>
      </c>
    </row>
    <row r="32" spans="1:18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3"/>
        <v>0.11418200914051879</v>
      </c>
      <c r="F32">
        <f t="shared" si="9"/>
        <v>2.6219813230711209E-3</v>
      </c>
      <c r="G32">
        <f t="shared" si="4"/>
        <v>-15121.090842808599</v>
      </c>
      <c r="I32">
        <f t="shared" si="0"/>
        <v>114182.00914051878</v>
      </c>
      <c r="J32">
        <f t="shared" si="10"/>
        <v>2621.9813230711152</v>
      </c>
      <c r="L32">
        <f t="shared" si="11"/>
        <v>640.79783532393833</v>
      </c>
      <c r="M32">
        <f t="shared" si="5"/>
        <v>36.505709569451987</v>
      </c>
      <c r="N32">
        <f t="shared" si="6"/>
        <v>9.8818552524090144</v>
      </c>
      <c r="O32">
        <v>19572</v>
      </c>
      <c r="Q32" s="10">
        <f t="shared" si="7"/>
        <v>3.0653035798394332E-2</v>
      </c>
      <c r="R32">
        <f t="shared" si="8"/>
        <v>2.3192715731471694</v>
      </c>
    </row>
    <row r="33" spans="1:18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3"/>
        <v>0.1163705197825109</v>
      </c>
      <c r="F33">
        <f t="shared" si="9"/>
        <v>2.188510641992103E-3</v>
      </c>
      <c r="G33">
        <f t="shared" si="4"/>
        <v>-19959.85643198451</v>
      </c>
      <c r="I33">
        <f t="shared" si="0"/>
        <v>116370.51978251089</v>
      </c>
      <c r="J33">
        <f t="shared" si="10"/>
        <v>2188.5106419921067</v>
      </c>
      <c r="L33">
        <f t="shared" si="11"/>
        <v>654.5632696281051</v>
      </c>
      <c r="M33">
        <f t="shared" si="5"/>
        <v>30.876407879288081</v>
      </c>
      <c r="N33">
        <f t="shared" si="6"/>
        <v>9.4218161184227096</v>
      </c>
      <c r="O33">
        <v>12355</v>
      </c>
      <c r="Q33" s="10">
        <f t="shared" si="7"/>
        <v>0.32847172691251714</v>
      </c>
      <c r="R33">
        <f t="shared" si="8"/>
        <v>523.61978215698559</v>
      </c>
    </row>
    <row r="34" spans="1:18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3"/>
        <v>0.11915877764604477</v>
      </c>
      <c r="F34">
        <f t="shared" si="9"/>
        <v>2.7882578635338717E-3</v>
      </c>
      <c r="G34">
        <f t="shared" si="4"/>
        <v>-13905.847740854182</v>
      </c>
      <c r="I34">
        <f t="shared" si="0"/>
        <v>119158.77764604476</v>
      </c>
      <c r="J34">
        <f t="shared" si="10"/>
        <v>2788.2578635338723</v>
      </c>
      <c r="L34">
        <f t="shared" si="11"/>
        <v>672.19218801907584</v>
      </c>
      <c r="M34">
        <f t="shared" si="5"/>
        <v>39.855717600405107</v>
      </c>
      <c r="N34">
        <f t="shared" si="6"/>
        <v>10.123024608256227</v>
      </c>
      <c r="O34">
        <v>24910</v>
      </c>
      <c r="Q34" s="10">
        <f t="shared" si="7"/>
        <v>0.17946610132566509</v>
      </c>
      <c r="R34">
        <f t="shared" si="8"/>
        <v>64.554551113934011</v>
      </c>
    </row>
    <row r="35" spans="1:18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3"/>
        <v>0.12153999627201562</v>
      </c>
      <c r="F35">
        <f t="shared" si="9"/>
        <v>2.381218625970849E-3</v>
      </c>
      <c r="G35">
        <f t="shared" si="4"/>
        <v>-12340.011933711465</v>
      </c>
      <c r="I35">
        <f t="shared" si="0"/>
        <v>121539.99627201562</v>
      </c>
      <c r="J35">
        <f t="shared" si="10"/>
        <v>2381.2186259708542</v>
      </c>
      <c r="L35">
        <f t="shared" si="11"/>
        <v>687.329081700301</v>
      </c>
      <c r="M35">
        <f t="shared" si="5"/>
        <v>34.482014825178879</v>
      </c>
      <c r="N35">
        <f t="shared" si="6"/>
        <v>9.7251978568555444</v>
      </c>
      <c r="O35">
        <v>16734</v>
      </c>
      <c r="Q35" s="10">
        <f t="shared" si="7"/>
        <v>0.16554998823830358</v>
      </c>
      <c r="R35">
        <f t="shared" si="8"/>
        <v>48.039200477433482</v>
      </c>
    </row>
    <row r="36" spans="1:18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3"/>
        <v>0.12432106221527151</v>
      </c>
      <c r="F36">
        <f t="shared" si="9"/>
        <v>2.7810659432558893E-3</v>
      </c>
      <c r="G36">
        <f t="shared" si="4"/>
        <v>-12805.588078473</v>
      </c>
      <c r="I36">
        <f t="shared" si="0"/>
        <v>124321.06221527151</v>
      </c>
      <c r="J36">
        <f t="shared" si="10"/>
        <v>2781.0659432558896</v>
      </c>
      <c r="L36">
        <f t="shared" si="11"/>
        <v>705.10359294877492</v>
      </c>
      <c r="M36">
        <f t="shared" si="5"/>
        <v>40.786628407267614</v>
      </c>
      <c r="N36">
        <f t="shared" si="6"/>
        <v>10.186445986151496</v>
      </c>
      <c r="O36">
        <v>26541</v>
      </c>
      <c r="Q36" s="10">
        <f t="shared" si="7"/>
        <v>0.27806339304039041</v>
      </c>
      <c r="R36">
        <f t="shared" si="8"/>
        <v>131.64189672522755</v>
      </c>
    </row>
    <row r="37" spans="1:18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3"/>
        <v>0.12685732983678</v>
      </c>
      <c r="F37">
        <f t="shared" si="9"/>
        <v>2.5362676215084923E-3</v>
      </c>
      <c r="G37">
        <f t="shared" si="4"/>
        <v>-12713.210276289499</v>
      </c>
      <c r="I37">
        <f t="shared" si="0"/>
        <v>126857.32983678</v>
      </c>
      <c r="J37">
        <f t="shared" si="10"/>
        <v>2536.2676215084939</v>
      </c>
      <c r="L37">
        <f t="shared" si="11"/>
        <v>721.40434776055838</v>
      </c>
      <c r="M37">
        <f t="shared" si="5"/>
        <v>37.668199651426171</v>
      </c>
      <c r="N37">
        <f t="shared" si="6"/>
        <v>9.9679635717204924</v>
      </c>
      <c r="O37">
        <v>21332</v>
      </c>
      <c r="Q37" s="10">
        <f t="shared" si="7"/>
        <v>0.19241543089256882</v>
      </c>
      <c r="R37">
        <f t="shared" si="8"/>
        <v>66.041921047588815</v>
      </c>
    </row>
    <row r="38" spans="1:18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3"/>
        <v>0.12933654096592972</v>
      </c>
      <c r="F38">
        <f t="shared" si="9"/>
        <v>2.4792111291497276E-3</v>
      </c>
      <c r="G38">
        <f t="shared" si="4"/>
        <v>-8603.7345128140587</v>
      </c>
      <c r="I38">
        <f t="shared" si="0"/>
        <v>129336.54096592973</v>
      </c>
      <c r="J38">
        <f t="shared" si="10"/>
        <v>2479.2111291497276</v>
      </c>
      <c r="L38">
        <f t="shared" si="11"/>
        <v>737.42283720114574</v>
      </c>
      <c r="M38">
        <f t="shared" si="5"/>
        <v>37.267206900247764</v>
      </c>
      <c r="N38">
        <f t="shared" si="6"/>
        <v>9.9385650791488249</v>
      </c>
      <c r="O38">
        <v>20714</v>
      </c>
      <c r="Q38" s="10">
        <f t="shared" si="7"/>
        <v>0.72887805380036796</v>
      </c>
      <c r="R38">
        <f t="shared" si="8"/>
        <v>440.65077461681204</v>
      </c>
    </row>
    <row r="39" spans="1:18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3"/>
        <v>0.13194383970079404</v>
      </c>
      <c r="F39">
        <f t="shared" si="9"/>
        <v>2.6072987348643162E-3</v>
      </c>
      <c r="G39">
        <f t="shared" si="4"/>
        <v>-11286.088744370929</v>
      </c>
      <c r="I39">
        <f t="shared" si="0"/>
        <v>131943.83970079405</v>
      </c>
      <c r="J39">
        <f t="shared" si="10"/>
        <v>2607.2987348643219</v>
      </c>
      <c r="L39">
        <f t="shared" si="11"/>
        <v>754.35972568946465</v>
      </c>
      <c r="M39">
        <f t="shared" si="5"/>
        <v>39.662098628053919</v>
      </c>
      <c r="N39">
        <f t="shared" si="6"/>
        <v>10.109647698809924</v>
      </c>
      <c r="O39">
        <v>24579</v>
      </c>
      <c r="Q39" s="10">
        <f t="shared" si="7"/>
        <v>0.37443264884782385</v>
      </c>
      <c r="R39">
        <f t="shared" si="8"/>
        <v>193.50459769087817</v>
      </c>
    </row>
    <row r="40" spans="1:18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3"/>
        <v>0.13394784036814478</v>
      </c>
      <c r="F40">
        <f t="shared" si="9"/>
        <v>2.004000667350736E-3</v>
      </c>
      <c r="G40">
        <f t="shared" si="4"/>
        <v>-7374.3677883845176</v>
      </c>
      <c r="I40">
        <f t="shared" si="0"/>
        <v>133947.84036814477</v>
      </c>
      <c r="J40">
        <f t="shared" si="10"/>
        <v>2004.000667350716</v>
      </c>
      <c r="L40">
        <f t="shared" si="11"/>
        <v>767.44138521281093</v>
      </c>
      <c r="M40">
        <f t="shared" si="5"/>
        <v>30.828122927528387</v>
      </c>
      <c r="N40">
        <f t="shared" si="6"/>
        <v>9.4175171297683136</v>
      </c>
      <c r="O40">
        <v>12302</v>
      </c>
      <c r="Q40" s="10">
        <f t="shared" si="7"/>
        <v>0.68829036845047675</v>
      </c>
      <c r="R40">
        <f t="shared" si="8"/>
        <v>333.07877653251262</v>
      </c>
    </row>
    <row r="41" spans="1:18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3"/>
        <v>0.13632197497965826</v>
      </c>
      <c r="F41">
        <f t="shared" si="9"/>
        <v>2.3741346115134787E-3</v>
      </c>
      <c r="G41">
        <f t="shared" si="4"/>
        <v>-6127.7259939434298</v>
      </c>
      <c r="I41">
        <f t="shared" si="0"/>
        <v>136321.97497965826</v>
      </c>
      <c r="J41">
        <f t="shared" si="10"/>
        <v>2374.1346115134947</v>
      </c>
      <c r="L41">
        <f t="shared" si="11"/>
        <v>783.01146816897619</v>
      </c>
      <c r="M41">
        <f t="shared" si="5"/>
        <v>36.917208466275795</v>
      </c>
      <c r="N41">
        <f t="shared" si="6"/>
        <v>9.9126454903208945</v>
      </c>
      <c r="O41">
        <v>20184</v>
      </c>
      <c r="Q41" s="10">
        <f t="shared" si="7"/>
        <v>1.3413556326563065</v>
      </c>
      <c r="R41">
        <f t="shared" si="8"/>
        <v>779.21704711495875</v>
      </c>
    </row>
    <row r="42" spans="1:18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3"/>
        <v>0.13855467114023834</v>
      </c>
      <c r="F42">
        <f t="shared" si="9"/>
        <v>2.2326961605800832E-3</v>
      </c>
      <c r="G42">
        <f t="shared" si="4"/>
        <v>-6940.8681006896049</v>
      </c>
      <c r="I42">
        <f t="shared" ref="I42:I60" si="12">$B$2*E42</f>
        <v>138554.67114023835</v>
      </c>
      <c r="J42">
        <f t="shared" si="10"/>
        <v>2232.6961605800898</v>
      </c>
      <c r="L42">
        <f t="shared" si="11"/>
        <v>797.72600510792086</v>
      </c>
      <c r="M42">
        <f t="shared" si="5"/>
        <v>35.095808871242241</v>
      </c>
      <c r="N42">
        <f t="shared" si="6"/>
        <v>9.7736635646999268</v>
      </c>
      <c r="O42">
        <v>17565</v>
      </c>
      <c r="Q42" s="10">
        <f t="shared" si="7"/>
        <v>0.96367296445038675</v>
      </c>
      <c r="R42">
        <f t="shared" si="8"/>
        <v>537.7131458845829</v>
      </c>
    </row>
    <row r="43" spans="1:18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3"/>
        <v>0.14079432379785084</v>
      </c>
      <c r="F43">
        <f t="shared" si="9"/>
        <v>2.2396526576125009E-3</v>
      </c>
      <c r="G43">
        <f t="shared" si="4"/>
        <v>-6839.708061837895</v>
      </c>
      <c r="I43">
        <f t="shared" si="12"/>
        <v>140794.32379785084</v>
      </c>
      <c r="J43">
        <f t="shared" si="10"/>
        <v>2239.6526576124888</v>
      </c>
      <c r="L43">
        <f t="shared" si="11"/>
        <v>812.55707043500752</v>
      </c>
      <c r="M43">
        <f t="shared" si="5"/>
        <v>35.577367211392556</v>
      </c>
      <c r="N43">
        <f t="shared" si="6"/>
        <v>9.8110981032427809</v>
      </c>
      <c r="O43">
        <v>18235</v>
      </c>
      <c r="Q43" s="10">
        <f t="shared" si="7"/>
        <v>0.99790602820025764</v>
      </c>
      <c r="R43">
        <f t="shared" si="8"/>
        <v>558.74010826191341</v>
      </c>
    </row>
    <row r="44" spans="1:18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3"/>
        <v>0.1430409891207356</v>
      </c>
      <c r="F44">
        <f t="shared" si="9"/>
        <v>2.2466653228847555E-3</v>
      </c>
      <c r="G44">
        <f t="shared" si="4"/>
        <v>-5866.5725276964713</v>
      </c>
      <c r="I44">
        <f t="shared" si="12"/>
        <v>143040.98912073558</v>
      </c>
      <c r="J44">
        <f t="shared" si="10"/>
        <v>2246.6653228847426</v>
      </c>
      <c r="L44">
        <f t="shared" si="11"/>
        <v>827.50622627707639</v>
      </c>
      <c r="M44">
        <f t="shared" si="5"/>
        <v>36.060985267113679</v>
      </c>
      <c r="N44">
        <f t="shared" si="6"/>
        <v>9.8481862367510384</v>
      </c>
      <c r="O44">
        <v>18924</v>
      </c>
      <c r="Q44" s="10">
        <f t="shared" si="7"/>
        <v>1.3354109385496284</v>
      </c>
      <c r="R44">
        <f t="shared" si="8"/>
        <v>734.5842636247545</v>
      </c>
    </row>
    <row r="45" spans="1:18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3"/>
        <v>0.14499214310564157</v>
      </c>
      <c r="F45">
        <f t="shared" si="9"/>
        <v>1.9511539849059734E-3</v>
      </c>
      <c r="G45">
        <f t="shared" si="4"/>
        <v>-6077.1116026600484</v>
      </c>
      <c r="I45">
        <f t="shared" si="12"/>
        <v>144992.14310564156</v>
      </c>
      <c r="J45">
        <f t="shared" si="10"/>
        <v>1951.1539849059773</v>
      </c>
      <c r="L45">
        <f t="shared" si="11"/>
        <v>840.54771113546121</v>
      </c>
      <c r="M45">
        <f t="shared" si="5"/>
        <v>31.629933061427419</v>
      </c>
      <c r="N45">
        <f t="shared" si="6"/>
        <v>9.4880478632807588</v>
      </c>
      <c r="O45">
        <v>13201</v>
      </c>
      <c r="Q45" s="10">
        <f t="shared" si="7"/>
        <v>1.0032381775215373</v>
      </c>
      <c r="R45">
        <f t="shared" si="8"/>
        <v>489.36676326120022</v>
      </c>
    </row>
    <row r="46" spans="1:18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3"/>
        <v>0.14734908935679447</v>
      </c>
      <c r="F46">
        <f t="shared" si="9"/>
        <v>2.3569462511529027E-3</v>
      </c>
      <c r="G46">
        <f t="shared" si="4"/>
        <v>-6613.0745859180652</v>
      </c>
      <c r="I46">
        <f t="shared" si="12"/>
        <v>147349.08935679446</v>
      </c>
      <c r="J46">
        <f t="shared" si="10"/>
        <v>2356.9462511528982</v>
      </c>
      <c r="L46">
        <f t="shared" si="11"/>
        <v>856.37473251091387</v>
      </c>
      <c r="M46">
        <f t="shared" si="5"/>
        <v>38.588280553742315</v>
      </c>
      <c r="N46">
        <f t="shared" si="6"/>
        <v>10.03425262241568</v>
      </c>
      <c r="O46">
        <v>22794</v>
      </c>
      <c r="Q46" s="10">
        <f t="shared" si="7"/>
        <v>1.1564009617135391</v>
      </c>
      <c r="R46">
        <f t="shared" si="8"/>
        <v>677.80931577121032</v>
      </c>
    </row>
    <row r="47" spans="1:18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3"/>
        <v>0.1501219529971074</v>
      </c>
      <c r="F47">
        <f t="shared" si="9"/>
        <v>2.7728636403129281E-3</v>
      </c>
      <c r="G47">
        <f t="shared" si="4"/>
        <v>-5634.6960760564752</v>
      </c>
      <c r="I47">
        <f t="shared" si="12"/>
        <v>150121.95299710741</v>
      </c>
      <c r="J47">
        <f t="shared" si="10"/>
        <v>2772.8636403129494</v>
      </c>
      <c r="L47">
        <f t="shared" si="11"/>
        <v>875.09805115875656</v>
      </c>
      <c r="M47">
        <f t="shared" si="5"/>
        <v>45.884108756842032</v>
      </c>
      <c r="N47">
        <f t="shared" si="6"/>
        <v>10.50993239925678</v>
      </c>
      <c r="O47">
        <v>36678</v>
      </c>
      <c r="Q47" s="10">
        <f t="shared" si="7"/>
        <v>1.8974541696060077</v>
      </c>
      <c r="R47">
        <f t="shared" si="8"/>
        <v>1189.15359279566</v>
      </c>
    </row>
    <row r="48" spans="1:18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3"/>
        <v>0.15204011086424951</v>
      </c>
      <c r="F48">
        <f t="shared" si="9"/>
        <v>1.9181578671421118E-3</v>
      </c>
      <c r="G48">
        <f t="shared" si="4"/>
        <v>-7626.5394071968603</v>
      </c>
      <c r="I48">
        <f t="shared" si="12"/>
        <v>152040.11086424952</v>
      </c>
      <c r="J48">
        <f t="shared" si="10"/>
        <v>1918.1578671421157</v>
      </c>
      <c r="L48">
        <f t="shared" si="11"/>
        <v>888.11602335148007</v>
      </c>
      <c r="M48">
        <f t="shared" si="5"/>
        <v>32.061772179259478</v>
      </c>
      <c r="N48">
        <f t="shared" si="6"/>
        <v>9.5252970865628441</v>
      </c>
      <c r="O48">
        <v>13702</v>
      </c>
      <c r="Q48" s="10">
        <f t="shared" si="7"/>
        <v>0.57355034220025902</v>
      </c>
      <c r="R48">
        <f t="shared" si="8"/>
        <v>254.83915143804779</v>
      </c>
    </row>
    <row r="49" spans="1:18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3"/>
        <v>0.15450476789852485</v>
      </c>
      <c r="F49">
        <f t="shared" si="9"/>
        <v>2.4646570342753416E-3</v>
      </c>
      <c r="G49">
        <f t="shared" si="4"/>
        <v>-4852.6077131912934</v>
      </c>
      <c r="I49">
        <f t="shared" si="12"/>
        <v>154504.76789852485</v>
      </c>
      <c r="J49">
        <f t="shared" si="10"/>
        <v>2464.6570342753257</v>
      </c>
      <c r="L49">
        <f t="shared" si="11"/>
        <v>904.92269170352529</v>
      </c>
      <c r="M49">
        <f t="shared" si="5"/>
        <v>41.594413783454286</v>
      </c>
      <c r="N49">
        <f t="shared" si="6"/>
        <v>10.240316868254155</v>
      </c>
      <c r="O49">
        <v>28010</v>
      </c>
      <c r="Q49" s="10">
        <f t="shared" si="7"/>
        <v>2.050318111726888</v>
      </c>
      <c r="R49">
        <f t="shared" si="8"/>
        <v>1113.5474392772369</v>
      </c>
    </row>
    <row r="50" spans="1:18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3"/>
        <v>0.15625742437068324</v>
      </c>
      <c r="F50">
        <f t="shared" si="9"/>
        <v>1.752656472158387E-3</v>
      </c>
      <c r="G50">
        <f t="shared" si="4"/>
        <v>-7907.8918317800717</v>
      </c>
      <c r="I50">
        <f t="shared" si="12"/>
        <v>156257.42437068323</v>
      </c>
      <c r="J50">
        <f t="shared" si="10"/>
        <v>1752.6564721583854</v>
      </c>
      <c r="L50">
        <f t="shared" si="11"/>
        <v>916.92913608196022</v>
      </c>
      <c r="M50">
        <f t="shared" si="5"/>
        <v>29.855492680598001</v>
      </c>
      <c r="N50">
        <f t="shared" si="6"/>
        <v>9.329455852866344</v>
      </c>
      <c r="O50">
        <v>11265</v>
      </c>
      <c r="Q50" s="10">
        <f t="shared" si="7"/>
        <v>0.40662638214958702</v>
      </c>
      <c r="R50">
        <f t="shared" si="8"/>
        <v>146.46383068089514</v>
      </c>
    </row>
    <row r="51" spans="1:18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3"/>
        <v>0.15831718307484954</v>
      </c>
      <c r="F51">
        <f t="shared" si="9"/>
        <v>2.0597587041663035E-3</v>
      </c>
      <c r="G51">
        <f t="shared" si="4"/>
        <v>-8881.8990034475792</v>
      </c>
      <c r="I51">
        <f t="shared" si="12"/>
        <v>158317.18307484954</v>
      </c>
      <c r="J51">
        <f t="shared" si="10"/>
        <v>2059.7587041663064</v>
      </c>
      <c r="L51">
        <f t="shared" si="11"/>
        <v>931.09816025269299</v>
      </c>
      <c r="M51">
        <f t="shared" si="5"/>
        <v>35.396152151752467</v>
      </c>
      <c r="N51">
        <f t="shared" si="6"/>
        <v>9.7970709238316385</v>
      </c>
      <c r="O51">
        <v>17981</v>
      </c>
      <c r="Q51" s="10">
        <f t="shared" si="7"/>
        <v>0.43437235666177326</v>
      </c>
      <c r="R51">
        <f t="shared" si="8"/>
        <v>188.89344671113261</v>
      </c>
    </row>
    <row r="52" spans="1:18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3"/>
        <v>0.16035660293375298</v>
      </c>
      <c r="F52">
        <f t="shared" si="9"/>
        <v>2.0394198589034351E-3</v>
      </c>
      <c r="G52">
        <f t="shared" si="4"/>
        <v>-11107.796180768513</v>
      </c>
      <c r="I52">
        <f t="shared" si="12"/>
        <v>160356.60293375299</v>
      </c>
      <c r="J52">
        <f t="shared" si="10"/>
        <v>2039.4198589034495</v>
      </c>
      <c r="L52">
        <f t="shared" si="11"/>
        <v>945.19028399532101</v>
      </c>
      <c r="M52">
        <f t="shared" si="5"/>
        <v>35.363159880867812</v>
      </c>
      <c r="N52">
        <f t="shared" si="6"/>
        <v>9.7945093899663824</v>
      </c>
      <c r="O52">
        <v>17935</v>
      </c>
      <c r="Q52" s="10">
        <f t="shared" si="7"/>
        <v>0.13743438868011684</v>
      </c>
      <c r="R52">
        <f t="shared" si="8"/>
        <v>29.774519747319328</v>
      </c>
    </row>
    <row r="53" spans="1:18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3"/>
        <v>0.16197130327718634</v>
      </c>
      <c r="F53">
        <f t="shared" si="9"/>
        <v>1.6147003434333618E-3</v>
      </c>
      <c r="G53">
        <f t="shared" si="4"/>
        <v>-7000.7518091842385</v>
      </c>
      <c r="I53">
        <f t="shared" si="12"/>
        <v>161971.30327718635</v>
      </c>
      <c r="J53">
        <f t="shared" si="10"/>
        <v>1614.7003434333601</v>
      </c>
      <c r="L53">
        <f t="shared" si="11"/>
        <v>956.39240996789988</v>
      </c>
      <c r="M53">
        <f t="shared" si="5"/>
        <v>28.23501464299131</v>
      </c>
      <c r="N53">
        <f t="shared" si="6"/>
        <v>9.1761629201745958</v>
      </c>
      <c r="O53">
        <v>9664</v>
      </c>
      <c r="Q53" s="10">
        <f t="shared" si="7"/>
        <v>0.48273677082953176</v>
      </c>
      <c r="R53">
        <f t="shared" si="8"/>
        <v>171.15302675809357</v>
      </c>
    </row>
    <row r="54" spans="1:18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3"/>
        <v>0.16394219905545515</v>
      </c>
      <c r="F54">
        <f t="shared" si="9"/>
        <v>1.9708957782688108E-3</v>
      </c>
      <c r="G54">
        <f t="shared" si="4"/>
        <v>-6272.8719997088838</v>
      </c>
      <c r="I54">
        <f t="shared" si="12"/>
        <v>163942.19905545516</v>
      </c>
      <c r="J54">
        <f t="shared" si="10"/>
        <v>1970.8957782688085</v>
      </c>
      <c r="L54">
        <f t="shared" si="11"/>
        <v>970.11962196330171</v>
      </c>
      <c r="M54">
        <f t="shared" si="5"/>
        <v>34.748764687287746</v>
      </c>
      <c r="N54">
        <f t="shared" si="6"/>
        <v>9.7463657967639161</v>
      </c>
      <c r="O54">
        <v>17092</v>
      </c>
      <c r="Q54" s="10">
        <f t="shared" si="7"/>
        <v>0.95719541039603628</v>
      </c>
      <c r="R54">
        <f t="shared" si="8"/>
        <v>471.40751003106243</v>
      </c>
    </row>
    <row r="55" spans="1:18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3"/>
        <v>0.16575904082312232</v>
      </c>
      <c r="F55">
        <f t="shared" si="9"/>
        <v>1.8168417676671655E-3</v>
      </c>
      <c r="G55">
        <f t="shared" si="4"/>
        <v>-5786.8711647949885</v>
      </c>
      <c r="I55">
        <f t="shared" si="12"/>
        <v>165759.04082312231</v>
      </c>
      <c r="J55">
        <f t="shared" si="10"/>
        <v>1816.8417676671525</v>
      </c>
      <c r="L55">
        <f t="shared" si="11"/>
        <v>982.82671144933477</v>
      </c>
      <c r="M55">
        <f t="shared" si="5"/>
        <v>32.302120338406844</v>
      </c>
      <c r="N55">
        <f t="shared" si="6"/>
        <v>9.5458121082638119</v>
      </c>
      <c r="O55">
        <v>13986</v>
      </c>
      <c r="Q55" s="10">
        <f t="shared" si="7"/>
        <v>0.98128873246145309</v>
      </c>
      <c r="R55">
        <f t="shared" si="8"/>
        <v>445.6718362865634</v>
      </c>
    </row>
    <row r="56" spans="1:18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3"/>
        <v>0.16740672973223791</v>
      </c>
      <c r="F56">
        <f t="shared" si="9"/>
        <v>1.6476889091155966E-3</v>
      </c>
      <c r="G56">
        <f t="shared" si="4"/>
        <v>-7087.6700872642268</v>
      </c>
      <c r="I56">
        <f t="shared" si="12"/>
        <v>167406.7297322379</v>
      </c>
      <c r="J56">
        <f t="shared" si="10"/>
        <v>1647.6889091155899</v>
      </c>
      <c r="L56">
        <f t="shared" si="11"/>
        <v>994.39485371238129</v>
      </c>
      <c r="M56">
        <f t="shared" si="5"/>
        <v>29.528183570530352</v>
      </c>
      <c r="N56">
        <f t="shared" si="6"/>
        <v>9.2991750856766728</v>
      </c>
      <c r="O56">
        <v>10929</v>
      </c>
      <c r="Q56" s="10">
        <f t="shared" si="7"/>
        <v>0.48977297388389684</v>
      </c>
      <c r="R56">
        <f t="shared" si="8"/>
        <v>178.08390445277504</v>
      </c>
    </row>
    <row r="57" spans="1:18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3"/>
        <v>0.16904440091215145</v>
      </c>
      <c r="F57">
        <f t="shared" si="9"/>
        <v>1.6376711799135357E-3</v>
      </c>
      <c r="G57">
        <f t="shared" si="4"/>
        <v>-6619.7434204408728</v>
      </c>
      <c r="I57">
        <f t="shared" si="12"/>
        <v>169044.40091215144</v>
      </c>
      <c r="J57">
        <f t="shared" si="10"/>
        <v>1637.6711799135373</v>
      </c>
      <c r="L57">
        <f t="shared" si="11"/>
        <v>1005.9344860097088</v>
      </c>
      <c r="M57">
        <f t="shared" si="5"/>
        <v>29.574349310885879</v>
      </c>
      <c r="N57">
        <f t="shared" si="6"/>
        <v>9.3034663499656673</v>
      </c>
      <c r="O57">
        <v>10976</v>
      </c>
      <c r="Q57" s="10">
        <f t="shared" si="7"/>
        <v>0.58689067821079199</v>
      </c>
      <c r="R57">
        <f t="shared" si="8"/>
        <v>223.99953218766669</v>
      </c>
    </row>
    <row r="58" spans="1:18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3"/>
        <v>0.17113012207156852</v>
      </c>
      <c r="F58">
        <f t="shared" si="9"/>
        <v>2.0857211594170755E-3</v>
      </c>
      <c r="G58">
        <f t="shared" si="4"/>
        <v>-70935.985817923385</v>
      </c>
      <c r="I58">
        <f t="shared" si="12"/>
        <v>171130.12207156853</v>
      </c>
      <c r="J58">
        <f t="shared" si="10"/>
        <v>2085.7211594170949</v>
      </c>
      <c r="L58">
        <f t="shared" si="11"/>
        <v>1020.691980066145</v>
      </c>
      <c r="M58">
        <f t="shared" si="5"/>
        <v>37.970777883212307</v>
      </c>
      <c r="N58">
        <f t="shared" si="6"/>
        <v>9.9899404402663272</v>
      </c>
      <c r="O58">
        <v>21806</v>
      </c>
      <c r="Q58" s="10">
        <f t="shared" si="7"/>
        <v>0.81850668644125524</v>
      </c>
      <c r="R58">
        <f t="shared" si="8"/>
        <v>42420.85823760114</v>
      </c>
    </row>
    <row r="59" spans="1:18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3"/>
        <v>0.17263501092318534</v>
      </c>
      <c r="F59">
        <f t="shared" si="9"/>
        <v>1.5048888516168146E-3</v>
      </c>
      <c r="G59">
        <f t="shared" si="4"/>
        <v>-24618.349262933367</v>
      </c>
      <c r="I59">
        <f t="shared" si="12"/>
        <v>172635.01092318533</v>
      </c>
      <c r="J59">
        <f t="shared" si="10"/>
        <v>1504.8888516167935</v>
      </c>
      <c r="L59">
        <f t="shared" si="11"/>
        <v>1031.3823153982466</v>
      </c>
      <c r="M59">
        <f t="shared" si="5"/>
        <v>27.612573034920437</v>
      </c>
      <c r="N59">
        <f t="shared" si="6"/>
        <v>9.1149301871715238</v>
      </c>
      <c r="O59">
        <v>9090</v>
      </c>
      <c r="Q59" s="10">
        <f t="shared" si="7"/>
        <v>0.60272205606737239</v>
      </c>
      <c r="R59">
        <f t="shared" si="8"/>
        <v>3463.7750889519016</v>
      </c>
    </row>
    <row r="60" spans="1:18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3"/>
        <v>0.17397441818491211</v>
      </c>
      <c r="F60">
        <f t="shared" si="9"/>
        <v>1.3394072617267661E-3</v>
      </c>
      <c r="G60">
        <f t="shared" si="4"/>
        <v>-10009.294022677914</v>
      </c>
      <c r="I60">
        <f t="shared" si="12"/>
        <v>173974.41818491209</v>
      </c>
      <c r="J60">
        <f t="shared" si="10"/>
        <v>1339.4072617267666</v>
      </c>
      <c r="L60">
        <f t="shared" si="11"/>
        <v>1040.9272557600498</v>
      </c>
      <c r="M60">
        <f t="shared" si="5"/>
        <v>24.747644118877098</v>
      </c>
      <c r="N60">
        <f t="shared" si="6"/>
        <v>8.8140332016527836</v>
      </c>
      <c r="O60">
        <v>6728</v>
      </c>
      <c r="Q60" s="10">
        <f t="shared" si="7"/>
        <v>0.1147341297245429</v>
      </c>
      <c r="R60">
        <f t="shared" si="8"/>
        <v>22.498339110353886</v>
      </c>
    </row>
    <row r="61" spans="1:18">
      <c r="G61">
        <f>(B2-D60)*LN(1-E60)</f>
        <v>-157874.52512824663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D9CF-887B-0C46-94E7-924EDE2B6D9F}">
  <dimension ref="A1:S61"/>
  <sheetViews>
    <sheetView workbookViewId="0">
      <selection activeCell="O14" sqref="O14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0.15737735458799404</v>
      </c>
      <c r="O1" t="s">
        <v>16</v>
      </c>
      <c r="Q1" s="10">
        <f>AVERAGE(Q10:Q60)</f>
        <v>0.51268787120661741</v>
      </c>
      <c r="R1" t="s">
        <v>19</v>
      </c>
      <c r="S1">
        <f>SUM(R10:R60)</f>
        <v>89260.950662424832</v>
      </c>
    </row>
    <row r="2" spans="1:19">
      <c r="A2" t="s">
        <v>9</v>
      </c>
      <c r="B2">
        <v>1000000</v>
      </c>
      <c r="F2" t="s">
        <v>7</v>
      </c>
      <c r="G2">
        <v>13.788360441614515</v>
      </c>
      <c r="O2" t="s">
        <v>27</v>
      </c>
      <c r="Q2">
        <f>-2*G5+4*LN(B2)</f>
        <v>2245281.9227901464</v>
      </c>
      <c r="R2" t="s">
        <v>20</v>
      </c>
      <c r="S2">
        <f>51-2</f>
        <v>49</v>
      </c>
    </row>
    <row r="3" spans="1:19">
      <c r="F3" t="s">
        <v>11</v>
      </c>
      <c r="G3">
        <v>0.88649615483327937</v>
      </c>
      <c r="R3" t="s">
        <v>21</v>
      </c>
      <c r="S3">
        <f>_xlfn.CHISQ.DIST.RT(S1,S2)</f>
        <v>0</v>
      </c>
    </row>
    <row r="4" spans="1:19" ht="15" customHeight="1">
      <c r="F4" t="s">
        <v>12</v>
      </c>
      <c r="G4">
        <v>0</v>
      </c>
    </row>
    <row r="5" spans="1:19">
      <c r="F5" t="s">
        <v>8</v>
      </c>
      <c r="G5">
        <f>SUM(G8:G61)</f>
        <v>-1122613.3303739573</v>
      </c>
    </row>
    <row r="6" spans="1:19">
      <c r="O6" t="s">
        <v>23</v>
      </c>
    </row>
    <row r="7" spans="1:19">
      <c r="B7" s="3" t="s">
        <v>15</v>
      </c>
      <c r="C7" s="2" t="s">
        <v>3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29</v>
      </c>
      <c r="O7" s="2" t="s">
        <v>2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</row>
    <row r="9" spans="1:19">
      <c r="B9" s="1">
        <v>44571</v>
      </c>
      <c r="C9" s="4"/>
    </row>
    <row r="10" spans="1:19">
      <c r="A10">
        <v>1</v>
      </c>
      <c r="B10" s="1">
        <v>44578</v>
      </c>
      <c r="C10">
        <v>9979</v>
      </c>
      <c r="D10">
        <f>C10</f>
        <v>9979</v>
      </c>
      <c r="E10">
        <f>1-(G$2/(G$2+L10))^G$1</f>
        <v>1.095838836963825E-2</v>
      </c>
      <c r="F10">
        <f>E10</f>
        <v>1.095838836963825E-2</v>
      </c>
      <c r="G10">
        <f>C10*IFERROR(LN(F10), -10000)</f>
        <v>-45041.71389725362</v>
      </c>
      <c r="I10">
        <f t="shared" ref="I10:I41" si="0">$B$2*E10</f>
        <v>10958.388369638251</v>
      </c>
      <c r="J10">
        <f>I10</f>
        <v>10958.388369638251</v>
      </c>
      <c r="L10">
        <f>A10^$G$3*M10</f>
        <v>1</v>
      </c>
      <c r="M10">
        <f>EXP($G$4*N10)</f>
        <v>1</v>
      </c>
      <c r="N10">
        <f>LN(O10)</f>
        <v>4.5990515049799141</v>
      </c>
      <c r="O10" s="9">
        <v>99.39</v>
      </c>
      <c r="Q10" s="10">
        <f>ABS(C10-J10)/C10</f>
        <v>9.8144941340640432E-2</v>
      </c>
      <c r="R10">
        <f>(C10-J10)^2/J10</f>
        <v>87.531263378132621</v>
      </c>
    </row>
    <row r="11" spans="1:19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 t="shared" ref="E11:E60" si="3">1-(G$2/(G$2+L11))^G$1</f>
        <v>1.9606114914394124E-2</v>
      </c>
      <c r="F11">
        <f>E11-E10</f>
        <v>8.6477265447558738E-3</v>
      </c>
      <c r="G11">
        <f t="shared" ref="G11:G60" si="4">C11*IFERROR(LN(F11), -10000)</f>
        <v>-40117.624733036377</v>
      </c>
      <c r="I11">
        <f t="shared" si="0"/>
        <v>19606.114914394122</v>
      </c>
      <c r="J11">
        <f>I11-I10</f>
        <v>8647.7265447558711</v>
      </c>
      <c r="L11">
        <f>L10+(A11^G$3-A10^G$3)*M11</f>
        <v>1.8486808123011411</v>
      </c>
      <c r="M11">
        <f t="shared" ref="M11:M60" si="5">EXP($G$4*N11)</f>
        <v>1</v>
      </c>
      <c r="N11">
        <f t="shared" ref="N11:N60" si="6">LN(O11)</f>
        <v>4.7862409608803933</v>
      </c>
      <c r="O11" s="9">
        <v>119.85</v>
      </c>
      <c r="Q11" s="10">
        <f t="shared" ref="Q11:Q60" si="7">ABS(C11-J11)/C11</f>
        <v>2.400551151638498E-2</v>
      </c>
      <c r="R11">
        <f t="shared" ref="R11:R60" si="8">(C11-J11)^2/J11</f>
        <v>4.7524689565463634</v>
      </c>
      <c r="S11" t="s">
        <v>14</v>
      </c>
    </row>
    <row r="12" spans="1:19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si="3"/>
        <v>2.7270731908204504E-2</v>
      </c>
      <c r="F12">
        <f t="shared" ref="F12:F60" si="9">E12-E11</f>
        <v>7.6646169938103803E-3</v>
      </c>
      <c r="G12">
        <f t="shared" si="4"/>
        <v>-49115.712042081606</v>
      </c>
      <c r="I12">
        <f t="shared" si="0"/>
        <v>27270.731908204503</v>
      </c>
      <c r="J12">
        <f t="shared" ref="J12:J60" si="10">I12-I11</f>
        <v>7664.6169938103812</v>
      </c>
      <c r="L12">
        <f t="shared" ref="L12:L60" si="11">L11+(A12^G$3-A11^G$3)*M12</f>
        <v>2.6482937628580907</v>
      </c>
      <c r="M12">
        <f t="shared" si="5"/>
        <v>1</v>
      </c>
      <c r="N12">
        <f t="shared" si="6"/>
        <v>4.7630282706036713</v>
      </c>
      <c r="O12" s="9">
        <v>117.1</v>
      </c>
      <c r="Q12" s="10">
        <f t="shared" si="7"/>
        <v>0.239847565822634</v>
      </c>
      <c r="R12">
        <f t="shared" si="8"/>
        <v>763.06179021728008</v>
      </c>
    </row>
    <row r="13" spans="1:19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3"/>
        <v>3.4248211922571103E-2</v>
      </c>
      <c r="F13">
        <f t="shared" si="9"/>
        <v>6.9774800143665994E-3</v>
      </c>
      <c r="G13">
        <f t="shared" si="4"/>
        <v>-54397.279057303975</v>
      </c>
      <c r="I13">
        <f t="shared" si="0"/>
        <v>34248.211922571107</v>
      </c>
      <c r="J13">
        <f t="shared" si="10"/>
        <v>6977.4800143666034</v>
      </c>
      <c r="L13">
        <f t="shared" si="11"/>
        <v>3.4176207457704071</v>
      </c>
      <c r="M13">
        <f t="shared" si="5"/>
        <v>1</v>
      </c>
      <c r="N13">
        <f t="shared" si="6"/>
        <v>4.5555596854347566</v>
      </c>
      <c r="O13" s="9">
        <v>95.16</v>
      </c>
      <c r="Q13" s="10">
        <f t="shared" si="7"/>
        <v>0.36313617977668827</v>
      </c>
      <c r="R13">
        <f t="shared" si="8"/>
        <v>2268.5297906254541</v>
      </c>
    </row>
    <row r="14" spans="1:19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3"/>
        <v>4.0690730604640457E-2</v>
      </c>
      <c r="F14">
        <f t="shared" si="9"/>
        <v>6.4425186820693536E-3</v>
      </c>
      <c r="G14">
        <f t="shared" si="4"/>
        <v>-31192.219229710721</v>
      </c>
      <c r="I14">
        <f t="shared" si="0"/>
        <v>40690.730604640456</v>
      </c>
      <c r="J14">
        <f t="shared" si="10"/>
        <v>6442.5186820693489</v>
      </c>
      <c r="L14">
        <f t="shared" si="11"/>
        <v>4.1651842853220291</v>
      </c>
      <c r="M14">
        <f t="shared" si="5"/>
        <v>1</v>
      </c>
      <c r="N14">
        <f t="shared" si="6"/>
        <v>4.6177902173441936</v>
      </c>
      <c r="O14" s="9">
        <v>101.27</v>
      </c>
      <c r="Q14" s="10">
        <f t="shared" si="7"/>
        <v>4.1972939037578663E-2</v>
      </c>
      <c r="R14">
        <f t="shared" si="8"/>
        <v>10.45397765480423</v>
      </c>
    </row>
    <row r="15" spans="1:19">
      <c r="A15">
        <v>6</v>
      </c>
      <c r="B15" s="1">
        <f>B14+WEEKDAY(7)</f>
        <v>44613</v>
      </c>
      <c r="C15">
        <v>4890</v>
      </c>
      <c r="D15">
        <f t="shared" si="2"/>
        <v>50536</v>
      </c>
      <c r="E15">
        <f t="shared" si="3"/>
        <v>4.669438558162109E-2</v>
      </c>
      <c r="F15">
        <f t="shared" si="9"/>
        <v>6.0036549769806324E-3</v>
      </c>
      <c r="G15">
        <f t="shared" si="4"/>
        <v>-25014.241610378976</v>
      </c>
      <c r="I15">
        <f t="shared" si="0"/>
        <v>46694.385581621093</v>
      </c>
      <c r="J15">
        <f t="shared" si="10"/>
        <v>6003.654976980637</v>
      </c>
      <c r="L15">
        <f t="shared" si="11"/>
        <v>4.8958498647325408</v>
      </c>
      <c r="M15">
        <f t="shared" si="5"/>
        <v>1</v>
      </c>
      <c r="N15">
        <f t="shared" si="6"/>
        <v>4.5159017182299088</v>
      </c>
      <c r="O15" s="9">
        <v>91.46</v>
      </c>
      <c r="Q15" s="10">
        <f t="shared" si="7"/>
        <v>0.22774130408601984</v>
      </c>
      <c r="R15">
        <f t="shared" si="8"/>
        <v>206.57872787644425</v>
      </c>
    </row>
    <row r="16" spans="1:19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3"/>
        <v>5.23265357014564E-2</v>
      </c>
      <c r="F16">
        <f t="shared" si="9"/>
        <v>5.6321501198353108E-3</v>
      </c>
      <c r="G16">
        <f t="shared" si="4"/>
        <v>-20095.54434204354</v>
      </c>
      <c r="I16">
        <f t="shared" si="0"/>
        <v>52326.5357014564</v>
      </c>
      <c r="J16">
        <f t="shared" si="10"/>
        <v>5632.1501198353071</v>
      </c>
      <c r="L16">
        <f t="shared" si="11"/>
        <v>5.6127560016180054</v>
      </c>
      <c r="M16">
        <f t="shared" si="5"/>
        <v>1</v>
      </c>
      <c r="N16">
        <f t="shared" si="6"/>
        <v>4.8104755791724214</v>
      </c>
      <c r="O16" s="9">
        <v>122.79</v>
      </c>
      <c r="Q16" s="10">
        <f t="shared" si="7"/>
        <v>0.45158508243178019</v>
      </c>
      <c r="R16">
        <f t="shared" si="8"/>
        <v>545.09023678663118</v>
      </c>
    </row>
    <row r="17" spans="1:18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3"/>
        <v>5.7637480528916707E-2</v>
      </c>
      <c r="F17">
        <f t="shared" si="9"/>
        <v>5.3109448274603066E-3</v>
      </c>
      <c r="G17">
        <f t="shared" si="4"/>
        <v>-13084.487843818733</v>
      </c>
      <c r="I17">
        <f t="shared" si="0"/>
        <v>57637.480528916705</v>
      </c>
      <c r="J17">
        <f t="shared" si="10"/>
        <v>5310.9448274603055</v>
      </c>
      <c r="L17">
        <f t="shared" si="11"/>
        <v>6.3180898964280665</v>
      </c>
      <c r="M17">
        <f t="shared" si="5"/>
        <v>1</v>
      </c>
      <c r="N17">
        <f t="shared" si="6"/>
        <v>4.5970372027579023</v>
      </c>
      <c r="O17" s="9">
        <v>99.19</v>
      </c>
      <c r="Q17" s="10">
        <f t="shared" si="7"/>
        <v>1.1260787940193377</v>
      </c>
      <c r="R17">
        <f t="shared" si="8"/>
        <v>1489.8777636369311</v>
      </c>
    </row>
    <row r="18" spans="1:18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3"/>
        <v>6.2666409302845838E-2</v>
      </c>
      <c r="F18">
        <f t="shared" si="9"/>
        <v>5.0289287739291311E-3</v>
      </c>
      <c r="G18">
        <f t="shared" si="4"/>
        <v>-15845.889565173185</v>
      </c>
      <c r="I18">
        <f t="shared" si="0"/>
        <v>62666.409302845837</v>
      </c>
      <c r="J18">
        <f t="shared" si="10"/>
        <v>5028.9287739291321</v>
      </c>
      <c r="L18">
        <f t="shared" si="11"/>
        <v>7.0134598543930657</v>
      </c>
      <c r="M18">
        <f t="shared" si="5"/>
        <v>1</v>
      </c>
      <c r="N18">
        <f t="shared" si="6"/>
        <v>4.4252058487678152</v>
      </c>
      <c r="O18" s="9">
        <v>83.53</v>
      </c>
      <c r="Q18" s="10">
        <f t="shared" si="7"/>
        <v>0.67966892916804678</v>
      </c>
      <c r="R18">
        <f t="shared" si="8"/>
        <v>823.42290000846117</v>
      </c>
    </row>
    <row r="19" spans="1:18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3"/>
        <v>6.7444798743154677E-2</v>
      </c>
      <c r="F19">
        <f t="shared" si="9"/>
        <v>4.7783894403088389E-3</v>
      </c>
      <c r="G19">
        <f t="shared" si="4"/>
        <v>-16244.701248343366</v>
      </c>
      <c r="I19">
        <f t="shared" si="0"/>
        <v>67444.798743154679</v>
      </c>
      <c r="J19">
        <f t="shared" si="10"/>
        <v>4778.3894403088416</v>
      </c>
      <c r="L19">
        <f t="shared" si="11"/>
        <v>7.7000962679730804</v>
      </c>
      <c r="M19">
        <f t="shared" si="5"/>
        <v>1</v>
      </c>
      <c r="N19">
        <f t="shared" si="6"/>
        <v>4.5517694092609764</v>
      </c>
      <c r="O19" s="9">
        <v>94.8</v>
      </c>
      <c r="Q19" s="10">
        <f t="shared" si="7"/>
        <v>0.57183863168053994</v>
      </c>
      <c r="R19">
        <f t="shared" si="8"/>
        <v>632.43021187950023</v>
      </c>
    </row>
    <row r="20" spans="1:18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3"/>
        <v>7.1998517189963307E-2</v>
      </c>
      <c r="F20">
        <f t="shared" si="9"/>
        <v>4.55371844680863E-3</v>
      </c>
      <c r="G20">
        <f t="shared" si="4"/>
        <v>-17345.45643326893</v>
      </c>
      <c r="I20">
        <f t="shared" si="0"/>
        <v>71998.517189963313</v>
      </c>
      <c r="J20">
        <f t="shared" si="10"/>
        <v>4553.7184468086343</v>
      </c>
      <c r="L20">
        <f t="shared" si="11"/>
        <v>8.3789695289630881</v>
      </c>
      <c r="M20">
        <f t="shared" si="5"/>
        <v>1</v>
      </c>
      <c r="N20">
        <f t="shared" si="6"/>
        <v>4.6582369069247838</v>
      </c>
      <c r="O20" s="9">
        <v>105.45</v>
      </c>
      <c r="Q20" s="10">
        <f t="shared" si="7"/>
        <v>0.41551708013945737</v>
      </c>
      <c r="R20">
        <f t="shared" si="8"/>
        <v>392.38618436999229</v>
      </c>
    </row>
    <row r="21" spans="1:18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3"/>
        <v>7.6349208346147224E-2</v>
      </c>
      <c r="F21">
        <f t="shared" si="9"/>
        <v>4.3506911561839168E-3</v>
      </c>
      <c r="G21">
        <f t="shared" si="4"/>
        <v>-22347.798501697009</v>
      </c>
      <c r="I21">
        <f t="shared" si="0"/>
        <v>76349.208346147221</v>
      </c>
      <c r="J21">
        <f t="shared" si="10"/>
        <v>4350.6911561839079</v>
      </c>
      <c r="L21">
        <f t="shared" si="11"/>
        <v>9.0508637048381875</v>
      </c>
      <c r="M21">
        <f t="shared" si="5"/>
        <v>1</v>
      </c>
      <c r="N21">
        <f t="shared" si="6"/>
        <v>4.8905746666958141</v>
      </c>
      <c r="O21" s="9">
        <v>133.03</v>
      </c>
      <c r="Q21" s="10">
        <f t="shared" si="7"/>
        <v>5.8562325105573694E-2</v>
      </c>
      <c r="R21">
        <f t="shared" si="8"/>
        <v>13.315638960674939</v>
      </c>
    </row>
    <row r="22" spans="1:18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3"/>
        <v>8.0515244441522693E-2</v>
      </c>
      <c r="F22">
        <f t="shared" si="9"/>
        <v>4.1660360953754694E-3</v>
      </c>
      <c r="G22">
        <f t="shared" si="4"/>
        <v>-19889.787896741411</v>
      </c>
      <c r="I22">
        <f t="shared" si="0"/>
        <v>80515.244441522693</v>
      </c>
      <c r="J22">
        <f t="shared" si="10"/>
        <v>4166.0360953754716</v>
      </c>
      <c r="L22">
        <f t="shared" si="11"/>
        <v>9.7164249054369218</v>
      </c>
      <c r="M22">
        <f t="shared" si="5"/>
        <v>1</v>
      </c>
      <c r="N22">
        <f t="shared" si="6"/>
        <v>4.7463224657439751</v>
      </c>
      <c r="O22" s="9">
        <v>115.16</v>
      </c>
      <c r="Q22" s="10">
        <f t="shared" si="7"/>
        <v>0.14798459503319691</v>
      </c>
      <c r="R22">
        <f t="shared" si="8"/>
        <v>69.228341073732196</v>
      </c>
    </row>
    <row r="23" spans="1:18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3"/>
        <v>8.4512407390210265E-2</v>
      </c>
      <c r="F23">
        <f t="shared" si="9"/>
        <v>3.9971629486875715E-3</v>
      </c>
      <c r="G23">
        <f t="shared" si="4"/>
        <v>-16649.34385349373</v>
      </c>
      <c r="I23">
        <f t="shared" si="0"/>
        <v>84512.407390210268</v>
      </c>
      <c r="J23">
        <f t="shared" si="10"/>
        <v>3997.1629486875754</v>
      </c>
      <c r="L23">
        <f t="shared" si="11"/>
        <v>10.376194324319277</v>
      </c>
      <c r="M23">
        <f t="shared" si="5"/>
        <v>1</v>
      </c>
      <c r="N23">
        <f t="shared" si="6"/>
        <v>4.6493784406524119</v>
      </c>
      <c r="O23" s="9">
        <v>104.52</v>
      </c>
      <c r="Q23" s="10">
        <f t="shared" si="7"/>
        <v>0.32575885528609466</v>
      </c>
      <c r="R23">
        <f t="shared" si="8"/>
        <v>241.33218238986308</v>
      </c>
    </row>
    <row r="24" spans="1:18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3"/>
        <v>8.8354390301213726E-2</v>
      </c>
      <c r="F24">
        <f t="shared" si="9"/>
        <v>3.8419829110034609E-3</v>
      </c>
      <c r="G24">
        <f t="shared" si="4"/>
        <v>-35434.015407351602</v>
      </c>
      <c r="I24">
        <f t="shared" si="0"/>
        <v>88354.390301213731</v>
      </c>
      <c r="J24">
        <f t="shared" si="10"/>
        <v>3841.9829110034625</v>
      </c>
      <c r="L24">
        <f t="shared" si="11"/>
        <v>11.030631563972863</v>
      </c>
      <c r="M24">
        <f t="shared" si="5"/>
        <v>1</v>
      </c>
      <c r="N24">
        <f t="shared" si="6"/>
        <v>4.6511946242993707</v>
      </c>
      <c r="O24" s="9">
        <v>104.71</v>
      </c>
      <c r="Q24" s="10">
        <f t="shared" si="7"/>
        <v>0.39695763443675053</v>
      </c>
      <c r="R24">
        <f t="shared" si="8"/>
        <v>1664.7464563464209</v>
      </c>
    </row>
    <row r="25" spans="1:18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3"/>
        <v>9.2053175936793963E-2</v>
      </c>
      <c r="F25">
        <f t="shared" si="9"/>
        <v>3.6987856355802373E-3</v>
      </c>
      <c r="G25">
        <f t="shared" si="4"/>
        <v>-33828.094098332745</v>
      </c>
      <c r="I25">
        <f t="shared" si="0"/>
        <v>92053.175936793967</v>
      </c>
      <c r="J25">
        <f t="shared" si="10"/>
        <v>3698.785635580236</v>
      </c>
      <c r="L25">
        <f t="shared" si="11"/>
        <v>11.680131561920273</v>
      </c>
      <c r="M25">
        <f t="shared" si="5"/>
        <v>1</v>
      </c>
      <c r="N25">
        <f t="shared" si="6"/>
        <v>4.8272731961270541</v>
      </c>
      <c r="O25" s="9">
        <v>124.87</v>
      </c>
      <c r="Q25" s="10">
        <f t="shared" si="7"/>
        <v>0.38771964317493196</v>
      </c>
      <c r="R25">
        <f t="shared" si="8"/>
        <v>1483.1808786436156</v>
      </c>
    </row>
    <row r="26" spans="1:18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3"/>
        <v>9.5619328283858107E-2</v>
      </c>
      <c r="F26">
        <f t="shared" si="9"/>
        <v>3.5661523470641443E-3</v>
      </c>
      <c r="G26">
        <f t="shared" si="4"/>
        <v>-35339.400600380359</v>
      </c>
      <c r="I26">
        <f t="shared" si="0"/>
        <v>95619.328283858107</v>
      </c>
      <c r="J26">
        <f t="shared" si="10"/>
        <v>3566.1523470641405</v>
      </c>
      <c r="L26">
        <f t="shared" si="11"/>
        <v>12.325037164853871</v>
      </c>
      <c r="M26">
        <f t="shared" si="5"/>
        <v>1</v>
      </c>
      <c r="N26">
        <f t="shared" si="6"/>
        <v>4.8493704798279111</v>
      </c>
      <c r="O26" s="9">
        <v>127.66</v>
      </c>
      <c r="Q26" s="10">
        <f t="shared" si="7"/>
        <v>0.43123567032469851</v>
      </c>
      <c r="R26">
        <f t="shared" si="8"/>
        <v>2050.0504237586529</v>
      </c>
    </row>
    <row r="27" spans="1:18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3"/>
        <v>9.9062221178331966E-2</v>
      </c>
      <c r="F27">
        <f t="shared" si="9"/>
        <v>3.442892894473859E-3</v>
      </c>
      <c r="G27">
        <f t="shared" si="4"/>
        <v>-26474.296873040548</v>
      </c>
      <c r="I27">
        <f t="shared" si="0"/>
        <v>99062.221178331965</v>
      </c>
      <c r="J27">
        <f t="shared" si="10"/>
        <v>3442.8928944738582</v>
      </c>
      <c r="L27">
        <f t="shared" si="11"/>
        <v>12.965648660660811</v>
      </c>
      <c r="M27">
        <f t="shared" si="5"/>
        <v>1</v>
      </c>
      <c r="N27">
        <f t="shared" si="6"/>
        <v>5.3838526546542997</v>
      </c>
      <c r="O27" s="9">
        <v>217.86</v>
      </c>
      <c r="Q27" s="10">
        <f t="shared" si="7"/>
        <v>0.26244796605101584</v>
      </c>
      <c r="R27">
        <f t="shared" si="8"/>
        <v>435.93787724843133</v>
      </c>
    </row>
    <row r="28" spans="1:18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3"/>
        <v>0.10239022031292822</v>
      </c>
      <c r="F28">
        <f t="shared" si="9"/>
        <v>3.327999134596249E-3</v>
      </c>
      <c r="G28">
        <f t="shared" si="4"/>
        <v>-43400.856210171412</v>
      </c>
      <c r="I28">
        <f t="shared" si="0"/>
        <v>102390.22031292821</v>
      </c>
      <c r="J28">
        <f t="shared" si="10"/>
        <v>3327.999134596248</v>
      </c>
      <c r="L28">
        <f t="shared" si="11"/>
        <v>13.602231132844656</v>
      </c>
      <c r="M28">
        <f t="shared" si="5"/>
        <v>1</v>
      </c>
      <c r="N28">
        <f t="shared" si="6"/>
        <v>4.7169798610400973</v>
      </c>
      <c r="O28" s="9">
        <v>111.83</v>
      </c>
      <c r="Q28" s="10">
        <f t="shared" si="7"/>
        <v>0.56250832988086652</v>
      </c>
      <c r="R28">
        <f t="shared" si="8"/>
        <v>5501.7587642333947</v>
      </c>
    </row>
    <row r="29" spans="1:18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3"/>
        <v>0.10561083005968697</v>
      </c>
      <c r="F29">
        <f t="shared" si="9"/>
        <v>3.2206097467587513E-3</v>
      </c>
      <c r="G29">
        <f t="shared" si="4"/>
        <v>-26424.339967898799</v>
      </c>
      <c r="I29">
        <f t="shared" si="0"/>
        <v>105610.83005968697</v>
      </c>
      <c r="J29">
        <f t="shared" si="10"/>
        <v>3220.6097467587533</v>
      </c>
      <c r="L29">
        <f t="shared" si="11"/>
        <v>14.23502022347345</v>
      </c>
      <c r="M29">
        <f t="shared" si="5"/>
        <v>1</v>
      </c>
      <c r="N29">
        <f t="shared" si="6"/>
        <v>4.833420674670446</v>
      </c>
      <c r="O29" s="9">
        <v>125.64</v>
      </c>
      <c r="Q29" s="10">
        <f t="shared" si="7"/>
        <v>0.30062763371145423</v>
      </c>
      <c r="R29">
        <f t="shared" si="8"/>
        <v>595.08494476804594</v>
      </c>
    </row>
    <row r="30" spans="1:18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3"/>
        <v>0.10873081329120282</v>
      </c>
      <c r="F30">
        <f t="shared" si="9"/>
        <v>3.1199832315158549E-3</v>
      </c>
      <c r="G30">
        <f t="shared" si="4"/>
        <v>-21123.705132834668</v>
      </c>
      <c r="I30">
        <f t="shared" si="0"/>
        <v>108730.81329120282</v>
      </c>
      <c r="J30">
        <f t="shared" si="10"/>
        <v>3119.9832315158565</v>
      </c>
      <c r="L30">
        <f t="shared" si="11"/>
        <v>14.864226711529277</v>
      </c>
      <c r="M30">
        <f t="shared" si="5"/>
        <v>1</v>
      </c>
      <c r="N30">
        <f t="shared" si="6"/>
        <v>4.6862892372728835</v>
      </c>
      <c r="O30" s="9">
        <v>108.45</v>
      </c>
      <c r="Q30" s="10">
        <f t="shared" si="7"/>
        <v>0.14777841258785673</v>
      </c>
      <c r="R30">
        <f t="shared" si="8"/>
        <v>93.814332341400529</v>
      </c>
    </row>
    <row r="31" spans="1:18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3"/>
        <v>0.11175629017612443</v>
      </c>
      <c r="F31">
        <f t="shared" si="9"/>
        <v>3.0254768849216074E-3</v>
      </c>
      <c r="G31">
        <f t="shared" si="4"/>
        <v>-18069.138609531361</v>
      </c>
      <c r="I31">
        <f t="shared" si="0"/>
        <v>111756.29017612443</v>
      </c>
      <c r="J31">
        <f t="shared" si="10"/>
        <v>3025.4768849216052</v>
      </c>
      <c r="L31">
        <f t="shared" si="11"/>
        <v>15.490040195049996</v>
      </c>
      <c r="M31">
        <f t="shared" si="5"/>
        <v>1</v>
      </c>
      <c r="N31">
        <f t="shared" si="6"/>
        <v>4.8955236869950314</v>
      </c>
      <c r="O31" s="9">
        <v>133.69</v>
      </c>
      <c r="Q31" s="10">
        <f t="shared" si="7"/>
        <v>2.8739362786001529E-2</v>
      </c>
      <c r="R31">
        <f t="shared" si="8"/>
        <v>2.6489669027985903</v>
      </c>
    </row>
    <row r="32" spans="1:18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3"/>
        <v>0.11469282038869288</v>
      </c>
      <c r="F32">
        <f t="shared" si="9"/>
        <v>2.9365302125684556E-3</v>
      </c>
      <c r="G32">
        <f t="shared" si="4"/>
        <v>-14832.859656210656</v>
      </c>
      <c r="I32">
        <f t="shared" si="0"/>
        <v>114692.82038869288</v>
      </c>
      <c r="J32">
        <f t="shared" si="10"/>
        <v>2936.5302125684539</v>
      </c>
      <c r="L32">
        <f t="shared" si="11"/>
        <v>16.112632085303879</v>
      </c>
      <c r="M32">
        <f t="shared" si="5"/>
        <v>1</v>
      </c>
      <c r="N32">
        <f t="shared" si="6"/>
        <v>5.2625865565922378</v>
      </c>
      <c r="O32" s="9">
        <v>192.98</v>
      </c>
      <c r="Q32" s="10">
        <f t="shared" si="7"/>
        <v>0.15429646720458093</v>
      </c>
      <c r="R32">
        <f t="shared" si="8"/>
        <v>52.470077481092417</v>
      </c>
    </row>
    <row r="33" spans="1:18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3"/>
        <v>0.11754547208245547</v>
      </c>
      <c r="F33">
        <f t="shared" si="9"/>
        <v>2.8526516937625868E-3</v>
      </c>
      <c r="G33">
        <f t="shared" si="4"/>
        <v>-19096.131026514438</v>
      </c>
      <c r="I33">
        <f t="shared" si="0"/>
        <v>117545.47208245547</v>
      </c>
      <c r="J33">
        <f t="shared" si="10"/>
        <v>2852.6516937625856</v>
      </c>
      <c r="L33">
        <f t="shared" si="11"/>
        <v>16.732158065887173</v>
      </c>
      <c r="M33">
        <f t="shared" si="5"/>
        <v>1</v>
      </c>
      <c r="N33">
        <f t="shared" si="6"/>
        <v>4.6690835117317437</v>
      </c>
      <c r="O33" s="9">
        <v>106.6</v>
      </c>
      <c r="Q33" s="10">
        <f t="shared" si="7"/>
        <v>0.12468496662700655</v>
      </c>
      <c r="R33">
        <f t="shared" si="8"/>
        <v>57.882617195451289</v>
      </c>
    </row>
    <row r="34" spans="1:18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3"/>
        <v>0.12031888019134696</v>
      </c>
      <c r="F34">
        <f t="shared" si="9"/>
        <v>2.7734081088914841E-3</v>
      </c>
      <c r="G34">
        <f t="shared" si="4"/>
        <v>-13918.471621385588</v>
      </c>
      <c r="I34">
        <f t="shared" si="0"/>
        <v>120318.88019134695</v>
      </c>
      <c r="J34">
        <f t="shared" si="10"/>
        <v>2773.4081088914827</v>
      </c>
      <c r="L34">
        <f t="shared" si="11"/>
        <v>17.348760130693581</v>
      </c>
      <c r="M34">
        <f t="shared" si="5"/>
        <v>1</v>
      </c>
      <c r="N34">
        <f t="shared" si="6"/>
        <v>4.5458447199032763</v>
      </c>
      <c r="O34" s="9">
        <v>94.24</v>
      </c>
      <c r="Q34" s="10">
        <f t="shared" si="7"/>
        <v>0.17318447922651553</v>
      </c>
      <c r="R34">
        <f t="shared" si="8"/>
        <v>60.4364713179897</v>
      </c>
    </row>
    <row r="35" spans="1:18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3"/>
        <v>0.12301729604384926</v>
      </c>
      <c r="F35">
        <f t="shared" si="9"/>
        <v>2.6984158525023005E-3</v>
      </c>
      <c r="G35">
        <f t="shared" si="4"/>
        <v>-12084.529686087773</v>
      </c>
      <c r="I35">
        <f t="shared" si="0"/>
        <v>123017.29604384926</v>
      </c>
      <c r="J35">
        <f t="shared" si="10"/>
        <v>2698.4158525023086</v>
      </c>
      <c r="L35">
        <f t="shared" si="11"/>
        <v>17.962568286846171</v>
      </c>
      <c r="M35">
        <f t="shared" si="5"/>
        <v>1</v>
      </c>
      <c r="N35">
        <f t="shared" si="6"/>
        <v>4.560068212075671</v>
      </c>
      <c r="O35" s="9">
        <v>95.59</v>
      </c>
      <c r="Q35" s="10">
        <f t="shared" si="7"/>
        <v>0.32081050049060622</v>
      </c>
      <c r="R35">
        <f t="shared" si="8"/>
        <v>159.19337981689404</v>
      </c>
    </row>
    <row r="36" spans="1:18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3"/>
        <v>0.12564462984599711</v>
      </c>
      <c r="F36">
        <f t="shared" si="9"/>
        <v>2.6273338021478576E-3</v>
      </c>
      <c r="G36">
        <f t="shared" si="4"/>
        <v>-12929.325705917556</v>
      </c>
      <c r="I36">
        <f t="shared" si="0"/>
        <v>125644.62984599711</v>
      </c>
      <c r="J36">
        <f t="shared" si="10"/>
        <v>2627.3338021478557</v>
      </c>
      <c r="L36">
        <f t="shared" si="11"/>
        <v>18.573701988444768</v>
      </c>
      <c r="M36">
        <f t="shared" si="5"/>
        <v>1</v>
      </c>
      <c r="N36">
        <f t="shared" si="6"/>
        <v>4.7139349007794804</v>
      </c>
      <c r="O36" s="9">
        <v>111.49</v>
      </c>
      <c r="Q36" s="10">
        <f t="shared" si="7"/>
        <v>0.20741443113412489</v>
      </c>
      <c r="R36">
        <f t="shared" si="8"/>
        <v>77.531907363545685</v>
      </c>
    </row>
    <row r="37" spans="1:18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3"/>
        <v>0.12820448726471356</v>
      </c>
      <c r="F37">
        <f t="shared" si="9"/>
        <v>2.5598574187164491E-3</v>
      </c>
      <c r="G37">
        <f t="shared" si="4"/>
        <v>-12693.518507878907</v>
      </c>
      <c r="I37">
        <f t="shared" si="0"/>
        <v>128204.48726471356</v>
      </c>
      <c r="J37">
        <f t="shared" si="10"/>
        <v>2559.8574187164486</v>
      </c>
      <c r="L37">
        <f t="shared" si="11"/>
        <v>19.182271352077056</v>
      </c>
      <c r="M37">
        <f t="shared" si="5"/>
        <v>1</v>
      </c>
      <c r="N37">
        <f t="shared" si="6"/>
        <v>5.005890723065499</v>
      </c>
      <c r="O37" s="9">
        <v>149.29</v>
      </c>
      <c r="Q37" s="10">
        <f t="shared" si="7"/>
        <v>0.20350607367957149</v>
      </c>
      <c r="R37">
        <f t="shared" si="8"/>
        <v>73.193742576418501</v>
      </c>
    </row>
    <row r="38" spans="1:18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3"/>
        <v>0.13070020109542158</v>
      </c>
      <c r="F38">
        <f t="shared" si="9"/>
        <v>2.4957138307080129E-3</v>
      </c>
      <c r="G38">
        <f t="shared" si="4"/>
        <v>-8594.2208172201936</v>
      </c>
      <c r="I38">
        <f t="shared" si="0"/>
        <v>130700.20109542158</v>
      </c>
      <c r="J38">
        <f t="shared" si="10"/>
        <v>2495.7138307080168</v>
      </c>
      <c r="L38">
        <f t="shared" si="11"/>
        <v>19.788378193921712</v>
      </c>
      <c r="M38">
        <f t="shared" si="5"/>
        <v>1</v>
      </c>
      <c r="N38">
        <f t="shared" si="6"/>
        <v>4.9564606596499843</v>
      </c>
      <c r="O38" s="9">
        <v>142.09</v>
      </c>
      <c r="Q38" s="10">
        <f t="shared" si="7"/>
        <v>0.74038621388285686</v>
      </c>
      <c r="R38">
        <f t="shared" si="8"/>
        <v>451.66887503159853</v>
      </c>
    </row>
    <row r="39" spans="1:18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3"/>
        <v>0.1331348588068697</v>
      </c>
      <c r="F39">
        <f t="shared" si="9"/>
        <v>2.4346577114481294E-3</v>
      </c>
      <c r="G39">
        <f t="shared" si="4"/>
        <v>-11416.049447586069</v>
      </c>
      <c r="I39">
        <f t="shared" si="0"/>
        <v>133134.85880686971</v>
      </c>
      <c r="J39">
        <f t="shared" si="10"/>
        <v>2434.6577114481333</v>
      </c>
      <c r="L39">
        <f t="shared" si="11"/>
        <v>20.392116919879964</v>
      </c>
      <c r="M39">
        <f t="shared" si="5"/>
        <v>1</v>
      </c>
      <c r="N39">
        <f t="shared" si="6"/>
        <v>4.6861048034840902</v>
      </c>
      <c r="O39" s="9">
        <v>108.43</v>
      </c>
      <c r="Q39" s="10">
        <f t="shared" si="7"/>
        <v>0.28342525643022315</v>
      </c>
      <c r="R39">
        <f t="shared" si="8"/>
        <v>118.73365743380083</v>
      </c>
    </row>
    <row r="40" spans="1:18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3"/>
        <v>0.1355113266072413</v>
      </c>
      <c r="F40">
        <f t="shared" si="9"/>
        <v>2.3764678003715956E-3</v>
      </c>
      <c r="G40">
        <f t="shared" si="4"/>
        <v>-7172.0201932741011</v>
      </c>
      <c r="I40">
        <f t="shared" si="0"/>
        <v>135511.3266072413</v>
      </c>
      <c r="J40">
        <f t="shared" si="10"/>
        <v>2376.4678003715817</v>
      </c>
      <c r="L40">
        <f t="shared" si="11"/>
        <v>20.993575293768814</v>
      </c>
      <c r="M40">
        <f t="shared" si="5"/>
        <v>1</v>
      </c>
      <c r="N40">
        <f t="shared" si="6"/>
        <v>4.850623024222136</v>
      </c>
      <c r="O40" s="9">
        <v>127.82</v>
      </c>
      <c r="Q40" s="10">
        <f t="shared" si="7"/>
        <v>1.0020790230594623</v>
      </c>
      <c r="R40">
        <f t="shared" si="8"/>
        <v>595.35149093944688</v>
      </c>
    </row>
    <row r="41" spans="1:18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3"/>
        <v>0.1378322705585161</v>
      </c>
      <c r="F41">
        <f t="shared" si="9"/>
        <v>2.3209439512748009E-3</v>
      </c>
      <c r="G41">
        <f t="shared" si="4"/>
        <v>-6150.7022387129282</v>
      </c>
      <c r="I41">
        <f t="shared" si="0"/>
        <v>137832.27055851609</v>
      </c>
      <c r="J41">
        <f t="shared" si="10"/>
        <v>2320.9439512747922</v>
      </c>
      <c r="L41">
        <f t="shared" si="11"/>
        <v>21.592835103674965</v>
      </c>
      <c r="M41">
        <f t="shared" si="5"/>
        <v>1</v>
      </c>
      <c r="N41">
        <f t="shared" si="6"/>
        <v>4.8781699996537302</v>
      </c>
      <c r="O41" s="9">
        <v>131.38999999999999</v>
      </c>
      <c r="Q41" s="10">
        <f t="shared" si="7"/>
        <v>1.2888993602315504</v>
      </c>
      <c r="R41">
        <f t="shared" si="8"/>
        <v>735.95163331522122</v>
      </c>
    </row>
    <row r="42" spans="1:18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3"/>
        <v>0.14010017517316153</v>
      </c>
      <c r="F42">
        <f t="shared" si="9"/>
        <v>2.2679046146454329E-3</v>
      </c>
      <c r="G42">
        <f t="shared" si="4"/>
        <v>-6923.0781073275848</v>
      </c>
      <c r="I42">
        <f t="shared" ref="I42:I60" si="12">$B$2*E42</f>
        <v>140100.17517316152</v>
      </c>
      <c r="J42">
        <f t="shared" si="10"/>
        <v>2267.9046146454348</v>
      </c>
      <c r="L42">
        <f t="shared" si="11"/>
        <v>22.189972742730934</v>
      </c>
      <c r="M42">
        <f t="shared" si="5"/>
        <v>1</v>
      </c>
      <c r="N42">
        <f t="shared" si="6"/>
        <v>4.8373924012355047</v>
      </c>
      <c r="O42" s="9">
        <v>126.14</v>
      </c>
      <c r="Q42" s="10">
        <f t="shared" si="7"/>
        <v>0.99463906301269545</v>
      </c>
      <c r="R42">
        <f t="shared" si="8"/>
        <v>563.93255658430337</v>
      </c>
    </row>
    <row r="43" spans="1:18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3"/>
        <v>0.14231735985295835</v>
      </c>
      <c r="F43">
        <f t="shared" si="9"/>
        <v>2.2171846797968131E-3</v>
      </c>
      <c r="G43">
        <f t="shared" si="4"/>
        <v>-6851.0106132180035</v>
      </c>
      <c r="I43">
        <f t="shared" si="12"/>
        <v>142317.35985295835</v>
      </c>
      <c r="J43">
        <f t="shared" si="10"/>
        <v>2217.1846797968319</v>
      </c>
      <c r="L43">
        <f t="shared" si="11"/>
        <v>22.785059717563811</v>
      </c>
      <c r="M43">
        <f t="shared" si="5"/>
        <v>1</v>
      </c>
      <c r="N43">
        <f t="shared" si="6"/>
        <v>4.7268567042446907</v>
      </c>
      <c r="O43" s="9">
        <v>112.94</v>
      </c>
      <c r="Q43" s="10">
        <f t="shared" si="7"/>
        <v>0.97786322907835144</v>
      </c>
      <c r="R43">
        <f t="shared" si="8"/>
        <v>541.95794476236028</v>
      </c>
    </row>
    <row r="44" spans="1:18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3"/>
        <v>0.14448599346994906</v>
      </c>
      <c r="F44">
        <f t="shared" si="9"/>
        <v>2.1686336169907117E-3</v>
      </c>
      <c r="G44">
        <f t="shared" si="4"/>
        <v>-5900.5789761293663</v>
      </c>
      <c r="I44">
        <f t="shared" si="12"/>
        <v>144485.99346994905</v>
      </c>
      <c r="J44">
        <f t="shared" si="10"/>
        <v>2168.6336169907008</v>
      </c>
      <c r="L44">
        <f t="shared" si="11"/>
        <v>23.378163095286215</v>
      </c>
      <c r="M44">
        <f t="shared" si="5"/>
        <v>1</v>
      </c>
      <c r="N44">
        <f t="shared" si="6"/>
        <v>4.779375562179788</v>
      </c>
      <c r="O44" s="9">
        <v>119.03</v>
      </c>
      <c r="Q44" s="10">
        <f t="shared" si="7"/>
        <v>1.2542968991587327</v>
      </c>
      <c r="R44">
        <f t="shared" si="8"/>
        <v>671.3742119669007</v>
      </c>
    </row>
    <row r="45" spans="1:18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3"/>
        <v>0.14660810734098428</v>
      </c>
      <c r="F45">
        <f t="shared" si="9"/>
        <v>2.122113871035225E-3</v>
      </c>
      <c r="G45">
        <f t="shared" si="4"/>
        <v>-5995.3036710716315</v>
      </c>
      <c r="I45">
        <f t="shared" si="12"/>
        <v>146608.10734098428</v>
      </c>
      <c r="J45">
        <f t="shared" si="10"/>
        <v>2122.1138710352243</v>
      </c>
      <c r="L45">
        <f t="shared" si="11"/>
        <v>23.969345898001638</v>
      </c>
      <c r="M45">
        <f t="shared" si="5"/>
        <v>1</v>
      </c>
      <c r="N45">
        <f t="shared" si="6"/>
        <v>4.8591920569472373</v>
      </c>
      <c r="O45" s="9">
        <v>128.91999999999999</v>
      </c>
      <c r="Q45" s="10">
        <f t="shared" si="7"/>
        <v>1.1787616745741523</v>
      </c>
      <c r="R45">
        <f t="shared" si="8"/>
        <v>621.15679976232889</v>
      </c>
    </row>
    <row r="46" spans="1:18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3"/>
        <v>0.14868560680776055</v>
      </c>
      <c r="F46">
        <f t="shared" si="9"/>
        <v>2.077499466776267E-3</v>
      </c>
      <c r="G46">
        <f t="shared" si="4"/>
        <v>-6751.0131846755321</v>
      </c>
      <c r="I46">
        <f t="shared" si="12"/>
        <v>148685.60680776055</v>
      </c>
      <c r="J46">
        <f t="shared" si="10"/>
        <v>2077.4994667762658</v>
      </c>
      <c r="L46">
        <f t="shared" si="11"/>
        <v>24.55866745227312</v>
      </c>
      <c r="M46">
        <f t="shared" si="5"/>
        <v>1</v>
      </c>
      <c r="N46">
        <f t="shared" si="6"/>
        <v>4.7467565500499624</v>
      </c>
      <c r="O46" s="9">
        <v>115.21</v>
      </c>
      <c r="Q46" s="10">
        <f t="shared" si="7"/>
        <v>0.9007314426132349</v>
      </c>
      <c r="R46">
        <f t="shared" si="8"/>
        <v>466.54125095240414</v>
      </c>
    </row>
    <row r="47" spans="1:18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3"/>
        <v>0.15072028160174211</v>
      </c>
      <c r="F47">
        <f t="shared" si="9"/>
        <v>2.0346747939815613E-3</v>
      </c>
      <c r="G47">
        <f t="shared" si="4"/>
        <v>-5930.9302502472738</v>
      </c>
      <c r="I47">
        <f t="shared" si="12"/>
        <v>150720.28160174211</v>
      </c>
      <c r="J47">
        <f t="shared" si="10"/>
        <v>2034.6747939815687</v>
      </c>
      <c r="L47">
        <f t="shared" si="11"/>
        <v>25.146183699775136</v>
      </c>
      <c r="M47">
        <f t="shared" si="5"/>
        <v>1</v>
      </c>
      <c r="N47">
        <f t="shared" si="6"/>
        <v>4.5512418439625355</v>
      </c>
      <c r="O47" s="9">
        <v>94.75</v>
      </c>
      <c r="Q47" s="10">
        <f t="shared" si="7"/>
        <v>1.1260969634081177</v>
      </c>
      <c r="R47">
        <f t="shared" si="8"/>
        <v>570.79537477856866</v>
      </c>
    </row>
    <row r="48" spans="1:18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3"/>
        <v>0.15271381514652926</v>
      </c>
      <c r="F48">
        <f t="shared" si="9"/>
        <v>1.9935335447871516E-3</v>
      </c>
      <c r="G48">
        <f t="shared" si="4"/>
        <v>-7579.5549617632705</v>
      </c>
      <c r="I48">
        <f t="shared" si="12"/>
        <v>152713.81514652926</v>
      </c>
      <c r="J48">
        <f t="shared" si="10"/>
        <v>1993.5335447871475</v>
      </c>
      <c r="L48">
        <f t="shared" si="11"/>
        <v>25.731947474347606</v>
      </c>
      <c r="M48">
        <f t="shared" si="5"/>
        <v>1</v>
      </c>
      <c r="N48">
        <f t="shared" si="6"/>
        <v>4.1502521941603971</v>
      </c>
      <c r="O48" s="9">
        <v>63.45</v>
      </c>
      <c r="Q48" s="10">
        <f t="shared" si="7"/>
        <v>0.63538436816008825</v>
      </c>
      <c r="R48">
        <f t="shared" si="8"/>
        <v>300.92406198491972</v>
      </c>
    </row>
    <row r="49" spans="1:18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3"/>
        <v>0.15466779292797306</v>
      </c>
      <c r="F49">
        <f t="shared" si="9"/>
        <v>1.9539777814437942E-3</v>
      </c>
      <c r="G49">
        <f t="shared" si="4"/>
        <v>-5040.213581756143</v>
      </c>
      <c r="I49">
        <f t="shared" si="12"/>
        <v>154667.79292797306</v>
      </c>
      <c r="J49">
        <f t="shared" si="10"/>
        <v>1953.9777814437984</v>
      </c>
      <c r="L49">
        <f t="shared" si="11"/>
        <v>26.316008749854078</v>
      </c>
      <c r="M49">
        <f t="shared" si="5"/>
        <v>1</v>
      </c>
      <c r="N49">
        <f t="shared" si="6"/>
        <v>4.2673169962899467</v>
      </c>
      <c r="O49" s="9">
        <v>71.33</v>
      </c>
      <c r="Q49" s="10">
        <f t="shared" si="7"/>
        <v>1.4182893334700475</v>
      </c>
      <c r="R49">
        <f t="shared" si="8"/>
        <v>672.09826438890002</v>
      </c>
    </row>
    <row r="50" spans="1:18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3"/>
        <v>0.15658371004376292</v>
      </c>
      <c r="F50">
        <f t="shared" si="9"/>
        <v>1.9159171157898669E-3</v>
      </c>
      <c r="G50">
        <f t="shared" si="4"/>
        <v>-7796.9183387519552</v>
      </c>
      <c r="I50">
        <f t="shared" si="12"/>
        <v>156583.71004376293</v>
      </c>
      <c r="J50">
        <f t="shared" si="10"/>
        <v>1915.9171157898672</v>
      </c>
      <c r="L50">
        <f t="shared" si="11"/>
        <v>26.898414862573333</v>
      </c>
      <c r="M50">
        <f t="shared" si="5"/>
        <v>1</v>
      </c>
      <c r="N50">
        <f t="shared" si="6"/>
        <v>4.1694520347089066</v>
      </c>
      <c r="O50" s="9">
        <v>64.680000000000007</v>
      </c>
      <c r="Q50" s="10">
        <f t="shared" si="7"/>
        <v>0.53765418602718074</v>
      </c>
      <c r="R50">
        <f t="shared" si="8"/>
        <v>234.24235752661673</v>
      </c>
    </row>
    <row r="51" spans="1:18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3"/>
        <v>0.15846297802865594</v>
      </c>
      <c r="F51">
        <f t="shared" si="9"/>
        <v>1.8792679848930183E-3</v>
      </c>
      <c r="G51">
        <f t="shared" si="4"/>
        <v>-9013.5895529002373</v>
      </c>
      <c r="I51">
        <f t="shared" si="12"/>
        <v>158462.97802865595</v>
      </c>
      <c r="J51">
        <f t="shared" si="10"/>
        <v>1879.2679848930275</v>
      </c>
      <c r="L51">
        <f t="shared" si="11"/>
        <v>27.479210711298268</v>
      </c>
      <c r="M51">
        <f t="shared" si="5"/>
        <v>1</v>
      </c>
      <c r="N51">
        <f t="shared" si="6"/>
        <v>5.0072963928307415</v>
      </c>
      <c r="O51" s="9">
        <v>149.5</v>
      </c>
      <c r="Q51" s="10">
        <f t="shared" si="7"/>
        <v>0.30868244073330603</v>
      </c>
      <c r="R51">
        <f t="shared" si="8"/>
        <v>104.55480964430399</v>
      </c>
    </row>
    <row r="52" spans="1:18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3"/>
        <v>0.16030693103842264</v>
      </c>
      <c r="F52">
        <f t="shared" si="9"/>
        <v>1.8439530097666967E-3</v>
      </c>
      <c r="G52">
        <f t="shared" si="4"/>
        <v>-11288.447641043043</v>
      </c>
      <c r="I52">
        <f t="shared" si="12"/>
        <v>160306.93103842263</v>
      </c>
      <c r="J52">
        <f t="shared" si="10"/>
        <v>1843.953009766672</v>
      </c>
      <c r="L52">
        <f t="shared" si="11"/>
        <v>28.058438937854078</v>
      </c>
      <c r="M52">
        <f t="shared" si="5"/>
        <v>1</v>
      </c>
      <c r="N52">
        <f t="shared" si="6"/>
        <v>4.7428429911131644</v>
      </c>
      <c r="O52" s="9">
        <v>114.76</v>
      </c>
      <c r="Q52" s="10">
        <f t="shared" si="7"/>
        <v>2.841774108570666E-2</v>
      </c>
      <c r="R52">
        <f t="shared" si="8"/>
        <v>1.4079584406606394</v>
      </c>
    </row>
    <row r="53" spans="1:18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3"/>
        <v>0.16211683146451239</v>
      </c>
      <c r="F53">
        <f t="shared" si="9"/>
        <v>1.80990042608975E-3</v>
      </c>
      <c r="G53">
        <f t="shared" si="4"/>
        <v>-6876.4724753378396</v>
      </c>
      <c r="I53">
        <f t="shared" si="12"/>
        <v>162116.83146451239</v>
      </c>
      <c r="J53">
        <f t="shared" si="10"/>
        <v>1809.9004260897636</v>
      </c>
      <c r="L53">
        <f t="shared" si="11"/>
        <v>28.636140090362346</v>
      </c>
      <c r="M53">
        <f t="shared" si="5"/>
        <v>1</v>
      </c>
      <c r="N53">
        <f t="shared" si="6"/>
        <v>5.1202666766047278</v>
      </c>
      <c r="O53" s="9">
        <v>167.38</v>
      </c>
      <c r="Q53" s="10">
        <f t="shared" si="7"/>
        <v>0.66198386234138074</v>
      </c>
      <c r="R53">
        <f t="shared" si="8"/>
        <v>287.14144537729828</v>
      </c>
    </row>
    <row r="54" spans="1:18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3"/>
        <v>0.16389387504205433</v>
      </c>
      <c r="F54">
        <f t="shared" si="9"/>
        <v>1.7770435775419369E-3</v>
      </c>
      <c r="G54">
        <f t="shared" si="4"/>
        <v>-6377.1338364632138</v>
      </c>
      <c r="I54">
        <f t="shared" si="12"/>
        <v>163893.87504205434</v>
      </c>
      <c r="J54">
        <f t="shared" si="10"/>
        <v>1777.0435775419464</v>
      </c>
      <c r="L54">
        <f t="shared" si="11"/>
        <v>29.212352771254913</v>
      </c>
      <c r="M54">
        <f t="shared" si="5"/>
        <v>1</v>
      </c>
      <c r="N54">
        <f t="shared" si="6"/>
        <v>4.2780540442909034</v>
      </c>
      <c r="O54" s="9">
        <v>72.099999999999994</v>
      </c>
      <c r="Q54" s="10">
        <f t="shared" si="7"/>
        <v>0.7646907423455277</v>
      </c>
      <c r="R54">
        <f t="shared" si="8"/>
        <v>333.68180657325655</v>
      </c>
    </row>
    <row r="55" spans="1:18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3"/>
        <v>0.16563919550581063</v>
      </c>
      <c r="F55">
        <f t="shared" si="9"/>
        <v>1.7453204637563058E-3</v>
      </c>
      <c r="G55">
        <f t="shared" si="4"/>
        <v>-5823.6992745900416</v>
      </c>
      <c r="I55">
        <f t="shared" si="12"/>
        <v>165639.19550581064</v>
      </c>
      <c r="J55">
        <f t="shared" si="10"/>
        <v>1745.3204637563031</v>
      </c>
      <c r="L55">
        <f t="shared" si="11"/>
        <v>29.787113771769015</v>
      </c>
      <c r="M55">
        <f t="shared" si="5"/>
        <v>1</v>
      </c>
      <c r="N55">
        <f t="shared" si="6"/>
        <v>4.1289070065712119</v>
      </c>
      <c r="O55" s="9">
        <v>62.11</v>
      </c>
      <c r="Q55" s="10">
        <f t="shared" si="7"/>
        <v>0.90329385360556491</v>
      </c>
      <c r="R55">
        <f t="shared" si="8"/>
        <v>393.11679713007612</v>
      </c>
    </row>
    <row r="56" spans="1:18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3"/>
        <v>0.1673538688418611</v>
      </c>
      <c r="F56">
        <f t="shared" si="9"/>
        <v>1.7146733360504651E-3</v>
      </c>
      <c r="G56">
        <f t="shared" si="4"/>
        <v>-7043.5971563709427</v>
      </c>
      <c r="I56">
        <f t="shared" si="12"/>
        <v>167353.86884186108</v>
      </c>
      <c r="J56">
        <f t="shared" si="10"/>
        <v>1714.673336050444</v>
      </c>
      <c r="L56">
        <f t="shared" si="11"/>
        <v>30.360458194425295</v>
      </c>
      <c r="M56">
        <f t="shared" si="5"/>
        <v>1</v>
      </c>
      <c r="N56">
        <f t="shared" si="6"/>
        <v>3.8850628238453631</v>
      </c>
      <c r="O56" s="9">
        <v>48.67</v>
      </c>
      <c r="Q56" s="10">
        <f t="shared" si="7"/>
        <v>0.55033755519931649</v>
      </c>
      <c r="R56">
        <f t="shared" si="8"/>
        <v>216.06636216326953</v>
      </c>
    </row>
    <row r="57" spans="1:18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3"/>
        <v>0.1690389171769362</v>
      </c>
      <c r="F57">
        <f t="shared" si="9"/>
        <v>1.6850483350751011E-3</v>
      </c>
      <c r="G57">
        <f t="shared" si="4"/>
        <v>-6590.311783047433</v>
      </c>
      <c r="I57">
        <f t="shared" si="12"/>
        <v>169038.9171769362</v>
      </c>
      <c r="J57">
        <f t="shared" si="10"/>
        <v>1685.0483350751165</v>
      </c>
      <c r="L57">
        <f t="shared" si="11"/>
        <v>30.932419564795396</v>
      </c>
      <c r="M57">
        <f t="shared" si="5"/>
        <v>1</v>
      </c>
      <c r="N57">
        <f t="shared" si="6"/>
        <v>3.570658822726505</v>
      </c>
      <c r="O57" s="9">
        <v>35.54</v>
      </c>
      <c r="Q57" s="10">
        <f t="shared" si="7"/>
        <v>0.63279877429759346</v>
      </c>
      <c r="R57">
        <f t="shared" si="8"/>
        <v>253.09192565409126</v>
      </c>
    </row>
    <row r="58" spans="1:18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3"/>
        <v>0.1706953123422692</v>
      </c>
      <c r="F58">
        <f t="shared" si="9"/>
        <v>1.6563951653330022E-3</v>
      </c>
      <c r="G58">
        <f t="shared" si="4"/>
        <v>-73584.558795384932</v>
      </c>
      <c r="I58">
        <f t="shared" si="12"/>
        <v>170695.3123422692</v>
      </c>
      <c r="J58">
        <f t="shared" si="10"/>
        <v>1656.3951653330005</v>
      </c>
      <c r="L58">
        <f t="shared" si="11"/>
        <v>31.50302993369894</v>
      </c>
      <c r="M58">
        <f t="shared" si="5"/>
        <v>1</v>
      </c>
      <c r="N58">
        <f t="shared" si="6"/>
        <v>3.8188106237059674</v>
      </c>
      <c r="O58" s="9">
        <v>45.55</v>
      </c>
      <c r="Q58" s="10">
        <f t="shared" si="7"/>
        <v>0.85586537022859377</v>
      </c>
      <c r="R58">
        <f t="shared" si="8"/>
        <v>58403.4078874388</v>
      </c>
    </row>
    <row r="59" spans="1:18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3"/>
        <v>0.17232397914448261</v>
      </c>
      <c r="F59">
        <f t="shared" si="9"/>
        <v>1.6286668022134076E-3</v>
      </c>
      <c r="G59">
        <f t="shared" si="4"/>
        <v>-24318.935421899561</v>
      </c>
      <c r="I59">
        <f t="shared" si="12"/>
        <v>172323.97914448261</v>
      </c>
      <c r="J59">
        <f t="shared" si="10"/>
        <v>1628.6668022134108</v>
      </c>
      <c r="L59">
        <f t="shared" si="11"/>
        <v>32.072319970828254</v>
      </c>
      <c r="M59">
        <f t="shared" si="5"/>
        <v>1</v>
      </c>
      <c r="N59">
        <f t="shared" si="6"/>
        <v>3.482777368654578</v>
      </c>
      <c r="O59" s="9">
        <v>32.549999999999997</v>
      </c>
      <c r="Q59" s="10">
        <f t="shared" si="7"/>
        <v>0.5700457227525314</v>
      </c>
      <c r="R59">
        <f t="shared" si="8"/>
        <v>2862.9059379895689</v>
      </c>
    </row>
    <row r="60" spans="1:18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3"/>
        <v>0.17392579837225564</v>
      </c>
      <c r="F60">
        <f t="shared" si="9"/>
        <v>1.601819227773027E-3</v>
      </c>
      <c r="G60">
        <f t="shared" si="4"/>
        <v>-9738.5989160572062</v>
      </c>
      <c r="I60">
        <f t="shared" si="12"/>
        <v>173925.79837225564</v>
      </c>
      <c r="J60">
        <f t="shared" si="10"/>
        <v>1601.8192277730268</v>
      </c>
      <c r="L60">
        <f t="shared" si="11"/>
        <v>32.640319050676666</v>
      </c>
      <c r="M60">
        <f t="shared" si="5"/>
        <v>1</v>
      </c>
      <c r="N60">
        <f t="shared" si="6"/>
        <v>3.2569420256746571</v>
      </c>
      <c r="O60" s="9">
        <v>25.97</v>
      </c>
      <c r="Q60" s="10">
        <f t="shared" si="7"/>
        <v>5.8704050081313151E-2</v>
      </c>
      <c r="R60">
        <f t="shared" si="8"/>
        <v>4.9249347775432266</v>
      </c>
    </row>
    <row r="61" spans="1:18">
      <c r="G61">
        <f>(B2-D60)*LN(1-E60)</f>
        <v>-157825.90778124757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F119-FA45-2247-B312-449EB2EA8C03}">
  <dimension ref="A1:S61"/>
  <sheetViews>
    <sheetView topLeftCell="B1" workbookViewId="0">
      <selection activeCell="M10" sqref="M10:M60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0.15741778559212172</v>
      </c>
      <c r="O1" t="s">
        <v>16</v>
      </c>
      <c r="Q1" s="10">
        <f>AVERAGE(Q10:Q60)</f>
        <v>0.51284896803093261</v>
      </c>
      <c r="R1" t="s">
        <v>19</v>
      </c>
      <c r="S1">
        <f>SUM(R10:R60)</f>
        <v>89240.689646920218</v>
      </c>
    </row>
    <row r="2" spans="1:19">
      <c r="A2" t="s">
        <v>9</v>
      </c>
      <c r="B2">
        <v>1000000</v>
      </c>
      <c r="F2" t="s">
        <v>7</v>
      </c>
      <c r="G2">
        <v>13.803181303531947</v>
      </c>
      <c r="O2" t="s">
        <v>27</v>
      </c>
      <c r="Q2">
        <f>-2*G5+4*LN(B2)</f>
        <v>2245281.9075424941</v>
      </c>
      <c r="R2" t="s">
        <v>20</v>
      </c>
      <c r="S2">
        <f>51-2</f>
        <v>49</v>
      </c>
    </row>
    <row r="3" spans="1:19">
      <c r="F3" t="s">
        <v>11</v>
      </c>
      <c r="G3">
        <v>0.88665161089546651</v>
      </c>
      <c r="R3" t="s">
        <v>21</v>
      </c>
      <c r="S3">
        <f>_xlfn.CHISQ.DIST.RT(S1,S2)</f>
        <v>0</v>
      </c>
    </row>
    <row r="4" spans="1:19" ht="15" customHeight="1">
      <c r="F4" t="s">
        <v>33</v>
      </c>
      <c r="G4">
        <v>0</v>
      </c>
    </row>
    <row r="5" spans="1:19">
      <c r="F5" t="s">
        <v>8</v>
      </c>
      <c r="G5">
        <f>SUM(G8:G61)</f>
        <v>-1122613.3227501311</v>
      </c>
    </row>
    <row r="6" spans="1:19">
      <c r="O6" t="s">
        <v>23</v>
      </c>
    </row>
    <row r="7" spans="1:19">
      <c r="B7" s="3" t="s">
        <v>15</v>
      </c>
      <c r="C7" s="2" t="s">
        <v>3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29</v>
      </c>
      <c r="O7" s="2" t="s">
        <v>2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  <c r="O8">
        <v>5.8</v>
      </c>
    </row>
    <row r="9" spans="1:19">
      <c r="B9" s="1">
        <v>44571</v>
      </c>
      <c r="C9" s="4"/>
      <c r="O9">
        <v>5.8</v>
      </c>
    </row>
    <row r="10" spans="1:19">
      <c r="A10">
        <v>1</v>
      </c>
      <c r="B10" s="1">
        <v>44578</v>
      </c>
      <c r="C10">
        <v>9979</v>
      </c>
      <c r="D10">
        <f>C10</f>
        <v>9979</v>
      </c>
      <c r="E10">
        <f>1-(G$2/(G$2+L10))^G$1</f>
        <v>1.0949883431514928E-2</v>
      </c>
      <c r="F10">
        <f>E10</f>
        <v>1.0949883431514928E-2</v>
      </c>
      <c r="G10">
        <f>C10*IFERROR(LN(F10), -10000)</f>
        <v>-45049.461727166119</v>
      </c>
      <c r="I10">
        <f t="shared" ref="I10:I60" si="0">$B$2*E10</f>
        <v>10949.883431514929</v>
      </c>
      <c r="J10">
        <f>I10</f>
        <v>10949.883431514929</v>
      </c>
      <c r="L10">
        <f>A10^$G$3*M10</f>
        <v>1</v>
      </c>
      <c r="M10">
        <f>EXP($G$4*O10)</f>
        <v>1</v>
      </c>
      <c r="N10">
        <f>LN(O10)</f>
        <v>1.7578579175523736</v>
      </c>
      <c r="O10">
        <v>5.8</v>
      </c>
      <c r="Q10" s="10">
        <f>ABS(C10-J10)/C10</f>
        <v>9.7292657732731616E-2</v>
      </c>
      <c r="R10">
        <f>(C10-J10)^2/J10</f>
        <v>86.084444961053947</v>
      </c>
    </row>
    <row r="11" spans="1:19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 t="shared" ref="E11:E60" si="3">1-(G$2/(G$2+L11))^G$1</f>
        <v>1.959347410193979E-2</v>
      </c>
      <c r="F11">
        <f>E11-E10</f>
        <v>8.6435906704248611E-3</v>
      </c>
      <c r="G11">
        <f t="shared" ref="G11:G60" si="4">C11*IFERROR(LN(F11), -10000)</f>
        <v>-40121.664617211405</v>
      </c>
      <c r="I11">
        <f t="shared" si="0"/>
        <v>19593.474101939788</v>
      </c>
      <c r="J11">
        <f>I11-I10</f>
        <v>8643.5906704248591</v>
      </c>
      <c r="L11">
        <f>L10+(A11^G$3-A10^G$3)*M11</f>
        <v>1.8488800256590301</v>
      </c>
      <c r="M11">
        <f t="shared" ref="M11:M60" si="5">EXP($G$4*O11)</f>
        <v>1</v>
      </c>
      <c r="N11">
        <f t="shared" ref="N11:N60" si="6">LN(O11)</f>
        <v>1.7578579175523736</v>
      </c>
      <c r="O11">
        <v>5.8</v>
      </c>
      <c r="Q11" s="10">
        <f t="shared" ref="Q11:Q60" si="7">ABS(C11-J11)/C11</f>
        <v>2.3515769144447498E-2</v>
      </c>
      <c r="R11">
        <f t="shared" ref="R11:R60" si="8">(C11-J11)^2/J11</f>
        <v>4.5627165704107213</v>
      </c>
      <c r="S11" t="s">
        <v>14</v>
      </c>
    </row>
    <row r="12" spans="1:19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si="3"/>
        <v>2.7255358487568992E-2</v>
      </c>
      <c r="F12">
        <f t="shared" ref="F12:F60" si="9">E12-E11</f>
        <v>7.6618843856292029E-3</v>
      </c>
      <c r="G12">
        <f t="shared" si="4"/>
        <v>-49119.307499113922</v>
      </c>
      <c r="I12">
        <f t="shared" si="0"/>
        <v>27255.358487568992</v>
      </c>
      <c r="J12">
        <f t="shared" ref="J12:J60" si="10">I12-I11</f>
        <v>7661.8843856292042</v>
      </c>
      <c r="L12">
        <f t="shared" ref="L12:L60" si="11">L11+(A12^G$3-A11^G$3)*M12</f>
        <v>2.648746092823183</v>
      </c>
      <c r="M12">
        <f t="shared" si="5"/>
        <v>1</v>
      </c>
      <c r="N12">
        <f t="shared" si="6"/>
        <v>1.7578579175523736</v>
      </c>
      <c r="O12">
        <v>5.8</v>
      </c>
      <c r="Q12" s="10">
        <f t="shared" si="7"/>
        <v>0.2401185772459383</v>
      </c>
      <c r="R12">
        <f t="shared" si="8"/>
        <v>765.05994127823124</v>
      </c>
    </row>
    <row r="13" spans="1:19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3"/>
        <v>3.4230933715719836E-2</v>
      </c>
      <c r="F13">
        <f t="shared" si="9"/>
        <v>6.9755752281508432E-3</v>
      </c>
      <c r="G13">
        <f t="shared" si="4"/>
        <v>-54400.270350256913</v>
      </c>
      <c r="I13">
        <f t="shared" si="0"/>
        <v>34230.933715719839</v>
      </c>
      <c r="J13">
        <f t="shared" si="10"/>
        <v>6975.5752281508467</v>
      </c>
      <c r="L13">
        <f t="shared" si="11"/>
        <v>3.418357349280936</v>
      </c>
      <c r="M13">
        <f t="shared" si="5"/>
        <v>1</v>
      </c>
      <c r="N13">
        <f t="shared" si="6"/>
        <v>1.791759469228055</v>
      </c>
      <c r="O13" s="9">
        <v>6</v>
      </c>
      <c r="Q13" s="10">
        <f t="shared" si="7"/>
        <v>0.3633100375911969</v>
      </c>
      <c r="R13">
        <f t="shared" si="8"/>
        <v>2271.32255708615</v>
      </c>
    </row>
    <row r="14" spans="1:19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3"/>
        <v>4.0672105331544084E-2</v>
      </c>
      <c r="F14">
        <f t="shared" si="9"/>
        <v>6.4411716158242482E-3</v>
      </c>
      <c r="G14">
        <f t="shared" si="4"/>
        <v>-31193.512168369016</v>
      </c>
      <c r="I14">
        <f t="shared" si="0"/>
        <v>40672.10533154408</v>
      </c>
      <c r="J14">
        <f t="shared" si="10"/>
        <v>6441.1716158242416</v>
      </c>
      <c r="L14">
        <f t="shared" si="11"/>
        <v>4.1662265318136544</v>
      </c>
      <c r="M14">
        <f t="shared" si="5"/>
        <v>1</v>
      </c>
      <c r="N14">
        <f t="shared" si="6"/>
        <v>1.791759469228055</v>
      </c>
      <c r="O14" s="9">
        <v>6</v>
      </c>
      <c r="Q14" s="10">
        <f t="shared" si="7"/>
        <v>4.17550729135115E-2</v>
      </c>
      <c r="R14">
        <f t="shared" si="8"/>
        <v>10.347897431199032</v>
      </c>
    </row>
    <row r="15" spans="1:19">
      <c r="A15">
        <v>6</v>
      </c>
      <c r="B15" s="1">
        <f>B14+WEEKDAY(7)</f>
        <v>44613</v>
      </c>
      <c r="C15">
        <v>4890</v>
      </c>
      <c r="D15">
        <f t="shared" si="2"/>
        <v>50536</v>
      </c>
      <c r="E15">
        <f t="shared" si="3"/>
        <v>4.6674814707794998E-2</v>
      </c>
      <c r="F15">
        <f t="shared" si="9"/>
        <v>6.0027093762509143E-3</v>
      </c>
      <c r="G15">
        <f t="shared" si="4"/>
        <v>-25015.01186646014</v>
      </c>
      <c r="I15">
        <f t="shared" si="0"/>
        <v>46674.814707794998</v>
      </c>
      <c r="J15">
        <f t="shared" si="10"/>
        <v>6002.7093762509176</v>
      </c>
      <c r="L15">
        <f t="shared" si="11"/>
        <v>4.8972137440631816</v>
      </c>
      <c r="M15">
        <f t="shared" si="5"/>
        <v>1</v>
      </c>
      <c r="N15">
        <f t="shared" si="6"/>
        <v>1.791759469228055</v>
      </c>
      <c r="O15" s="9">
        <v>6</v>
      </c>
      <c r="Q15" s="10">
        <f t="shared" si="7"/>
        <v>0.22754792970366411</v>
      </c>
      <c r="R15">
        <f t="shared" si="8"/>
        <v>206.26055309210955</v>
      </c>
    </row>
    <row r="16" spans="1:19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3"/>
        <v>5.2306320098479464E-2</v>
      </c>
      <c r="F16">
        <f t="shared" si="9"/>
        <v>5.6315053906844659E-3</v>
      </c>
      <c r="G16">
        <f t="shared" si="4"/>
        <v>-20095.988522728163</v>
      </c>
      <c r="I16">
        <f t="shared" si="0"/>
        <v>52306.320098479468</v>
      </c>
      <c r="J16">
        <f t="shared" si="10"/>
        <v>5631.5053906844696</v>
      </c>
      <c r="L16">
        <f t="shared" si="11"/>
        <v>5.6144541369497238</v>
      </c>
      <c r="M16">
        <f t="shared" si="5"/>
        <v>1</v>
      </c>
      <c r="N16">
        <f t="shared" si="6"/>
        <v>1.791759469228055</v>
      </c>
      <c r="O16" s="9">
        <v>6</v>
      </c>
      <c r="Q16" s="10">
        <f t="shared" si="7"/>
        <v>0.45141891512486332</v>
      </c>
      <c r="R16">
        <f t="shared" si="8"/>
        <v>544.75152215452124</v>
      </c>
    </row>
    <row r="17" spans="1:18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3"/>
        <v>5.761685190327126E-2</v>
      </c>
      <c r="F17">
        <f t="shared" si="9"/>
        <v>5.310531804791796E-3</v>
      </c>
      <c r="G17">
        <f t="shared" si="4"/>
        <v>-13084.682116359585</v>
      </c>
      <c r="I17">
        <f t="shared" si="0"/>
        <v>57616.851903271257</v>
      </c>
      <c r="J17">
        <f t="shared" si="10"/>
        <v>5310.5318047917899</v>
      </c>
      <c r="L17">
        <f t="shared" si="11"/>
        <v>6.3201326236502702</v>
      </c>
      <c r="M17">
        <f t="shared" si="5"/>
        <v>1</v>
      </c>
      <c r="N17">
        <f t="shared" si="6"/>
        <v>1.8870696490323797</v>
      </c>
      <c r="O17" s="9">
        <v>6.6</v>
      </c>
      <c r="Q17" s="10">
        <f t="shared" si="7"/>
        <v>1.125913452678859</v>
      </c>
      <c r="R17">
        <f t="shared" si="8"/>
        <v>1489.5561205052427</v>
      </c>
    </row>
    <row r="18" spans="1:18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3"/>
        <v>6.264554962457769E-2</v>
      </c>
      <c r="F18">
        <f t="shared" si="9"/>
        <v>5.0286977213064299E-3</v>
      </c>
      <c r="G18">
        <f t="shared" si="4"/>
        <v>-15846.027126764444</v>
      </c>
      <c r="I18">
        <f t="shared" si="0"/>
        <v>62645.549624577689</v>
      </c>
      <c r="J18">
        <f t="shared" si="10"/>
        <v>5028.697721306431</v>
      </c>
      <c r="L18">
        <f t="shared" si="11"/>
        <v>7.0158558642460775</v>
      </c>
      <c r="M18">
        <f t="shared" si="5"/>
        <v>1</v>
      </c>
      <c r="N18">
        <f t="shared" si="6"/>
        <v>1.8870696490323797</v>
      </c>
      <c r="O18" s="9">
        <v>6.6</v>
      </c>
      <c r="Q18" s="10">
        <f t="shared" si="7"/>
        <v>0.67959175728337706</v>
      </c>
      <c r="R18">
        <f t="shared" si="8"/>
        <v>823.27374730609824</v>
      </c>
    </row>
    <row r="19" spans="1:18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3"/>
        <v>6.7423853029876635E-2</v>
      </c>
      <c r="F19">
        <f t="shared" si="9"/>
        <v>4.7783034052989448E-3</v>
      </c>
      <c r="G19">
        <f t="shared" si="4"/>
        <v>-16244.75598410485</v>
      </c>
      <c r="I19">
        <f t="shared" si="0"/>
        <v>67423.853029876642</v>
      </c>
      <c r="J19">
        <f t="shared" si="10"/>
        <v>4778.3034052989533</v>
      </c>
      <c r="L19">
        <f t="shared" si="11"/>
        <v>7.7028530170409653</v>
      </c>
      <c r="M19">
        <f t="shared" si="5"/>
        <v>1</v>
      </c>
      <c r="N19">
        <f t="shared" si="6"/>
        <v>1.8870696490323797</v>
      </c>
      <c r="O19" s="9">
        <v>6.6</v>
      </c>
      <c r="Q19" s="10">
        <f t="shared" si="7"/>
        <v>0.57181033069044518</v>
      </c>
      <c r="R19">
        <f t="shared" si="8"/>
        <v>632.37899994441341</v>
      </c>
    </row>
    <row r="20" spans="1:18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3"/>
        <v>7.1977602312131128E-2</v>
      </c>
      <c r="F20">
        <f t="shared" si="9"/>
        <v>4.5537492822544934E-3</v>
      </c>
      <c r="G20">
        <f t="shared" si="4"/>
        <v>-17345.434649468581</v>
      </c>
      <c r="I20">
        <f t="shared" si="0"/>
        <v>71977.60231213113</v>
      </c>
      <c r="J20">
        <f t="shared" si="10"/>
        <v>4553.7492822544882</v>
      </c>
      <c r="L20">
        <f t="shared" si="11"/>
        <v>8.3820935175101212</v>
      </c>
      <c r="M20">
        <f t="shared" si="5"/>
        <v>1</v>
      </c>
      <c r="N20">
        <f t="shared" si="6"/>
        <v>1.8870696490323797</v>
      </c>
      <c r="O20" s="9">
        <v>6.6</v>
      </c>
      <c r="Q20" s="10">
        <f t="shared" si="7"/>
        <v>0.41552666529514709</v>
      </c>
      <c r="R20">
        <f t="shared" si="8"/>
        <v>392.40163057971967</v>
      </c>
    </row>
    <row r="21" spans="1:18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3"/>
        <v>7.6328419307753692E-2</v>
      </c>
      <c r="F21">
        <f t="shared" si="9"/>
        <v>4.350816995622564E-3</v>
      </c>
      <c r="G21">
        <f t="shared" si="4"/>
        <v>-22347.679625731173</v>
      </c>
      <c r="I21">
        <f t="shared" si="0"/>
        <v>76328.419307753691</v>
      </c>
      <c r="J21">
        <f t="shared" si="10"/>
        <v>4350.8169956225611</v>
      </c>
      <c r="L21">
        <f t="shared" si="11"/>
        <v>9.0543606727812893</v>
      </c>
      <c r="M21">
        <f t="shared" si="5"/>
        <v>1</v>
      </c>
      <c r="N21">
        <f t="shared" si="6"/>
        <v>1.8405496333974869</v>
      </c>
      <c r="O21" s="9">
        <v>6.3</v>
      </c>
      <c r="Q21" s="10">
        <f t="shared" si="7"/>
        <v>5.8592942973859141E-2</v>
      </c>
      <c r="R21">
        <f t="shared" si="8"/>
        <v>13.329180574366671</v>
      </c>
    </row>
    <row r="22" spans="1:18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3"/>
        <v>8.0494658985709622E-2</v>
      </c>
      <c r="F22">
        <f t="shared" si="9"/>
        <v>4.1662396779559296E-3</v>
      </c>
      <c r="G22">
        <f t="shared" si="4"/>
        <v>-19889.610561952035</v>
      </c>
      <c r="I22">
        <f t="shared" si="0"/>
        <v>80494.658985709626</v>
      </c>
      <c r="J22">
        <f t="shared" si="10"/>
        <v>4166.2396779559349</v>
      </c>
      <c r="L22">
        <f t="shared" si="11"/>
        <v>9.7202999753587882</v>
      </c>
      <c r="M22">
        <f t="shared" si="5"/>
        <v>1</v>
      </c>
      <c r="N22">
        <f t="shared" si="6"/>
        <v>1.8405496333974869</v>
      </c>
      <c r="O22" s="9">
        <v>6.3</v>
      </c>
      <c r="Q22" s="10">
        <f t="shared" si="7"/>
        <v>0.14804069384291399</v>
      </c>
      <c r="R22">
        <f t="shared" si="8"/>
        <v>69.277452542481726</v>
      </c>
    </row>
    <row r="23" spans="1:18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3"/>
        <v>8.4492089453289787E-2</v>
      </c>
      <c r="F23">
        <f t="shared" si="9"/>
        <v>3.9974304675801653E-3</v>
      </c>
      <c r="G23">
        <f t="shared" si="4"/>
        <v>-16649.142074761661</v>
      </c>
      <c r="I23">
        <f t="shared" si="0"/>
        <v>84492.08945328978</v>
      </c>
      <c r="J23">
        <f t="shared" si="10"/>
        <v>3997.4304675801541</v>
      </c>
      <c r="L23">
        <f t="shared" si="11"/>
        <v>10.380452108785054</v>
      </c>
      <c r="M23">
        <f t="shared" si="5"/>
        <v>1</v>
      </c>
      <c r="N23">
        <f t="shared" si="6"/>
        <v>1.8405496333974869</v>
      </c>
      <c r="O23" s="9">
        <v>6.3</v>
      </c>
      <c r="Q23" s="10">
        <f t="shared" si="7"/>
        <v>0.3258475846036995</v>
      </c>
      <c r="R23">
        <f t="shared" si="8"/>
        <v>241.44750770712614</v>
      </c>
    </row>
    <row r="24" spans="1:18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3"/>
        <v>8.833439265177534E-2</v>
      </c>
      <c r="F24">
        <f t="shared" si="9"/>
        <v>3.8423031984855527E-3</v>
      </c>
      <c r="G24">
        <f t="shared" si="4"/>
        <v>-35433.484310117456</v>
      </c>
      <c r="I24">
        <f t="shared" si="0"/>
        <v>88334.392651775343</v>
      </c>
      <c r="J24">
        <f t="shared" si="10"/>
        <v>3842.3031984855625</v>
      </c>
      <c r="L24">
        <f t="shared" si="11"/>
        <v>11.0352762479577</v>
      </c>
      <c r="M24">
        <f t="shared" si="5"/>
        <v>1</v>
      </c>
      <c r="N24">
        <f t="shared" si="6"/>
        <v>1.8405496333974869</v>
      </c>
      <c r="O24" s="9">
        <v>6.3</v>
      </c>
      <c r="Q24" s="10">
        <f t="shared" si="7"/>
        <v>0.39690736171942198</v>
      </c>
      <c r="R24">
        <f t="shared" si="8"/>
        <v>1664.186084146002</v>
      </c>
    </row>
    <row r="25" spans="1:18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3"/>
        <v>9.2033542224137843E-2</v>
      </c>
      <c r="F25">
        <f t="shared" si="9"/>
        <v>3.6991495723625034E-3</v>
      </c>
      <c r="G25">
        <f t="shared" si="4"/>
        <v>-33827.499731920594</v>
      </c>
      <c r="I25">
        <f t="shared" si="0"/>
        <v>92033.54222413784</v>
      </c>
      <c r="J25">
        <f t="shared" si="10"/>
        <v>3699.1495723624976</v>
      </c>
      <c r="L25">
        <f t="shared" si="11"/>
        <v>11.685166967382989</v>
      </c>
      <c r="M25">
        <f t="shared" si="5"/>
        <v>1</v>
      </c>
      <c r="N25">
        <f t="shared" si="6"/>
        <v>1.8870696490323797</v>
      </c>
      <c r="O25" s="9">
        <v>6.6</v>
      </c>
      <c r="Q25" s="10">
        <f t="shared" si="7"/>
        <v>0.38765939871503102</v>
      </c>
      <c r="R25">
        <f t="shared" si="8"/>
        <v>1482.5741209278476</v>
      </c>
    </row>
    <row r="26" spans="1:18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3"/>
        <v>9.5600094649521461E-2</v>
      </c>
      <c r="F26">
        <f t="shared" si="9"/>
        <v>3.5665524253836178E-3</v>
      </c>
      <c r="G26">
        <f t="shared" si="4"/>
        <v>-35338.697223149495</v>
      </c>
      <c r="I26">
        <f t="shared" si="0"/>
        <v>95600.094649521459</v>
      </c>
      <c r="J26">
        <f t="shared" si="10"/>
        <v>3566.5524253836193</v>
      </c>
      <c r="L26">
        <f t="shared" si="11"/>
        <v>12.330466802189564</v>
      </c>
      <c r="M26">
        <f t="shared" si="5"/>
        <v>1</v>
      </c>
      <c r="N26">
        <f t="shared" si="6"/>
        <v>1.8870696490323797</v>
      </c>
      <c r="O26" s="9">
        <v>6.6</v>
      </c>
      <c r="Q26" s="10">
        <f t="shared" si="7"/>
        <v>0.43117186198028401</v>
      </c>
      <c r="R26">
        <f t="shared" si="8"/>
        <v>2049.2138953805152</v>
      </c>
    </row>
    <row r="27" spans="1:18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3"/>
        <v>9.9043417538789424E-2</v>
      </c>
      <c r="F27">
        <f t="shared" si="9"/>
        <v>3.4433228892679635E-3</v>
      </c>
      <c r="G27">
        <f t="shared" si="4"/>
        <v>-26473.713906788977</v>
      </c>
      <c r="I27">
        <f t="shared" si="0"/>
        <v>99043.417538789421</v>
      </c>
      <c r="J27">
        <f t="shared" si="10"/>
        <v>3443.3228892679617</v>
      </c>
      <c r="L27">
        <f t="shared" si="11"/>
        <v>12.97147577030734</v>
      </c>
      <c r="M27">
        <f t="shared" si="5"/>
        <v>1</v>
      </c>
      <c r="N27">
        <f t="shared" si="6"/>
        <v>1.8870696490323797</v>
      </c>
      <c r="O27" s="9">
        <v>6.6</v>
      </c>
      <c r="Q27" s="10">
        <f t="shared" si="7"/>
        <v>0.26235585062811445</v>
      </c>
      <c r="R27">
        <f t="shared" si="8"/>
        <v>435.57751444850197</v>
      </c>
    </row>
    <row r="28" spans="1:18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3"/>
        <v>0.10237187139105552</v>
      </c>
      <c r="F28">
        <f t="shared" si="9"/>
        <v>3.3284538522661E-3</v>
      </c>
      <c r="G28">
        <f t="shared" si="4"/>
        <v>-43399.816906708511</v>
      </c>
      <c r="I28">
        <f t="shared" si="0"/>
        <v>102371.87139105552</v>
      </c>
      <c r="J28">
        <f t="shared" si="10"/>
        <v>3328.4538522661023</v>
      </c>
      <c r="L28">
        <f t="shared" si="11"/>
        <v>13.608458719364801</v>
      </c>
      <c r="M28">
        <f t="shared" si="5"/>
        <v>1</v>
      </c>
      <c r="N28">
        <f t="shared" si="6"/>
        <v>1.8870696490323797</v>
      </c>
      <c r="O28" s="9">
        <v>6.6</v>
      </c>
      <c r="Q28" s="10">
        <f t="shared" si="7"/>
        <v>0.56244855366555768</v>
      </c>
      <c r="R28">
        <f t="shared" si="8"/>
        <v>5499.8380481752456</v>
      </c>
    </row>
    <row r="29" spans="1:18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3"/>
        <v>0.10559295622172571</v>
      </c>
      <c r="F29">
        <f t="shared" si="9"/>
        <v>3.2210848306701845E-3</v>
      </c>
      <c r="G29">
        <f t="shared" si="4"/>
        <v>-26423.660717620842</v>
      </c>
      <c r="I29">
        <f t="shared" si="0"/>
        <v>105592.9562217257</v>
      </c>
      <c r="J29">
        <f t="shared" si="10"/>
        <v>3221.084830670181</v>
      </c>
      <c r="L29">
        <f t="shared" si="11"/>
        <v>14.241651083794432</v>
      </c>
      <c r="M29">
        <f t="shared" si="5"/>
        <v>1</v>
      </c>
      <c r="N29">
        <f t="shared" si="6"/>
        <v>1.8870696490323797</v>
      </c>
      <c r="O29" s="9">
        <v>6.6</v>
      </c>
      <c r="Q29" s="10">
        <f t="shared" si="7"/>
        <v>0.30052446673828859</v>
      </c>
      <c r="R29">
        <f t="shared" si="8"/>
        <v>594.58887194309</v>
      </c>
    </row>
    <row r="30" spans="1:18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3"/>
        <v>0.10871343123138399</v>
      </c>
      <c r="F30">
        <f t="shared" si="9"/>
        <v>3.1204750096582856E-3</v>
      </c>
      <c r="G30">
        <f t="shared" si="4"/>
        <v>-21123.128123995382</v>
      </c>
      <c r="I30">
        <f t="shared" si="0"/>
        <v>108713.43123138399</v>
      </c>
      <c r="J30">
        <f t="shared" si="10"/>
        <v>3120.4750096582866</v>
      </c>
      <c r="L30">
        <f t="shared" si="11"/>
        <v>14.87126345858054</v>
      </c>
      <c r="M30">
        <f t="shared" si="5"/>
        <v>1</v>
      </c>
      <c r="N30">
        <f t="shared" si="6"/>
        <v>1.9169226121820611</v>
      </c>
      <c r="O30" s="9">
        <v>6.8</v>
      </c>
      <c r="Q30" s="10">
        <f t="shared" si="7"/>
        <v>0.14764408367705911</v>
      </c>
      <c r="R30">
        <f t="shared" si="8"/>
        <v>93.62909950556012</v>
      </c>
    </row>
    <row r="31" spans="1:18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3"/>
        <v>0.11173941348072813</v>
      </c>
      <c r="F31">
        <f t="shared" si="9"/>
        <v>3.0259822493441391E-3</v>
      </c>
      <c r="G31">
        <f t="shared" si="4"/>
        <v>-18068.618334951323</v>
      </c>
      <c r="I31">
        <f t="shared" si="0"/>
        <v>111739.41348072814</v>
      </c>
      <c r="J31">
        <f t="shared" si="10"/>
        <v>3025.9822493441461</v>
      </c>
      <c r="L31">
        <f t="shared" si="11"/>
        <v>15.49748527773051</v>
      </c>
      <c r="M31">
        <f t="shared" si="5"/>
        <v>1</v>
      </c>
      <c r="N31">
        <f t="shared" si="6"/>
        <v>1.9169226121820611</v>
      </c>
      <c r="O31" s="9">
        <v>6.8</v>
      </c>
      <c r="Q31" s="10">
        <f t="shared" si="7"/>
        <v>2.8577127016325487E-2</v>
      </c>
      <c r="R31">
        <f t="shared" si="8"/>
        <v>2.6187066806308148</v>
      </c>
    </row>
    <row r="32" spans="1:18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3"/>
        <v>0.11467646000379961</v>
      </c>
      <c r="F32">
        <f t="shared" si="9"/>
        <v>2.9370465230714737E-3</v>
      </c>
      <c r="G32">
        <f t="shared" si="4"/>
        <v>-14832.41240099218</v>
      </c>
      <c r="I32">
        <f t="shared" si="0"/>
        <v>114676.46000379961</v>
      </c>
      <c r="J32">
        <f t="shared" si="10"/>
        <v>2937.0465230714763</v>
      </c>
      <c r="L32">
        <f t="shared" si="11"/>
        <v>16.120487805488242</v>
      </c>
      <c r="M32">
        <f t="shared" si="5"/>
        <v>1</v>
      </c>
      <c r="N32">
        <f t="shared" si="6"/>
        <v>1.9169226121820611</v>
      </c>
      <c r="O32" s="9">
        <v>6.8</v>
      </c>
      <c r="Q32" s="10">
        <f t="shared" si="7"/>
        <v>0.154499419446335</v>
      </c>
      <c r="R32">
        <f t="shared" si="8"/>
        <v>52.59895207142312</v>
      </c>
    </row>
    <row r="33" spans="1:18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3"/>
        <v>0.11752963670411576</v>
      </c>
      <c r="F33">
        <f t="shared" si="9"/>
        <v>2.8531767003161512E-3</v>
      </c>
      <c r="G33">
        <f t="shared" si="4"/>
        <v>-19095.531290159008</v>
      </c>
      <c r="I33">
        <f t="shared" si="0"/>
        <v>117529.63670411576</v>
      </c>
      <c r="J33">
        <f t="shared" si="10"/>
        <v>2853.1767003161513</v>
      </c>
      <c r="L33">
        <f t="shared" si="11"/>
        <v>16.740426593017986</v>
      </c>
      <c r="M33">
        <f t="shared" si="5"/>
        <v>1</v>
      </c>
      <c r="N33">
        <f t="shared" si="6"/>
        <v>1.9169226121820611</v>
      </c>
      <c r="O33" s="9">
        <v>6.8</v>
      </c>
      <c r="Q33" s="10">
        <f t="shared" si="7"/>
        <v>0.12452387225647399</v>
      </c>
      <c r="R33">
        <f t="shared" si="8"/>
        <v>57.722520497254116</v>
      </c>
    </row>
    <row r="34" spans="1:18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3"/>
        <v>0.12030357659277824</v>
      </c>
      <c r="F34">
        <f t="shared" si="9"/>
        <v>2.77393988866248E-3</v>
      </c>
      <c r="G34">
        <f t="shared" si="4"/>
        <v>-13918.018385935771</v>
      </c>
      <c r="I34">
        <f t="shared" si="0"/>
        <v>120303.57659277823</v>
      </c>
      <c r="J34">
        <f t="shared" si="10"/>
        <v>2773.9398886624695</v>
      </c>
      <c r="L34">
        <f t="shared" si="11"/>
        <v>17.357443514388031</v>
      </c>
      <c r="M34">
        <f t="shared" si="5"/>
        <v>1</v>
      </c>
      <c r="N34">
        <f t="shared" si="6"/>
        <v>1.824549292051046</v>
      </c>
      <c r="O34" s="9">
        <v>6.2</v>
      </c>
      <c r="Q34" s="10">
        <f t="shared" si="7"/>
        <v>0.1734094283682189</v>
      </c>
      <c r="R34">
        <f t="shared" si="8"/>
        <v>60.581958896603219</v>
      </c>
    </row>
    <row r="35" spans="1:18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3"/>
        <v>0.12300252935115896</v>
      </c>
      <c r="F35">
        <f t="shared" si="9"/>
        <v>2.6989527583807238E-3</v>
      </c>
      <c r="G35">
        <f t="shared" si="4"/>
        <v>-12084.123229240995</v>
      </c>
      <c r="I35">
        <f t="shared" si="0"/>
        <v>123002.52935115896</v>
      </c>
      <c r="J35">
        <f t="shared" si="10"/>
        <v>2698.9527583807212</v>
      </c>
      <c r="L35">
        <f t="shared" si="11"/>
        <v>17.971668467854833</v>
      </c>
      <c r="M35">
        <f t="shared" si="5"/>
        <v>1</v>
      </c>
      <c r="N35">
        <f t="shared" si="6"/>
        <v>1.824549292051046</v>
      </c>
      <c r="O35" s="9">
        <v>6.2</v>
      </c>
      <c r="Q35" s="10">
        <f t="shared" si="7"/>
        <v>0.32107330317215921</v>
      </c>
      <c r="R35">
        <f t="shared" si="8"/>
        <v>159.42258340432252</v>
      </c>
    </row>
    <row r="36" spans="1:18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3"/>
        <v>0.12563040377156542</v>
      </c>
      <c r="F36">
        <f t="shared" si="9"/>
        <v>2.6278744204064619E-3</v>
      </c>
      <c r="G36">
        <f t="shared" si="4"/>
        <v>-12928.878003263328</v>
      </c>
      <c r="I36">
        <f t="shared" si="0"/>
        <v>125630.40377156543</v>
      </c>
      <c r="J36">
        <f t="shared" si="10"/>
        <v>2627.8744204064715</v>
      </c>
      <c r="L36">
        <f t="shared" si="11"/>
        <v>18.583220808232408</v>
      </c>
      <c r="M36">
        <f t="shared" si="5"/>
        <v>1</v>
      </c>
      <c r="N36">
        <f t="shared" si="6"/>
        <v>1.824549292051046</v>
      </c>
      <c r="O36" s="9">
        <v>6.2</v>
      </c>
      <c r="Q36" s="10">
        <f t="shared" si="7"/>
        <v>0.20766287702503283</v>
      </c>
      <c r="R36">
        <f t="shared" si="8"/>
        <v>77.701769244399799</v>
      </c>
    </row>
    <row r="37" spans="1:18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3"/>
        <v>0.12819080430554175</v>
      </c>
      <c r="F37">
        <f t="shared" si="9"/>
        <v>2.5604005339763258E-3</v>
      </c>
      <c r="G37">
        <f t="shared" si="4"/>
        <v>-12693.067278205419</v>
      </c>
      <c r="I37">
        <f t="shared" si="0"/>
        <v>128190.80430554175</v>
      </c>
      <c r="J37">
        <f t="shared" si="10"/>
        <v>2560.4005339763244</v>
      </c>
      <c r="L37">
        <f t="shared" si="11"/>
        <v>19.192210561242842</v>
      </c>
      <c r="M37">
        <f t="shared" si="5"/>
        <v>1</v>
      </c>
      <c r="N37">
        <f t="shared" si="6"/>
        <v>1.824549292051046</v>
      </c>
      <c r="O37" s="9">
        <v>6.2</v>
      </c>
      <c r="Q37" s="10">
        <f t="shared" si="7"/>
        <v>0.20376141700814498</v>
      </c>
      <c r="R37">
        <f t="shared" si="8"/>
        <v>73.361968316438407</v>
      </c>
    </row>
    <row r="38" spans="1:18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3"/>
        <v>0.1306870627023371</v>
      </c>
      <c r="F38">
        <f t="shared" si="9"/>
        <v>2.4962583967953478E-3</v>
      </c>
      <c r="G38">
        <f t="shared" si="4"/>
        <v>-8593.9079517887585</v>
      </c>
      <c r="I38">
        <f t="shared" si="0"/>
        <v>130687.06270233709</v>
      </c>
      <c r="J38">
        <f t="shared" si="10"/>
        <v>2496.2583967953396</v>
      </c>
      <c r="L38">
        <f t="shared" si="11"/>
        <v>19.798739459635375</v>
      </c>
      <c r="M38">
        <f t="shared" si="5"/>
        <v>1</v>
      </c>
      <c r="N38">
        <f t="shared" si="6"/>
        <v>1.7404661748405046</v>
      </c>
      <c r="O38" s="9">
        <v>5.7</v>
      </c>
      <c r="Q38" s="10">
        <f t="shared" si="7"/>
        <v>0.74076596708182685</v>
      </c>
      <c r="R38">
        <f t="shared" si="8"/>
        <v>452.03369291048546</v>
      </c>
    </row>
    <row r="39" spans="1:18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3"/>
        <v>0.13312226552936468</v>
      </c>
      <c r="F39">
        <f t="shared" si="9"/>
        <v>2.4352028270275827E-3</v>
      </c>
      <c r="G39">
        <f t="shared" si="4"/>
        <v>-11415.62476016417</v>
      </c>
      <c r="I39">
        <f t="shared" si="0"/>
        <v>133122.26552936467</v>
      </c>
      <c r="J39">
        <f t="shared" si="10"/>
        <v>2435.2028270275769</v>
      </c>
      <c r="L39">
        <f t="shared" si="11"/>
        <v>20.40290183247852</v>
      </c>
      <c r="M39">
        <f t="shared" si="5"/>
        <v>1</v>
      </c>
      <c r="N39">
        <f t="shared" si="6"/>
        <v>1.7404661748405046</v>
      </c>
      <c r="O39" s="9">
        <v>5.7</v>
      </c>
      <c r="Q39" s="10">
        <f t="shared" si="7"/>
        <v>0.28371261308781071</v>
      </c>
      <c r="R39">
        <f t="shared" si="8"/>
        <v>118.94790848860805</v>
      </c>
    </row>
    <row r="40" spans="1:18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3"/>
        <v>0.13549927821784624</v>
      </c>
      <c r="F40">
        <f t="shared" si="9"/>
        <v>2.3770126884815612E-3</v>
      </c>
      <c r="G40">
        <f t="shared" si="4"/>
        <v>-7171.7480633302093</v>
      </c>
      <c r="I40">
        <f t="shared" si="0"/>
        <v>135499.27821784624</v>
      </c>
      <c r="J40">
        <f t="shared" si="10"/>
        <v>2377.0126884815691</v>
      </c>
      <c r="L40">
        <f t="shared" si="11"/>
        <v>21.004785372633098</v>
      </c>
      <c r="M40">
        <f t="shared" si="5"/>
        <v>1</v>
      </c>
      <c r="N40">
        <f t="shared" si="6"/>
        <v>1.7404661748405046</v>
      </c>
      <c r="O40" s="9">
        <v>5.7</v>
      </c>
      <c r="Q40" s="10">
        <f t="shared" si="7"/>
        <v>1.0025380694874213</v>
      </c>
      <c r="R40">
        <f t="shared" si="8"/>
        <v>595.76047095135743</v>
      </c>
    </row>
    <row r="41" spans="1:18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3"/>
        <v>0.13782076615990946</v>
      </c>
      <c r="F41">
        <f t="shared" si="9"/>
        <v>2.3214879420632162E-3</v>
      </c>
      <c r="G41">
        <f t="shared" si="4"/>
        <v>-6150.4646017697687</v>
      </c>
      <c r="I41">
        <f t="shared" si="0"/>
        <v>137820.76615990946</v>
      </c>
      <c r="J41">
        <f t="shared" si="10"/>
        <v>2321.4879420632205</v>
      </c>
      <c r="L41">
        <f t="shared" si="11"/>
        <v>21.604471802485111</v>
      </c>
      <c r="M41">
        <f t="shared" si="5"/>
        <v>1</v>
      </c>
      <c r="N41">
        <f t="shared" si="6"/>
        <v>1.7404661748405046</v>
      </c>
      <c r="O41" s="9">
        <v>5.7</v>
      </c>
      <c r="Q41" s="10">
        <f t="shared" si="7"/>
        <v>1.289435840299034</v>
      </c>
      <c r="R41">
        <f t="shared" si="8"/>
        <v>736.39181477780016</v>
      </c>
    </row>
    <row r="42" spans="1:18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3"/>
        <v>0.1400892132906576</v>
      </c>
      <c r="F42">
        <f t="shared" si="9"/>
        <v>2.2684471307481413E-3</v>
      </c>
      <c r="G42">
        <f t="shared" si="4"/>
        <v>-6922.8061527498357</v>
      </c>
      <c r="I42">
        <f t="shared" si="0"/>
        <v>140089.21329065759</v>
      </c>
      <c r="J42">
        <f t="shared" si="10"/>
        <v>2268.447130748129</v>
      </c>
      <c r="L42">
        <f t="shared" si="11"/>
        <v>22.202037454183458</v>
      </c>
      <c r="M42">
        <f t="shared" si="5"/>
        <v>1</v>
      </c>
      <c r="N42">
        <f t="shared" si="6"/>
        <v>1.7404661748405046</v>
      </c>
      <c r="O42" s="9">
        <v>5.7</v>
      </c>
      <c r="Q42" s="10">
        <f t="shared" si="7"/>
        <v>0.99511620998076433</v>
      </c>
      <c r="R42">
        <f t="shared" si="8"/>
        <v>564.33874624002169</v>
      </c>
    </row>
    <row r="43" spans="1:18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3"/>
        <v>0.14230693851456688</v>
      </c>
      <c r="F43">
        <f t="shared" si="9"/>
        <v>2.2177252239092837E-3</v>
      </c>
      <c r="G43">
        <f t="shared" si="4"/>
        <v>-6850.7373495142365</v>
      </c>
      <c r="I43">
        <f t="shared" si="0"/>
        <v>142306.93851456689</v>
      </c>
      <c r="J43">
        <f t="shared" si="10"/>
        <v>2217.7252239093068</v>
      </c>
      <c r="L43">
        <f t="shared" si="11"/>
        <v>22.797553777620063</v>
      </c>
      <c r="M43">
        <f t="shared" si="5"/>
        <v>1</v>
      </c>
      <c r="N43">
        <f t="shared" si="6"/>
        <v>1.6863989535702288</v>
      </c>
      <c r="O43" s="9">
        <v>5.4</v>
      </c>
      <c r="Q43" s="10">
        <f t="shared" si="7"/>
        <v>0.97834542721615236</v>
      </c>
      <c r="R43">
        <f t="shared" si="8"/>
        <v>542.36034464119325</v>
      </c>
    </row>
    <row r="44" spans="1:18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3"/>
        <v>0.14447611027582918</v>
      </c>
      <c r="F44">
        <f t="shared" si="9"/>
        <v>2.1691717612623007E-3</v>
      </c>
      <c r="G44">
        <f t="shared" si="4"/>
        <v>-5900.3402864018281</v>
      </c>
      <c r="I44">
        <f t="shared" si="0"/>
        <v>144476.11027582918</v>
      </c>
      <c r="J44">
        <f t="shared" si="10"/>
        <v>2169.1717612622888</v>
      </c>
      <c r="L44">
        <f t="shared" si="11"/>
        <v>23.391087787010871</v>
      </c>
      <c r="M44">
        <f t="shared" si="5"/>
        <v>1</v>
      </c>
      <c r="N44">
        <f t="shared" si="6"/>
        <v>1.6863989535702288</v>
      </c>
      <c r="O44" s="9">
        <v>5.4</v>
      </c>
      <c r="Q44" s="10">
        <f t="shared" si="7"/>
        <v>1.2548563006884499</v>
      </c>
      <c r="R44">
        <f t="shared" si="8"/>
        <v>671.80648725626156</v>
      </c>
    </row>
    <row r="45" spans="1:18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3"/>
        <v>0.14659875952382428</v>
      </c>
      <c r="F45">
        <f t="shared" si="9"/>
        <v>2.1226492479951009E-3</v>
      </c>
      <c r="G45">
        <f t="shared" si="4"/>
        <v>-5995.0579767197614</v>
      </c>
      <c r="I45">
        <f t="shared" si="0"/>
        <v>146598.75952382429</v>
      </c>
      <c r="J45">
        <f t="shared" si="10"/>
        <v>2122.6492479951121</v>
      </c>
      <c r="L45">
        <f t="shared" si="11"/>
        <v>23.982702455041323</v>
      </c>
      <c r="M45">
        <f t="shared" si="5"/>
        <v>1</v>
      </c>
      <c r="N45">
        <f t="shared" si="6"/>
        <v>1.6863989535702288</v>
      </c>
      <c r="O45" s="9">
        <v>5.4</v>
      </c>
      <c r="Q45" s="10">
        <f t="shared" si="7"/>
        <v>1.1793113429107926</v>
      </c>
      <c r="R45">
        <f t="shared" si="8"/>
        <v>621.5794230563215</v>
      </c>
    </row>
    <row r="46" spans="1:18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3"/>
        <v>0.14867679128536471</v>
      </c>
      <c r="F46">
        <f t="shared" si="9"/>
        <v>2.078031761540422E-3</v>
      </c>
      <c r="G46">
        <f t="shared" si="4"/>
        <v>-6750.7331732168577</v>
      </c>
      <c r="I46">
        <f t="shared" si="0"/>
        <v>148676.79128536471</v>
      </c>
      <c r="J46">
        <f t="shared" si="10"/>
        <v>2078.0317615404201</v>
      </c>
      <c r="L46">
        <f t="shared" si="11"/>
        <v>24.572457062017833</v>
      </c>
      <c r="M46">
        <f t="shared" si="5"/>
        <v>1</v>
      </c>
      <c r="N46">
        <f t="shared" si="6"/>
        <v>1.6863989535702288</v>
      </c>
      <c r="O46" s="9">
        <v>5.4</v>
      </c>
      <c r="Q46" s="10">
        <f t="shared" si="7"/>
        <v>0.90121844605710899</v>
      </c>
      <c r="R46">
        <f t="shared" si="8"/>
        <v>466.92624684627555</v>
      </c>
    </row>
    <row r="47" spans="1:18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3"/>
        <v>0.15071199502290944</v>
      </c>
      <c r="F47">
        <f t="shared" si="9"/>
        <v>2.0352037375447329E-3</v>
      </c>
      <c r="G47">
        <f t="shared" si="4"/>
        <v>-5930.6814963894449</v>
      </c>
      <c r="I47">
        <f t="shared" si="0"/>
        <v>150711.99502290945</v>
      </c>
      <c r="J47">
        <f t="shared" si="10"/>
        <v>2035.2037375447399</v>
      </c>
      <c r="L47">
        <f t="shared" si="11"/>
        <v>25.160407506239046</v>
      </c>
      <c r="M47">
        <f t="shared" si="5"/>
        <v>1</v>
      </c>
      <c r="N47">
        <f t="shared" si="6"/>
        <v>1.7749523509116738</v>
      </c>
      <c r="O47" s="9">
        <v>5.9</v>
      </c>
      <c r="Q47" s="10">
        <f t="shared" si="7"/>
        <v>1.1266496735054752</v>
      </c>
      <c r="R47">
        <f t="shared" si="8"/>
        <v>571.20733330507187</v>
      </c>
    </row>
    <row r="48" spans="1:18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3"/>
        <v>0.15270605393113967</v>
      </c>
      <c r="F48">
        <f t="shared" si="9"/>
        <v>1.994058908230234E-3</v>
      </c>
      <c r="G48">
        <f t="shared" si="4"/>
        <v>-7579.2337564002</v>
      </c>
      <c r="I48">
        <f t="shared" si="0"/>
        <v>152706.05393113967</v>
      </c>
      <c r="J48">
        <f t="shared" si="10"/>
        <v>1994.0589082302176</v>
      </c>
      <c r="L48">
        <f t="shared" si="11"/>
        <v>25.746606580800865</v>
      </c>
      <c r="M48">
        <f t="shared" si="5"/>
        <v>1</v>
      </c>
      <c r="N48">
        <f t="shared" si="6"/>
        <v>1.7749523509116738</v>
      </c>
      <c r="O48" s="9">
        <v>5.9</v>
      </c>
      <c r="Q48" s="10">
        <f t="shared" si="7"/>
        <v>0.6358153471946002</v>
      </c>
      <c r="R48">
        <f t="shared" si="8"/>
        <v>301.25304159653405</v>
      </c>
    </row>
    <row r="49" spans="1:18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3"/>
        <v>0.15466055330206041</v>
      </c>
      <c r="F49">
        <f t="shared" si="9"/>
        <v>1.954499370920737E-3</v>
      </c>
      <c r="G49">
        <f t="shared" si="4"/>
        <v>-5039.9979252313933</v>
      </c>
      <c r="I49">
        <f t="shared" si="0"/>
        <v>154660.55330206041</v>
      </c>
      <c r="J49">
        <f t="shared" si="10"/>
        <v>1954.4993709207338</v>
      </c>
      <c r="L49">
        <f t="shared" si="11"/>
        <v>26.331104221232803</v>
      </c>
      <c r="M49">
        <f t="shared" si="5"/>
        <v>1</v>
      </c>
      <c r="N49">
        <f t="shared" si="6"/>
        <v>1.7749523509116738</v>
      </c>
      <c r="O49" s="9">
        <v>5.9</v>
      </c>
      <c r="Q49" s="10">
        <f t="shared" si="7"/>
        <v>1.4189348650009082</v>
      </c>
      <c r="R49">
        <f t="shared" si="8"/>
        <v>672.53068846085966</v>
      </c>
    </row>
    <row r="50" spans="1:18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3"/>
        <v>0.15657698807023768</v>
      </c>
      <c r="F50">
        <f t="shared" si="9"/>
        <v>1.9164347681772664E-3</v>
      </c>
      <c r="G50">
        <f t="shared" si="4"/>
        <v>-7796.5817335037154</v>
      </c>
      <c r="I50">
        <f t="shared" si="0"/>
        <v>156576.98807023768</v>
      </c>
      <c r="J50">
        <f t="shared" si="10"/>
        <v>1916.4347681772779</v>
      </c>
      <c r="L50">
        <f t="shared" si="11"/>
        <v>26.913947727691589</v>
      </c>
      <c r="M50">
        <f t="shared" si="5"/>
        <v>1</v>
      </c>
      <c r="N50">
        <f t="shared" si="6"/>
        <v>1.7749523509116738</v>
      </c>
      <c r="O50" s="9">
        <v>5.9</v>
      </c>
      <c r="Q50" s="10">
        <f t="shared" si="7"/>
        <v>0.53806963738144287</v>
      </c>
      <c r="R50">
        <f t="shared" si="8"/>
        <v>234.54113119040503</v>
      </c>
    </row>
    <row r="51" spans="1:18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3"/>
        <v>0.15845676963424615</v>
      </c>
      <c r="F51">
        <f t="shared" si="9"/>
        <v>1.8797815640084758E-3</v>
      </c>
      <c r="G51">
        <f t="shared" si="4"/>
        <v>-9013.1971666840982</v>
      </c>
      <c r="I51">
        <f t="shared" si="0"/>
        <v>158456.76963424616</v>
      </c>
      <c r="J51">
        <f t="shared" si="10"/>
        <v>1879.7815640084737</v>
      </c>
      <c r="L51">
        <f t="shared" si="11"/>
        <v>27.495181964882587</v>
      </c>
      <c r="M51">
        <f t="shared" si="5"/>
        <v>1</v>
      </c>
      <c r="N51">
        <f t="shared" si="6"/>
        <v>1.7749523509116738</v>
      </c>
      <c r="O51" s="9">
        <v>5.9</v>
      </c>
      <c r="Q51" s="10">
        <f t="shared" si="7"/>
        <v>0.3090400863568758</v>
      </c>
      <c r="R51">
        <f t="shared" si="8"/>
        <v>104.76859669473767</v>
      </c>
    </row>
    <row r="52" spans="1:18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3"/>
        <v>0.16030123203731828</v>
      </c>
      <c r="F52">
        <f t="shared" si="9"/>
        <v>1.8444624030721224E-3</v>
      </c>
      <c r="G52">
        <f t="shared" si="4"/>
        <v>-11287.95239194542</v>
      </c>
      <c r="I52">
        <f t="shared" si="0"/>
        <v>160301.23203731829</v>
      </c>
      <c r="J52">
        <f t="shared" si="10"/>
        <v>1844.4624030721316</v>
      </c>
      <c r="L52">
        <f t="shared" si="11"/>
        <v>28.074849542418658</v>
      </c>
      <c r="M52">
        <f t="shared" si="5"/>
        <v>1</v>
      </c>
      <c r="N52">
        <f t="shared" si="6"/>
        <v>1.6486586255873816</v>
      </c>
      <c r="O52" s="9">
        <v>5.2</v>
      </c>
      <c r="Q52" s="10">
        <f t="shared" si="7"/>
        <v>2.8701842204200537E-2</v>
      </c>
      <c r="R52">
        <f t="shared" si="8"/>
        <v>1.4358541142109504</v>
      </c>
    </row>
    <row r="53" spans="1:18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3"/>
        <v>0.16211163757913138</v>
      </c>
      <c r="F53">
        <f t="shared" si="9"/>
        <v>1.8104055418131093E-3</v>
      </c>
      <c r="G53">
        <f t="shared" si="4"/>
        <v>-6876.1685943779512</v>
      </c>
      <c r="I53">
        <f t="shared" si="0"/>
        <v>162111.63757913138</v>
      </c>
      <c r="J53">
        <f t="shared" si="10"/>
        <v>1810.4055418130883</v>
      </c>
      <c r="L53">
        <f t="shared" si="11"/>
        <v>28.652990977940817</v>
      </c>
      <c r="M53">
        <f t="shared" si="5"/>
        <v>1</v>
      </c>
      <c r="N53">
        <f t="shared" si="6"/>
        <v>1.6486586255873816</v>
      </c>
      <c r="O53" s="9">
        <v>5.2</v>
      </c>
      <c r="Q53" s="10">
        <f t="shared" si="7"/>
        <v>0.66244769679806093</v>
      </c>
      <c r="R53">
        <f t="shared" si="8"/>
        <v>287.4637443041841</v>
      </c>
    </row>
    <row r="54" spans="1:18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3"/>
        <v>0.16388918192129087</v>
      </c>
      <c r="F54">
        <f t="shared" si="9"/>
        <v>1.7775443421594872E-3</v>
      </c>
      <c r="G54">
        <f t="shared" si="4"/>
        <v>-6376.8501073871003</v>
      </c>
      <c r="I54">
        <f t="shared" si="0"/>
        <v>163889.18192129087</v>
      </c>
      <c r="J54">
        <f t="shared" si="10"/>
        <v>1777.5443421594973</v>
      </c>
      <c r="L54">
        <f t="shared" si="11"/>
        <v>29.229644845002426</v>
      </c>
      <c r="M54">
        <f t="shared" si="5"/>
        <v>1</v>
      </c>
      <c r="N54">
        <f t="shared" si="6"/>
        <v>1.6486586255873816</v>
      </c>
      <c r="O54" s="9">
        <v>5.2</v>
      </c>
      <c r="Q54" s="10">
        <f t="shared" si="7"/>
        <v>0.76518802597765379</v>
      </c>
      <c r="R54">
        <f t="shared" si="8"/>
        <v>334.02181265008176</v>
      </c>
    </row>
    <row r="55" spans="1:18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3"/>
        <v>0.16563499874107657</v>
      </c>
      <c r="F55">
        <f t="shared" si="9"/>
        <v>1.7458168197856949E-3</v>
      </c>
      <c r="G55">
        <f t="shared" si="4"/>
        <v>-5823.4385237543975</v>
      </c>
      <c r="I55">
        <f t="shared" si="0"/>
        <v>165634.99874107656</v>
      </c>
      <c r="J55">
        <f t="shared" si="10"/>
        <v>1745.8168197856867</v>
      </c>
      <c r="L55">
        <f t="shared" si="11"/>
        <v>29.804847907447186</v>
      </c>
      <c r="M55">
        <f t="shared" si="5"/>
        <v>1</v>
      </c>
      <c r="N55">
        <f t="shared" si="6"/>
        <v>1.6486586255873816</v>
      </c>
      <c r="O55" s="9">
        <v>5.2</v>
      </c>
      <c r="Q55" s="10">
        <f t="shared" si="7"/>
        <v>0.90383513608035626</v>
      </c>
      <c r="R55">
        <f t="shared" si="8"/>
        <v>393.47617285757769</v>
      </c>
    </row>
    <row r="56" spans="1:18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3"/>
        <v>0.16735016398119096</v>
      </c>
      <c r="F56">
        <f t="shared" si="9"/>
        <v>1.7151652401143913E-3</v>
      </c>
      <c r="G56">
        <f t="shared" si="4"/>
        <v>-7043.2799135116356</v>
      </c>
      <c r="I56">
        <f t="shared" si="0"/>
        <v>167350.16398119097</v>
      </c>
      <c r="J56">
        <f t="shared" si="10"/>
        <v>1715.1652401144092</v>
      </c>
      <c r="L56">
        <f t="shared" si="11"/>
        <v>30.378635241780863</v>
      </c>
      <c r="M56">
        <f t="shared" si="5"/>
        <v>1</v>
      </c>
      <c r="N56">
        <f t="shared" si="6"/>
        <v>1.6094379124341003</v>
      </c>
      <c r="O56" s="9">
        <v>5</v>
      </c>
      <c r="Q56" s="10">
        <f t="shared" si="7"/>
        <v>0.55078231475082207</v>
      </c>
      <c r="R56">
        <f t="shared" si="8"/>
        <v>216.35366732297641</v>
      </c>
    </row>
    <row r="57" spans="1:18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3"/>
        <v>0.16903569973738919</v>
      </c>
      <c r="F57">
        <f t="shared" si="9"/>
        <v>1.6855357561982309E-3</v>
      </c>
      <c r="G57">
        <f t="shared" si="4"/>
        <v>-6590.0133074189043</v>
      </c>
      <c r="I57">
        <f t="shared" si="0"/>
        <v>169035.69973738919</v>
      </c>
      <c r="J57">
        <f t="shared" si="10"/>
        <v>1685.5357561982237</v>
      </c>
      <c r="L57">
        <f t="shared" si="11"/>
        <v>30.951040348842202</v>
      </c>
      <c r="M57">
        <f t="shared" si="5"/>
        <v>1</v>
      </c>
      <c r="N57">
        <f t="shared" si="6"/>
        <v>1.6094379124341003</v>
      </c>
      <c r="O57" s="9">
        <v>5</v>
      </c>
      <c r="Q57" s="10">
        <f t="shared" si="7"/>
        <v>0.63327108158742607</v>
      </c>
      <c r="R57">
        <f t="shared" si="8"/>
        <v>253.39657320171074</v>
      </c>
    </row>
    <row r="58" spans="1:18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3"/>
        <v>0.17069257782083125</v>
      </c>
      <c r="F58">
        <f t="shared" si="9"/>
        <v>1.6568780834420593E-3</v>
      </c>
      <c r="G58">
        <f t="shared" si="4"/>
        <v>-73581.208818167914</v>
      </c>
      <c r="I58">
        <f t="shared" si="0"/>
        <v>170692.57782083124</v>
      </c>
      <c r="J58">
        <f t="shared" si="10"/>
        <v>1656.8780834420468</v>
      </c>
      <c r="L58">
        <f t="shared" si="11"/>
        <v>31.522095255911868</v>
      </c>
      <c r="M58">
        <f t="shared" si="5"/>
        <v>1</v>
      </c>
      <c r="N58">
        <f t="shared" si="6"/>
        <v>1.6094379124341003</v>
      </c>
      <c r="O58" s="9">
        <v>5</v>
      </c>
      <c r="Q58" s="10">
        <f t="shared" si="7"/>
        <v>0.85582334811677285</v>
      </c>
      <c r="R58">
        <f t="shared" si="8"/>
        <v>58380.65219174706</v>
      </c>
    </row>
    <row r="59" spans="1:18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3"/>
        <v>0.17232172302764781</v>
      </c>
      <c r="F59">
        <f t="shared" si="9"/>
        <v>1.6291452068165624E-3</v>
      </c>
      <c r="G59">
        <f t="shared" si="4"/>
        <v>-24317.822898129158</v>
      </c>
      <c r="I59">
        <f t="shared" si="0"/>
        <v>172321.72302764782</v>
      </c>
      <c r="J59">
        <f t="shared" si="10"/>
        <v>1629.1452068165818</v>
      </c>
      <c r="L59">
        <f t="shared" si="11"/>
        <v>32.091830610256928</v>
      </c>
      <c r="M59">
        <f t="shared" si="5"/>
        <v>1</v>
      </c>
      <c r="N59">
        <f t="shared" si="6"/>
        <v>1.6094379124341003</v>
      </c>
      <c r="O59" s="9">
        <v>5</v>
      </c>
      <c r="Q59" s="10">
        <f t="shared" si="7"/>
        <v>0.56991942797872708</v>
      </c>
      <c r="R59">
        <f t="shared" si="8"/>
        <v>2860.7971828110608</v>
      </c>
    </row>
    <row r="60" spans="1:18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3"/>
        <v>0.1739240161444392</v>
      </c>
      <c r="F60">
        <f t="shared" si="9"/>
        <v>1.6022931167913868E-3</v>
      </c>
      <c r="G60">
        <f t="shared" si="4"/>
        <v>-9738.1513698959589</v>
      </c>
      <c r="I60">
        <f t="shared" si="0"/>
        <v>173924.0161444392</v>
      </c>
      <c r="J60">
        <f t="shared" si="10"/>
        <v>1602.2931167913775</v>
      </c>
      <c r="L60">
        <f t="shared" si="11"/>
        <v>32.66027576498557</v>
      </c>
      <c r="M60">
        <f t="shared" si="5"/>
        <v>1</v>
      </c>
      <c r="N60">
        <f t="shared" si="6"/>
        <v>1.6094379124341003</v>
      </c>
      <c r="O60" s="9">
        <v>5</v>
      </c>
      <c r="Q60" s="10">
        <f t="shared" si="7"/>
        <v>5.9017261593772331E-2</v>
      </c>
      <c r="R60">
        <f t="shared" si="8"/>
        <v>4.9761561244706565</v>
      </c>
    </row>
    <row r="61" spans="1:18">
      <c r="G61">
        <f>(B2-D60)*LN(1-E60)</f>
        <v>-157824.12569818139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D96-9F53-D94F-94F1-3D223314AF8D}">
  <dimension ref="A1:S61"/>
  <sheetViews>
    <sheetView workbookViewId="0">
      <selection activeCell="G5" sqref="G5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0.15742378097828061</v>
      </c>
      <c r="O1" t="s">
        <v>16</v>
      </c>
      <c r="Q1" s="10">
        <f>AVERAGE(Q10:Q60)</f>
        <v>0.51285124142027572</v>
      </c>
      <c r="R1" t="s">
        <v>19</v>
      </c>
      <c r="S1">
        <f>SUM(R10:R60)</f>
        <v>89240.245018405549</v>
      </c>
    </row>
    <row r="2" spans="1:19">
      <c r="A2" t="s">
        <v>9</v>
      </c>
      <c r="B2">
        <v>1000000</v>
      </c>
      <c r="F2" t="s">
        <v>7</v>
      </c>
      <c r="G2">
        <v>13.803717188135973</v>
      </c>
      <c r="O2" t="s">
        <v>27</v>
      </c>
      <c r="Q2">
        <f>-2*G5+4*LN(B2)</f>
        <v>2245281.9075446869</v>
      </c>
      <c r="R2" t="s">
        <v>20</v>
      </c>
      <c r="S2">
        <f>51-2</f>
        <v>49</v>
      </c>
    </row>
    <row r="3" spans="1:19">
      <c r="F3" t="s">
        <v>11</v>
      </c>
      <c r="G3">
        <v>0.88664360583820823</v>
      </c>
      <c r="R3" t="s">
        <v>21</v>
      </c>
      <c r="S3">
        <f>_xlfn.CHISQ.DIST.RT(S1,S2)</f>
        <v>0</v>
      </c>
    </row>
    <row r="4" spans="1:19" ht="15" customHeight="1">
      <c r="F4" t="s">
        <v>33</v>
      </c>
      <c r="G4">
        <v>0</v>
      </c>
    </row>
    <row r="5" spans="1:19">
      <c r="F5" t="s">
        <v>8</v>
      </c>
      <c r="G5">
        <f>SUM(G8:G61)</f>
        <v>-1122613.3227512275</v>
      </c>
    </row>
    <row r="6" spans="1:19">
      <c r="O6" t="s">
        <v>23</v>
      </c>
    </row>
    <row r="7" spans="1:19">
      <c r="B7" s="3" t="s">
        <v>15</v>
      </c>
      <c r="C7" s="2" t="s">
        <v>3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29</v>
      </c>
      <c r="O7" s="2" t="s">
        <v>2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  <c r="O8">
        <v>7.5</v>
      </c>
    </row>
    <row r="9" spans="1:19">
      <c r="B9" s="1">
        <v>44571</v>
      </c>
      <c r="C9" s="4"/>
      <c r="O9">
        <v>7.5</v>
      </c>
    </row>
    <row r="10" spans="1:19">
      <c r="A10">
        <v>1</v>
      </c>
      <c r="B10" s="1">
        <v>44578</v>
      </c>
      <c r="C10">
        <v>9979</v>
      </c>
      <c r="D10">
        <f>C10</f>
        <v>9979</v>
      </c>
      <c r="E10">
        <f>1-(G$2/(G$2+L10))^G$1</f>
        <v>1.0949889847028493E-2</v>
      </c>
      <c r="F10">
        <f>E10</f>
        <v>1.0949889847028493E-2</v>
      </c>
      <c r="G10">
        <f>C10*IFERROR(LN(F10), -10000)</f>
        <v>-45049.455880492817</v>
      </c>
      <c r="I10">
        <f t="shared" ref="I10:I60" si="0">$B$2*E10</f>
        <v>10949.889847028493</v>
      </c>
      <c r="J10">
        <f>I10</f>
        <v>10949.889847028493</v>
      </c>
      <c r="L10">
        <f>A10^$G$3*M10</f>
        <v>1</v>
      </c>
      <c r="M10">
        <f>EXP($G$4*O10)</f>
        <v>1</v>
      </c>
      <c r="N10">
        <f>LN(O10)</f>
        <v>2.0149030205422647</v>
      </c>
      <c r="O10">
        <v>7.5</v>
      </c>
      <c r="Q10" s="10">
        <f>ABS(C10-J10)/C10</f>
        <v>9.7293300634181082E-2</v>
      </c>
      <c r="R10">
        <f>(C10-J10)^2/J10</f>
        <v>86.085532204583259</v>
      </c>
    </row>
    <row r="11" spans="1:19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>1-(G$2/(G$2+L11))^G$1</f>
        <v>1.959340405519383E-2</v>
      </c>
      <c r="F11">
        <f>E11-E10</f>
        <v>8.6435142081653371E-3</v>
      </c>
      <c r="G11">
        <f t="shared" ref="G11:G60" si="3">C11*IFERROR(LN(F11), -10000)</f>
        <v>-40121.739323044014</v>
      </c>
      <c r="I11">
        <f t="shared" si="0"/>
        <v>19593.404055193831</v>
      </c>
      <c r="J11">
        <f>I11-I10</f>
        <v>8643.5142081653375</v>
      </c>
      <c r="L11">
        <f>L10+(A11^G$3-A10^G$3)*M11</f>
        <v>1.8488697668385667</v>
      </c>
      <c r="M11">
        <f t="shared" ref="M11:M60" si="4">EXP($G$4*O11)</f>
        <v>1</v>
      </c>
      <c r="N11">
        <f t="shared" ref="N11:N60" si="5">LN(O11)</f>
        <v>2.0149030205422647</v>
      </c>
      <c r="O11">
        <v>7.5</v>
      </c>
      <c r="Q11" s="10">
        <f t="shared" ref="Q11:Q60" si="6">ABS(C11-J11)/C11</f>
        <v>2.3506714998855836E-2</v>
      </c>
      <c r="R11">
        <f t="shared" ref="R11:R60" si="7">(C11-J11)^2/J11</f>
        <v>4.5592440637493485</v>
      </c>
      <c r="S11" t="s">
        <v>14</v>
      </c>
    </row>
    <row r="12" spans="1:19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ref="E12:E60" si="8">1-(G$2/(G$2+L12))^G$1</f>
        <v>2.7255208314220902E-2</v>
      </c>
      <c r="F12">
        <f t="shared" ref="F12:F60" si="9">E12-E11</f>
        <v>7.6618042590270719E-3</v>
      </c>
      <c r="G12">
        <f t="shared" si="3"/>
        <v>-49119.412945856937</v>
      </c>
      <c r="I12">
        <f t="shared" si="0"/>
        <v>27255.208314220901</v>
      </c>
      <c r="J12">
        <f t="shared" ref="J12:J60" si="10">I12-I11</f>
        <v>7661.8042590270707</v>
      </c>
      <c r="L12">
        <f t="shared" ref="L12:L60" si="11">L11+(A12^G$3-A11^G$3)*M12</f>
        <v>2.6487227986492123</v>
      </c>
      <c r="M12">
        <f t="shared" si="4"/>
        <v>1</v>
      </c>
      <c r="N12">
        <f t="shared" si="5"/>
        <v>2.0149030205422647</v>
      </c>
      <c r="O12">
        <v>7.5</v>
      </c>
      <c r="Q12" s="10">
        <f t="shared" si="6"/>
        <v>0.24012652394852022</v>
      </c>
      <c r="R12">
        <f t="shared" si="7"/>
        <v>765.11858276706471</v>
      </c>
    </row>
    <row r="13" spans="1:19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8"/>
        <v>3.4230708408870325E-2</v>
      </c>
      <c r="F13">
        <f t="shared" si="9"/>
        <v>6.9755000946494228E-3</v>
      </c>
      <c r="G13">
        <f t="shared" si="3"/>
        <v>-54400.388357309777</v>
      </c>
      <c r="I13">
        <f t="shared" si="0"/>
        <v>34230.708408870327</v>
      </c>
      <c r="J13">
        <f t="shared" si="10"/>
        <v>6975.5000946494256</v>
      </c>
      <c r="L13">
        <f t="shared" si="11"/>
        <v>3.4183194147296962</v>
      </c>
      <c r="M13">
        <f t="shared" si="4"/>
        <v>1</v>
      </c>
      <c r="N13">
        <f t="shared" si="5"/>
        <v>2.066862759472976</v>
      </c>
      <c r="O13" s="9">
        <v>7.9</v>
      </c>
      <c r="Q13" s="10">
        <f t="shared" si="6"/>
        <v>0.36331689534050515</v>
      </c>
      <c r="R13">
        <f t="shared" si="7"/>
        <v>2271.4327691930507</v>
      </c>
    </row>
    <row r="14" spans="1:19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8"/>
        <v>4.0671812001593532E-2</v>
      </c>
      <c r="F14">
        <f t="shared" si="9"/>
        <v>6.4411035927232074E-3</v>
      </c>
      <c r="G14">
        <f t="shared" si="3"/>
        <v>-31193.577465349081</v>
      </c>
      <c r="I14">
        <f t="shared" si="0"/>
        <v>40671.812001593535</v>
      </c>
      <c r="J14">
        <f t="shared" si="10"/>
        <v>6441.1035927232078</v>
      </c>
      <c r="L14">
        <f t="shared" si="11"/>
        <v>4.1661728559856215</v>
      </c>
      <c r="M14">
        <f t="shared" si="4"/>
        <v>1</v>
      </c>
      <c r="N14">
        <f t="shared" si="5"/>
        <v>2.066862759472976</v>
      </c>
      <c r="O14" s="9">
        <v>7.9</v>
      </c>
      <c r="Q14" s="10">
        <f t="shared" si="6"/>
        <v>4.1744071279833067E-2</v>
      </c>
      <c r="R14">
        <f t="shared" si="7"/>
        <v>10.342554442361115</v>
      </c>
    </row>
    <row r="15" spans="1:19">
      <c r="A15">
        <v>6</v>
      </c>
      <c r="B15" s="1">
        <f>B14+WEEKDAY(7)</f>
        <v>44613</v>
      </c>
      <c r="C15">
        <v>4890</v>
      </c>
      <c r="D15">
        <f t="shared" si="2"/>
        <v>50536</v>
      </c>
      <c r="E15">
        <f t="shared" si="8"/>
        <v>4.6674460758342029E-2</v>
      </c>
      <c r="F15">
        <f t="shared" si="9"/>
        <v>6.0026487567484965E-3</v>
      </c>
      <c r="G15">
        <f t="shared" si="3"/>
        <v>-25015.061249304625</v>
      </c>
      <c r="I15">
        <f t="shared" si="0"/>
        <v>46674.460758342029</v>
      </c>
      <c r="J15">
        <f t="shared" si="10"/>
        <v>6002.6487567484946</v>
      </c>
      <c r="L15">
        <f t="shared" si="11"/>
        <v>4.8971435031585644</v>
      </c>
      <c r="M15">
        <f t="shared" si="4"/>
        <v>1</v>
      </c>
      <c r="N15">
        <f t="shared" si="5"/>
        <v>2.066862759472976</v>
      </c>
      <c r="O15" s="9">
        <v>7.9</v>
      </c>
      <c r="Q15" s="10">
        <f t="shared" si="6"/>
        <v>0.22753553307740176</v>
      </c>
      <c r="R15">
        <f t="shared" si="7"/>
        <v>206.24016264522561</v>
      </c>
    </row>
    <row r="16" spans="1:19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8"/>
        <v>5.2305912604845406E-2</v>
      </c>
      <c r="F16">
        <f t="shared" si="9"/>
        <v>5.6314518465033769E-3</v>
      </c>
      <c r="G16">
        <f t="shared" si="3"/>
        <v>-20096.025413824926</v>
      </c>
      <c r="I16">
        <f t="shared" si="0"/>
        <v>52305.912604845405</v>
      </c>
      <c r="J16">
        <f t="shared" si="10"/>
        <v>5631.4518465033761</v>
      </c>
      <c r="L16">
        <f t="shared" si="11"/>
        <v>5.6143666805929167</v>
      </c>
      <c r="M16">
        <f t="shared" si="4"/>
        <v>1</v>
      </c>
      <c r="N16">
        <f t="shared" si="5"/>
        <v>2.066862759472976</v>
      </c>
      <c r="O16" s="9">
        <v>7.9</v>
      </c>
      <c r="Q16" s="10">
        <f t="shared" si="6"/>
        <v>0.45140511507818976</v>
      </c>
      <c r="R16">
        <f t="shared" si="7"/>
        <v>544.72339535758954</v>
      </c>
    </row>
    <row r="17" spans="1:18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8"/>
        <v>5.7616397400751751E-2</v>
      </c>
      <c r="F17">
        <f t="shared" si="9"/>
        <v>5.310484795906345E-3</v>
      </c>
      <c r="G17">
        <f t="shared" si="3"/>
        <v>-13084.704228780698</v>
      </c>
      <c r="I17">
        <f t="shared" si="0"/>
        <v>57616.397400751754</v>
      </c>
      <c r="J17">
        <f t="shared" si="10"/>
        <v>5310.4847959063482</v>
      </c>
      <c r="L17">
        <f t="shared" si="11"/>
        <v>6.3200274192910388</v>
      </c>
      <c r="M17">
        <f t="shared" si="4"/>
        <v>1</v>
      </c>
      <c r="N17">
        <f t="shared" si="5"/>
        <v>2.1400661634962708</v>
      </c>
      <c r="O17" s="9">
        <v>8.5</v>
      </c>
      <c r="Q17" s="10">
        <f t="shared" si="6"/>
        <v>1.1258946340697951</v>
      </c>
      <c r="R17">
        <f t="shared" si="7"/>
        <v>1489.5195130399295</v>
      </c>
    </row>
    <row r="18" spans="1:18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8"/>
        <v>6.26450540563388E-2</v>
      </c>
      <c r="F18">
        <f t="shared" si="9"/>
        <v>5.0286566555870493E-3</v>
      </c>
      <c r="G18">
        <f t="shared" si="3"/>
        <v>-15846.051576686208</v>
      </c>
      <c r="I18">
        <f t="shared" si="0"/>
        <v>62645.054056338799</v>
      </c>
      <c r="J18">
        <f t="shared" si="10"/>
        <v>5028.656655587045</v>
      </c>
      <c r="L18">
        <f t="shared" si="11"/>
        <v>7.015732464084115</v>
      </c>
      <c r="M18">
        <f t="shared" si="4"/>
        <v>1</v>
      </c>
      <c r="N18">
        <f t="shared" si="5"/>
        <v>2.1400661634962708</v>
      </c>
      <c r="O18" s="9">
        <v>8.5</v>
      </c>
      <c r="Q18" s="10">
        <f t="shared" si="6"/>
        <v>0.67957804127823818</v>
      </c>
      <c r="R18">
        <f t="shared" si="7"/>
        <v>823.24723870840126</v>
      </c>
    </row>
    <row r="19" spans="1:18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8"/>
        <v>6.7423321760385013E-2</v>
      </c>
      <c r="F19">
        <f t="shared" si="9"/>
        <v>4.7782677040462129E-3</v>
      </c>
      <c r="G19">
        <f t="shared" si="3"/>
        <v>-16244.778697650758</v>
      </c>
      <c r="I19">
        <f t="shared" si="0"/>
        <v>67423.321760385006</v>
      </c>
      <c r="J19">
        <f t="shared" si="10"/>
        <v>4778.2677040462077</v>
      </c>
      <c r="L19">
        <f t="shared" si="11"/>
        <v>7.7027110368553036</v>
      </c>
      <c r="M19">
        <f t="shared" si="4"/>
        <v>1</v>
      </c>
      <c r="N19">
        <f t="shared" si="5"/>
        <v>2.1400661634962708</v>
      </c>
      <c r="O19" s="9">
        <v>8.5</v>
      </c>
      <c r="Q19" s="10">
        <f t="shared" si="6"/>
        <v>0.57179858685730511</v>
      </c>
      <c r="R19">
        <f t="shared" si="7"/>
        <v>632.35774930973901</v>
      </c>
    </row>
    <row r="20" spans="1:18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8"/>
        <v>7.1977040166818052E-2</v>
      </c>
      <c r="F20">
        <f t="shared" si="9"/>
        <v>4.5537184064330383E-3</v>
      </c>
      <c r="G20">
        <f t="shared" si="3"/>
        <v>-17345.456461792495</v>
      </c>
      <c r="I20">
        <f t="shared" si="0"/>
        <v>71977.040166818057</v>
      </c>
      <c r="J20">
        <f t="shared" si="10"/>
        <v>4553.7184064330504</v>
      </c>
      <c r="L20">
        <f t="shared" si="11"/>
        <v>8.3819326223472004</v>
      </c>
      <c r="M20">
        <f t="shared" si="4"/>
        <v>1</v>
      </c>
      <c r="N20">
        <f t="shared" si="5"/>
        <v>2.1400661634962708</v>
      </c>
      <c r="O20" s="9">
        <v>8.5</v>
      </c>
      <c r="Q20" s="10">
        <f t="shared" si="6"/>
        <v>0.41551706758876295</v>
      </c>
      <c r="R20">
        <f t="shared" si="7"/>
        <v>392.38616414503667</v>
      </c>
    </row>
    <row r="21" spans="1:18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8"/>
        <v>7.6327830621503834E-2</v>
      </c>
      <c r="F21">
        <f t="shared" si="9"/>
        <v>4.3507904546857823E-3</v>
      </c>
      <c r="G21">
        <f t="shared" si="3"/>
        <v>-22347.704697707999</v>
      </c>
      <c r="I21">
        <f t="shared" si="0"/>
        <v>76327.830621503832</v>
      </c>
      <c r="J21">
        <f t="shared" si="10"/>
        <v>4350.7904546857753</v>
      </c>
      <c r="L21">
        <f t="shared" si="11"/>
        <v>9.0541805668597775</v>
      </c>
      <c r="M21">
        <f t="shared" si="4"/>
        <v>1</v>
      </c>
      <c r="N21">
        <f t="shared" si="5"/>
        <v>2.1162555148025524</v>
      </c>
      <c r="O21" s="9">
        <v>8.3000000000000007</v>
      </c>
      <c r="Q21" s="10">
        <f t="shared" si="6"/>
        <v>5.8586485325006162E-2</v>
      </c>
      <c r="R21">
        <f t="shared" si="7"/>
        <v>13.326323956911844</v>
      </c>
    </row>
    <row r="22" spans="1:18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8"/>
        <v>8.0494047652291179E-2</v>
      </c>
      <c r="F22">
        <f t="shared" si="9"/>
        <v>4.1662170307873447E-3</v>
      </c>
      <c r="G22">
        <f t="shared" si="3"/>
        <v>-19889.63028880515</v>
      </c>
      <c r="I22">
        <f t="shared" si="0"/>
        <v>80494.047652291178</v>
      </c>
      <c r="J22">
        <f t="shared" si="10"/>
        <v>4166.2170307873457</v>
      </c>
      <c r="L22">
        <f t="shared" si="11"/>
        <v>9.7201003947023832</v>
      </c>
      <c r="M22">
        <f t="shared" si="4"/>
        <v>1</v>
      </c>
      <c r="N22">
        <f t="shared" si="5"/>
        <v>2.1162555148025524</v>
      </c>
      <c r="O22" s="9">
        <v>8.3000000000000007</v>
      </c>
      <c r="Q22" s="10">
        <f t="shared" si="6"/>
        <v>0.14803445323431957</v>
      </c>
      <c r="R22">
        <f t="shared" si="7"/>
        <v>69.271988481462031</v>
      </c>
    </row>
    <row r="23" spans="1:18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8"/>
        <v>8.449145897222976E-2</v>
      </c>
      <c r="F23">
        <f t="shared" si="9"/>
        <v>3.9974113199385819E-3</v>
      </c>
      <c r="G23">
        <f t="shared" si="3"/>
        <v>-16649.156516608269</v>
      </c>
      <c r="I23">
        <f t="shared" si="0"/>
        <v>84491.458972229753</v>
      </c>
      <c r="J23">
        <f t="shared" si="10"/>
        <v>3997.4113199385756</v>
      </c>
      <c r="L23">
        <f t="shared" si="11"/>
        <v>10.380232815694043</v>
      </c>
      <c r="M23">
        <f t="shared" si="4"/>
        <v>1</v>
      </c>
      <c r="N23">
        <f t="shared" si="5"/>
        <v>2.1162555148025524</v>
      </c>
      <c r="O23" s="9">
        <v>8.3000000000000007</v>
      </c>
      <c r="Q23" s="10">
        <f t="shared" si="6"/>
        <v>0.32584123381047286</v>
      </c>
      <c r="R23">
        <f t="shared" si="7"/>
        <v>241.43925263069616</v>
      </c>
    </row>
    <row r="24" spans="1:18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8"/>
        <v>8.8333746171276872E-2</v>
      </c>
      <c r="F24">
        <f t="shared" si="9"/>
        <v>3.8422871990471119E-3</v>
      </c>
      <c r="G24">
        <f t="shared" si="3"/>
        <v>-35433.510839162474</v>
      </c>
      <c r="I24">
        <f t="shared" si="0"/>
        <v>88333.746171276871</v>
      </c>
      <c r="J24">
        <f t="shared" si="10"/>
        <v>3842.2871990471176</v>
      </c>
      <c r="L24">
        <f t="shared" si="11"/>
        <v>11.035037026762614</v>
      </c>
      <c r="M24">
        <f t="shared" si="4"/>
        <v>1</v>
      </c>
      <c r="N24">
        <f t="shared" si="5"/>
        <v>2.1162555148025524</v>
      </c>
      <c r="O24" s="9">
        <v>8.3000000000000007</v>
      </c>
      <c r="Q24" s="10">
        <f t="shared" si="6"/>
        <v>0.39690987301096881</v>
      </c>
      <c r="R24">
        <f t="shared" si="7"/>
        <v>1664.2140731408033</v>
      </c>
    </row>
    <row r="25" spans="1:18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8"/>
        <v>9.2032882579645259E-2</v>
      </c>
      <c r="F25">
        <f t="shared" si="9"/>
        <v>3.6991364083683864E-3</v>
      </c>
      <c r="G25">
        <f t="shared" si="3"/>
        <v>-33827.521229788799</v>
      </c>
      <c r="I25">
        <f t="shared" si="0"/>
        <v>92032.882579645258</v>
      </c>
      <c r="J25">
        <f t="shared" si="10"/>
        <v>3699.1364083683875</v>
      </c>
      <c r="L25">
        <f t="shared" si="11"/>
        <v>11.684907621117972</v>
      </c>
      <c r="M25">
        <f t="shared" si="4"/>
        <v>1</v>
      </c>
      <c r="N25">
        <f t="shared" si="5"/>
        <v>2.1517622032594619</v>
      </c>
      <c r="O25" s="9">
        <v>8.6</v>
      </c>
      <c r="Q25" s="10">
        <f t="shared" si="6"/>
        <v>0.38766157782347499</v>
      </c>
      <c r="R25">
        <f t="shared" si="7"/>
        <v>1482.5960646930396</v>
      </c>
    </row>
    <row r="26" spans="1:18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8"/>
        <v>9.5599424398020938E-2</v>
      </c>
      <c r="F26">
        <f t="shared" si="9"/>
        <v>3.5665418183756792E-3</v>
      </c>
      <c r="G26">
        <f t="shared" si="3"/>
        <v>-35338.71587029966</v>
      </c>
      <c r="I26">
        <f t="shared" si="0"/>
        <v>95599.424398020943</v>
      </c>
      <c r="J26">
        <f t="shared" si="10"/>
        <v>3566.5418183756847</v>
      </c>
      <c r="L26">
        <f t="shared" si="11"/>
        <v>12.330187149941652</v>
      </c>
      <c r="M26">
        <f t="shared" si="4"/>
        <v>1</v>
      </c>
      <c r="N26">
        <f t="shared" si="5"/>
        <v>2.1517622032594619</v>
      </c>
      <c r="O26" s="9">
        <v>8.6</v>
      </c>
      <c r="Q26" s="10">
        <f t="shared" si="6"/>
        <v>0.43117355368808857</v>
      </c>
      <c r="R26">
        <f t="shared" si="7"/>
        <v>2049.2360701156886</v>
      </c>
    </row>
    <row r="27" spans="1:18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8"/>
        <v>9.9042738989146839E-2</v>
      </c>
      <c r="F27">
        <f t="shared" si="9"/>
        <v>3.4433145911259011E-3</v>
      </c>
      <c r="G27">
        <f t="shared" si="3"/>
        <v>-26473.725156321787</v>
      </c>
      <c r="I27">
        <f t="shared" si="0"/>
        <v>99042.738989146834</v>
      </c>
      <c r="J27">
        <f t="shared" si="10"/>
        <v>3443.3145911258907</v>
      </c>
      <c r="L27">
        <f t="shared" si="11"/>
        <v>12.971175645072957</v>
      </c>
      <c r="M27">
        <f t="shared" si="4"/>
        <v>1</v>
      </c>
      <c r="N27">
        <f t="shared" si="5"/>
        <v>2.1517622032594619</v>
      </c>
      <c r="O27" s="9">
        <v>8.6</v>
      </c>
      <c r="Q27" s="10">
        <f t="shared" si="6"/>
        <v>0.262357628293511</v>
      </c>
      <c r="R27">
        <f t="shared" si="7"/>
        <v>435.58446694779747</v>
      </c>
    </row>
    <row r="28" spans="1:18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8"/>
        <v>0.10237118663077494</v>
      </c>
      <c r="F28">
        <f t="shared" si="9"/>
        <v>3.3284476416280961E-3</v>
      </c>
      <c r="G28">
        <f t="shared" si="3"/>
        <v>-43399.831100796662</v>
      </c>
      <c r="I28">
        <f t="shared" si="0"/>
        <v>102371.18663077493</v>
      </c>
      <c r="J28">
        <f t="shared" si="10"/>
        <v>3328.4476416280959</v>
      </c>
      <c r="L28">
        <f t="shared" si="11"/>
        <v>13.608137966293878</v>
      </c>
      <c r="M28">
        <f t="shared" si="4"/>
        <v>1</v>
      </c>
      <c r="N28">
        <f t="shared" si="5"/>
        <v>2.1517622032594619</v>
      </c>
      <c r="O28" s="9">
        <v>8.6</v>
      </c>
      <c r="Q28" s="10">
        <f t="shared" si="6"/>
        <v>0.56244937010278739</v>
      </c>
      <c r="R28">
        <f t="shared" si="7"/>
        <v>5499.864277382917</v>
      </c>
    </row>
    <row r="29" spans="1:18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8"/>
        <v>0.10559226714052594</v>
      </c>
      <c r="F29">
        <f t="shared" si="9"/>
        <v>3.2210805097510065E-3</v>
      </c>
      <c r="G29">
        <f t="shared" si="3"/>
        <v>-26423.666894994989</v>
      </c>
      <c r="I29">
        <f t="shared" si="0"/>
        <v>105592.26714052595</v>
      </c>
      <c r="J29">
        <f t="shared" si="10"/>
        <v>3221.0805097510165</v>
      </c>
      <c r="L29">
        <f t="shared" si="11"/>
        <v>14.241309558735514</v>
      </c>
      <c r="M29">
        <f t="shared" si="4"/>
        <v>1</v>
      </c>
      <c r="N29">
        <f t="shared" si="5"/>
        <v>2.1517622032594619</v>
      </c>
      <c r="O29" s="9">
        <v>8.6</v>
      </c>
      <c r="Q29" s="10">
        <f t="shared" si="6"/>
        <v>0.30052540504863917</v>
      </c>
      <c r="R29">
        <f t="shared" si="7"/>
        <v>594.5933824668823</v>
      </c>
    </row>
    <row r="30" spans="1:18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8"/>
        <v>0.10871273954197236</v>
      </c>
      <c r="F30">
        <f t="shared" si="9"/>
        <v>3.1204724014464169E-3</v>
      </c>
      <c r="G30">
        <f t="shared" si="3"/>
        <v>-21123.131183999907</v>
      </c>
      <c r="I30">
        <f t="shared" si="0"/>
        <v>108712.73954197236</v>
      </c>
      <c r="J30">
        <f t="shared" si="10"/>
        <v>3120.4724014464155</v>
      </c>
      <c r="L30">
        <f t="shared" si="11"/>
        <v>14.870901026862958</v>
      </c>
      <c r="M30">
        <f t="shared" si="4"/>
        <v>1</v>
      </c>
      <c r="N30">
        <f t="shared" si="5"/>
        <v>2.2082744135228043</v>
      </c>
      <c r="O30" s="9">
        <v>9.1</v>
      </c>
      <c r="Q30" s="10">
        <f t="shared" si="6"/>
        <v>0.14764479610859998</v>
      </c>
      <c r="R30">
        <f t="shared" si="7"/>
        <v>93.630081350079251</v>
      </c>
    </row>
    <row r="31" spans="1:18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8"/>
        <v>0.11173872073711844</v>
      </c>
      <c r="F31">
        <f t="shared" si="9"/>
        <v>3.0259811951460769E-3</v>
      </c>
      <c r="G31">
        <f t="shared" si="3"/>
        <v>-18068.619420161769</v>
      </c>
      <c r="I31">
        <f t="shared" si="0"/>
        <v>111738.72073711843</v>
      </c>
      <c r="J31">
        <f t="shared" si="10"/>
        <v>3025.9811951460724</v>
      </c>
      <c r="L31">
        <f t="shared" si="11"/>
        <v>15.497101813135647</v>
      </c>
      <c r="M31">
        <f t="shared" si="4"/>
        <v>1</v>
      </c>
      <c r="N31">
        <f t="shared" si="5"/>
        <v>2.2082744135228043</v>
      </c>
      <c r="O31" s="9">
        <v>9.1</v>
      </c>
      <c r="Q31" s="10">
        <f t="shared" si="6"/>
        <v>2.857746544267338E-2</v>
      </c>
      <c r="R31">
        <f t="shared" si="7"/>
        <v>2.6187696177137378</v>
      </c>
    </row>
    <row r="32" spans="1:18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8"/>
        <v>0.11467576761748421</v>
      </c>
      <c r="F32">
        <f t="shared" si="9"/>
        <v>2.937046880365779E-3</v>
      </c>
      <c r="G32">
        <f t="shared" si="3"/>
        <v>-14832.412091512351</v>
      </c>
      <c r="I32">
        <f t="shared" si="0"/>
        <v>114675.76761748422</v>
      </c>
      <c r="J32">
        <f t="shared" si="10"/>
        <v>2937.0468803657859</v>
      </c>
      <c r="L32">
        <f t="shared" si="11"/>
        <v>16.120083189373339</v>
      </c>
      <c r="M32">
        <f t="shared" si="4"/>
        <v>1</v>
      </c>
      <c r="N32">
        <f t="shared" si="5"/>
        <v>2.2082744135228043</v>
      </c>
      <c r="O32" s="9">
        <v>9.1</v>
      </c>
      <c r="Q32" s="10">
        <f t="shared" si="6"/>
        <v>0.15449955989221145</v>
      </c>
      <c r="R32">
        <f t="shared" si="7"/>
        <v>52.599041301661629</v>
      </c>
    </row>
    <row r="33" spans="1:18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8"/>
        <v>0.11752894595836383</v>
      </c>
      <c r="F33">
        <f t="shared" si="9"/>
        <v>2.8531783408796141E-3</v>
      </c>
      <c r="G33">
        <f t="shared" si="3"/>
        <v>-19095.529416249556</v>
      </c>
      <c r="I33">
        <f t="shared" si="0"/>
        <v>117528.94595836382</v>
      </c>
      <c r="J33">
        <f t="shared" si="10"/>
        <v>2853.1783408796036</v>
      </c>
      <c r="L33">
        <f t="shared" si="11"/>
        <v>16.740000713564321</v>
      </c>
      <c r="M33">
        <f t="shared" si="4"/>
        <v>1</v>
      </c>
      <c r="N33">
        <f t="shared" si="5"/>
        <v>2.2082744135228043</v>
      </c>
      <c r="O33" s="9">
        <v>9.1</v>
      </c>
      <c r="Q33" s="10">
        <f t="shared" si="6"/>
        <v>0.12452336886173561</v>
      </c>
      <c r="R33">
        <f t="shared" si="7"/>
        <v>57.722020615247864</v>
      </c>
    </row>
    <row r="34" spans="1:18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8"/>
        <v>0.12030288865529948</v>
      </c>
      <c r="F34">
        <f t="shared" si="9"/>
        <v>2.7739426969356495E-3</v>
      </c>
      <c r="G34">
        <f t="shared" si="3"/>
        <v>-13918.015992677561</v>
      </c>
      <c r="I34">
        <f t="shared" si="0"/>
        <v>120302.88865529948</v>
      </c>
      <c r="J34">
        <f t="shared" si="10"/>
        <v>2773.9426969356573</v>
      </c>
      <c r="L34">
        <f t="shared" si="11"/>
        <v>17.356996265951391</v>
      </c>
      <c r="M34">
        <f t="shared" si="4"/>
        <v>1</v>
      </c>
      <c r="N34">
        <f t="shared" si="5"/>
        <v>2.1400661634962708</v>
      </c>
      <c r="O34" s="9">
        <v>8.5</v>
      </c>
      <c r="Q34" s="10">
        <f t="shared" si="6"/>
        <v>0.17341061630103946</v>
      </c>
      <c r="R34">
        <f t="shared" si="7"/>
        <v>60.582727594382682</v>
      </c>
    </row>
    <row r="35" spans="1:18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8"/>
        <v>0.12300184528533953</v>
      </c>
      <c r="F35">
        <f t="shared" si="9"/>
        <v>2.6989566300400503E-3</v>
      </c>
      <c r="G35">
        <f t="shared" si="3"/>
        <v>-12084.120298550823</v>
      </c>
      <c r="I35">
        <f t="shared" si="0"/>
        <v>123001.84528533953</v>
      </c>
      <c r="J35">
        <f t="shared" si="10"/>
        <v>2698.9566300400475</v>
      </c>
      <c r="L35">
        <f t="shared" si="11"/>
        <v>17.97119975040086</v>
      </c>
      <c r="M35">
        <f t="shared" si="4"/>
        <v>1</v>
      </c>
      <c r="N35">
        <f t="shared" si="5"/>
        <v>2.1400661634962708</v>
      </c>
      <c r="O35" s="9">
        <v>8.5</v>
      </c>
      <c r="Q35" s="10">
        <f t="shared" si="6"/>
        <v>0.32107519825748776</v>
      </c>
      <c r="R35">
        <f t="shared" si="7"/>
        <v>159.42423664922364</v>
      </c>
    </row>
    <row r="36" spans="1:18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8"/>
        <v>0.12562972454645494</v>
      </c>
      <c r="F36">
        <f t="shared" si="9"/>
        <v>2.6278792611154067E-3</v>
      </c>
      <c r="G36">
        <f t="shared" si="3"/>
        <v>-12928.873994939004</v>
      </c>
      <c r="I36">
        <f t="shared" si="0"/>
        <v>125629.72454645493</v>
      </c>
      <c r="J36">
        <f t="shared" si="10"/>
        <v>2627.8792611154058</v>
      </c>
      <c r="L36">
        <f t="shared" si="11"/>
        <v>18.582730526843005</v>
      </c>
      <c r="M36">
        <f t="shared" si="4"/>
        <v>1</v>
      </c>
      <c r="N36">
        <f t="shared" si="5"/>
        <v>2.1400661634962708</v>
      </c>
      <c r="O36" s="9">
        <v>8.5</v>
      </c>
      <c r="Q36" s="10">
        <f t="shared" si="6"/>
        <v>0.20766510161553575</v>
      </c>
      <c r="R36">
        <f t="shared" si="7"/>
        <v>77.703290880850602</v>
      </c>
    </row>
    <row r="37" spans="1:18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8"/>
        <v>0.12819013080474806</v>
      </c>
      <c r="F37">
        <f t="shared" si="9"/>
        <v>2.5604062582931242E-3</v>
      </c>
      <c r="G37">
        <f t="shared" si="3"/>
        <v>-12693.062522852473</v>
      </c>
      <c r="I37">
        <f t="shared" si="0"/>
        <v>128190.13080474806</v>
      </c>
      <c r="J37">
        <f t="shared" si="10"/>
        <v>2560.4062582931219</v>
      </c>
      <c r="L37">
        <f t="shared" si="11"/>
        <v>19.191698625682289</v>
      </c>
      <c r="M37">
        <f t="shared" si="4"/>
        <v>1</v>
      </c>
      <c r="N37">
        <f t="shared" si="5"/>
        <v>2.1400661634962708</v>
      </c>
      <c r="O37" s="9">
        <v>8.5</v>
      </c>
      <c r="Q37" s="10">
        <f t="shared" si="6"/>
        <v>0.20376410827133143</v>
      </c>
      <c r="R37">
        <f t="shared" si="7"/>
        <v>73.363742226152539</v>
      </c>
    </row>
    <row r="38" spans="1:18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8"/>
        <v>0.13068639573196172</v>
      </c>
      <c r="F38">
        <f t="shared" si="9"/>
        <v>2.496264927213665E-3</v>
      </c>
      <c r="G38">
        <f t="shared" si="3"/>
        <v>-8593.9042003311242</v>
      </c>
      <c r="I38">
        <f t="shared" si="0"/>
        <v>130686.39573196172</v>
      </c>
      <c r="J38">
        <f t="shared" si="10"/>
        <v>2496.2649272136623</v>
      </c>
      <c r="L38">
        <f t="shared" si="11"/>
        <v>19.798205783967191</v>
      </c>
      <c r="M38">
        <f t="shared" si="4"/>
        <v>1</v>
      </c>
      <c r="N38">
        <f t="shared" si="5"/>
        <v>2.1162555148025524</v>
      </c>
      <c r="O38" s="9">
        <v>8.3000000000000007</v>
      </c>
      <c r="Q38" s="10">
        <f t="shared" si="6"/>
        <v>0.74077052106949948</v>
      </c>
      <c r="R38">
        <f t="shared" si="7"/>
        <v>452.03806827017274</v>
      </c>
    </row>
    <row r="39" spans="1:18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8"/>
        <v>0.13312160582509702</v>
      </c>
      <c r="F39">
        <f t="shared" si="9"/>
        <v>2.4352100931352982E-3</v>
      </c>
      <c r="G39">
        <f t="shared" si="3"/>
        <v>-11415.619099943338</v>
      </c>
      <c r="I39">
        <f t="shared" si="0"/>
        <v>133121.60582509701</v>
      </c>
      <c r="J39">
        <f t="shared" si="10"/>
        <v>2435.2100931352907</v>
      </c>
      <c r="L39">
        <f t="shared" si="11"/>
        <v>20.40234633472555</v>
      </c>
      <c r="M39">
        <f t="shared" si="4"/>
        <v>1</v>
      </c>
      <c r="N39">
        <f t="shared" si="5"/>
        <v>2.1162555148025524</v>
      </c>
      <c r="O39" s="9">
        <v>8.3000000000000007</v>
      </c>
      <c r="Q39" s="10">
        <f t="shared" si="6"/>
        <v>0.28371644340289437</v>
      </c>
      <c r="R39">
        <f t="shared" si="7"/>
        <v>118.95076534433751</v>
      </c>
    </row>
    <row r="40" spans="1:18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8"/>
        <v>0.13549862645131627</v>
      </c>
      <c r="F40">
        <f t="shared" si="9"/>
        <v>2.3770206262192506E-3</v>
      </c>
      <c r="G40">
        <f t="shared" si="3"/>
        <v>-7171.7440994982308</v>
      </c>
      <c r="I40">
        <f t="shared" si="0"/>
        <v>135498.62645131626</v>
      </c>
      <c r="J40">
        <f t="shared" si="10"/>
        <v>2377.0206262192514</v>
      </c>
      <c r="L40">
        <f t="shared" si="11"/>
        <v>21.00420797447476</v>
      </c>
      <c r="M40">
        <f t="shared" si="4"/>
        <v>1</v>
      </c>
      <c r="N40">
        <f t="shared" si="5"/>
        <v>2.1162555148025524</v>
      </c>
      <c r="O40" s="9">
        <v>8.3000000000000007</v>
      </c>
      <c r="Q40" s="10">
        <f t="shared" si="6"/>
        <v>1.0025447567137755</v>
      </c>
      <c r="R40">
        <f t="shared" si="7"/>
        <v>595.76642928829028</v>
      </c>
    </row>
    <row r="41" spans="1:18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8"/>
        <v>0.13782012294438739</v>
      </c>
      <c r="F41">
        <f t="shared" si="9"/>
        <v>2.3214964930711179E-3</v>
      </c>
      <c r="G41">
        <f t="shared" si="3"/>
        <v>-6150.4608667919192</v>
      </c>
      <c r="I41">
        <f t="shared" si="0"/>
        <v>137820.1229443874</v>
      </c>
      <c r="J41">
        <f t="shared" si="10"/>
        <v>2321.496493071143</v>
      </c>
      <c r="L41">
        <f t="shared" si="11"/>
        <v>21.60387242898658</v>
      </c>
      <c r="M41">
        <f t="shared" si="4"/>
        <v>1</v>
      </c>
      <c r="N41">
        <f t="shared" si="5"/>
        <v>2.1162555148025524</v>
      </c>
      <c r="O41" s="9">
        <v>8.3000000000000007</v>
      </c>
      <c r="Q41" s="10">
        <f t="shared" si="6"/>
        <v>1.2894442732457032</v>
      </c>
      <c r="R41">
        <f t="shared" si="7"/>
        <v>736.39873439212124</v>
      </c>
    </row>
    <row r="42" spans="1:18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8"/>
        <v>0.14008857918617601</v>
      </c>
      <c r="F42">
        <f t="shared" si="9"/>
        <v>2.2684562417886189E-3</v>
      </c>
      <c r="G42">
        <f t="shared" si="3"/>
        <v>-6922.8015860874348</v>
      </c>
      <c r="I42">
        <f t="shared" si="0"/>
        <v>140088.57918617601</v>
      </c>
      <c r="J42">
        <f t="shared" si="10"/>
        <v>2268.4562417886045</v>
      </c>
      <c r="L42">
        <f t="shared" si="11"/>
        <v>22.201416033552601</v>
      </c>
      <c r="M42">
        <f t="shared" si="4"/>
        <v>1</v>
      </c>
      <c r="N42">
        <f t="shared" si="5"/>
        <v>2.1162555148025524</v>
      </c>
      <c r="O42" s="9">
        <v>8.3000000000000007</v>
      </c>
      <c r="Q42" s="10">
        <f t="shared" si="6"/>
        <v>0.99512422320897498</v>
      </c>
      <c r="R42">
        <f t="shared" si="7"/>
        <v>564.34556836459058</v>
      </c>
    </row>
    <row r="43" spans="1:18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8"/>
        <v>0.14230631403253169</v>
      </c>
      <c r="F43">
        <f t="shared" si="9"/>
        <v>2.217734846355679E-3</v>
      </c>
      <c r="G43">
        <f t="shared" si="3"/>
        <v>-6850.732485638905</v>
      </c>
      <c r="I43">
        <f t="shared" si="0"/>
        <v>142306.31403253169</v>
      </c>
      <c r="J43">
        <f t="shared" si="10"/>
        <v>2217.7348463556846</v>
      </c>
      <c r="L43">
        <f t="shared" si="11"/>
        <v>22.796910240988517</v>
      </c>
      <c r="M43">
        <f t="shared" si="4"/>
        <v>1</v>
      </c>
      <c r="N43">
        <f t="shared" si="5"/>
        <v>2.1041341542702074</v>
      </c>
      <c r="O43" s="9">
        <v>8.1999999999999993</v>
      </c>
      <c r="Q43" s="10">
        <f t="shared" si="6"/>
        <v>0.97835401102202013</v>
      </c>
      <c r="R43">
        <f t="shared" si="7"/>
        <v>542.36750853574108</v>
      </c>
    </row>
    <row r="44" spans="1:18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8"/>
        <v>0.14447549588317821</v>
      </c>
      <c r="F44">
        <f t="shared" si="9"/>
        <v>2.1691818506465177E-3</v>
      </c>
      <c r="G44">
        <f t="shared" si="3"/>
        <v>-5900.3358118990627</v>
      </c>
      <c r="I44">
        <f t="shared" si="0"/>
        <v>144475.4958831782</v>
      </c>
      <c r="J44">
        <f t="shared" si="10"/>
        <v>2169.1818506465061</v>
      </c>
      <c r="L44">
        <f t="shared" si="11"/>
        <v>23.390422068236305</v>
      </c>
      <c r="M44">
        <f t="shared" si="4"/>
        <v>1</v>
      </c>
      <c r="N44">
        <f t="shared" si="5"/>
        <v>2.1041341542702074</v>
      </c>
      <c r="O44" s="9">
        <v>8.1999999999999993</v>
      </c>
      <c r="Q44" s="10">
        <f t="shared" si="6"/>
        <v>1.2548667886138316</v>
      </c>
      <c r="R44">
        <f t="shared" si="7"/>
        <v>671.81459226020684</v>
      </c>
    </row>
    <row r="45" spans="1:18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8"/>
        <v>0.14659815564678214</v>
      </c>
      <c r="F45">
        <f t="shared" si="9"/>
        <v>2.1226597636039291E-3</v>
      </c>
      <c r="G45">
        <f t="shared" si="3"/>
        <v>-5995.0531515336697</v>
      </c>
      <c r="I45">
        <f t="shared" si="0"/>
        <v>146598.15564678214</v>
      </c>
      <c r="J45">
        <f t="shared" si="10"/>
        <v>2122.6597636039369</v>
      </c>
      <c r="L45">
        <f t="shared" si="11"/>
        <v>23.982014490528137</v>
      </c>
      <c r="M45">
        <f t="shared" si="4"/>
        <v>1</v>
      </c>
      <c r="N45">
        <f t="shared" si="5"/>
        <v>2.1041341542702074</v>
      </c>
      <c r="O45" s="9">
        <v>8.1999999999999993</v>
      </c>
      <c r="Q45" s="10">
        <f t="shared" si="6"/>
        <v>1.1793221392237545</v>
      </c>
      <c r="R45">
        <f t="shared" si="7"/>
        <v>621.58772458309068</v>
      </c>
    </row>
    <row r="46" spans="1:18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8"/>
        <v>0.14867619831284118</v>
      </c>
      <c r="F46">
        <f t="shared" si="9"/>
        <v>2.0780426660590434E-3</v>
      </c>
      <c r="G46">
        <f t="shared" si="3"/>
        <v>-6750.7274376897103</v>
      </c>
      <c r="I46">
        <f t="shared" si="0"/>
        <v>148676.19831284118</v>
      </c>
      <c r="J46">
        <f t="shared" si="10"/>
        <v>2078.0426660590456</v>
      </c>
      <c r="L46">
        <f t="shared" si="11"/>
        <v>24.571746790554286</v>
      </c>
      <c r="M46">
        <f t="shared" si="4"/>
        <v>1</v>
      </c>
      <c r="N46">
        <f t="shared" si="5"/>
        <v>2.1041341542702074</v>
      </c>
      <c r="O46" s="9">
        <v>8.1999999999999993</v>
      </c>
      <c r="Q46" s="10">
        <f t="shared" si="6"/>
        <v>0.90122842274386605</v>
      </c>
      <c r="R46">
        <f t="shared" si="7"/>
        <v>466.93413460892913</v>
      </c>
    </row>
    <row r="47" spans="1:18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8"/>
        <v>0.15071141330957605</v>
      </c>
      <c r="F47">
        <f t="shared" si="9"/>
        <v>2.0352149967348687E-3</v>
      </c>
      <c r="G47">
        <f t="shared" si="3"/>
        <v>-5930.6762020717524</v>
      </c>
      <c r="I47">
        <f t="shared" si="0"/>
        <v>150711.41330957605</v>
      </c>
      <c r="J47">
        <f t="shared" si="10"/>
        <v>2035.2149967348669</v>
      </c>
      <c r="L47">
        <f t="shared" si="11"/>
        <v>25.159674868848814</v>
      </c>
      <c r="M47">
        <f t="shared" si="4"/>
        <v>1</v>
      </c>
      <c r="N47">
        <f t="shared" si="5"/>
        <v>2.0412203288596382</v>
      </c>
      <c r="O47" s="9">
        <v>7.7</v>
      </c>
      <c r="Q47" s="10">
        <f t="shared" si="6"/>
        <v>1.1266614385944271</v>
      </c>
      <c r="R47">
        <f t="shared" si="7"/>
        <v>571.21610299111671</v>
      </c>
    </row>
    <row r="48" spans="1:18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8"/>
        <v>0.15270548380022297</v>
      </c>
      <c r="F48">
        <f t="shared" si="9"/>
        <v>1.9940704906469264E-3</v>
      </c>
      <c r="G48">
        <f t="shared" si="3"/>
        <v>-7579.2266759047934</v>
      </c>
      <c r="I48">
        <f t="shared" si="0"/>
        <v>152705.48380022298</v>
      </c>
      <c r="J48">
        <f t="shared" si="10"/>
        <v>1994.0704906469327</v>
      </c>
      <c r="L48">
        <f t="shared" si="11"/>
        <v>25.745851520607403</v>
      </c>
      <c r="M48">
        <f t="shared" si="4"/>
        <v>1</v>
      </c>
      <c r="N48">
        <f t="shared" si="5"/>
        <v>2.0412203288596382</v>
      </c>
      <c r="O48" s="9">
        <v>7.7</v>
      </c>
      <c r="Q48" s="10">
        <f t="shared" si="6"/>
        <v>0.63582484876696699</v>
      </c>
      <c r="R48">
        <f t="shared" si="7"/>
        <v>301.26029560609061</v>
      </c>
    </row>
    <row r="49" spans="1:18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8"/>
        <v>0.15465999504787842</v>
      </c>
      <c r="F49">
        <f t="shared" si="9"/>
        <v>1.9545112476554438E-3</v>
      </c>
      <c r="G49">
        <f t="shared" si="3"/>
        <v>-5039.9930153436599</v>
      </c>
      <c r="I49">
        <f t="shared" si="0"/>
        <v>154659.99504787842</v>
      </c>
      <c r="J49">
        <f t="shared" si="10"/>
        <v>1954.511247655435</v>
      </c>
      <c r="L49">
        <f t="shared" si="11"/>
        <v>26.330326683335187</v>
      </c>
      <c r="M49">
        <f t="shared" si="4"/>
        <v>1</v>
      </c>
      <c r="N49">
        <f t="shared" si="5"/>
        <v>2.0412203288596382</v>
      </c>
      <c r="O49" s="9">
        <v>7.7</v>
      </c>
      <c r="Q49" s="10">
        <f t="shared" si="6"/>
        <v>1.4189495639299938</v>
      </c>
      <c r="R49">
        <f t="shared" si="7"/>
        <v>672.54053542911936</v>
      </c>
    </row>
    <row r="50" spans="1:18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8"/>
        <v>0.15657644196050846</v>
      </c>
      <c r="F50">
        <f t="shared" si="9"/>
        <v>1.9164469126300432E-3</v>
      </c>
      <c r="G50">
        <f t="shared" si="3"/>
        <v>-7796.5738376230593</v>
      </c>
      <c r="I50">
        <f t="shared" si="0"/>
        <v>156576.44196050847</v>
      </c>
      <c r="J50">
        <f t="shared" si="10"/>
        <v>1916.4469126300537</v>
      </c>
      <c r="L50">
        <f t="shared" si="11"/>
        <v>26.913147659050502</v>
      </c>
      <c r="M50">
        <f t="shared" si="4"/>
        <v>1</v>
      </c>
      <c r="N50">
        <f t="shared" si="5"/>
        <v>2.0412203288596382</v>
      </c>
      <c r="O50" s="9">
        <v>7.7</v>
      </c>
      <c r="Q50" s="10">
        <f t="shared" si="6"/>
        <v>0.53807938413326939</v>
      </c>
      <c r="R50">
        <f t="shared" si="7"/>
        <v>234.54814202930183</v>
      </c>
    </row>
    <row r="51" spans="1:18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8"/>
        <v>0.15845623591219049</v>
      </c>
      <c r="F51">
        <f t="shared" si="9"/>
        <v>1.8797939516820295E-3</v>
      </c>
      <c r="G51">
        <f t="shared" si="3"/>
        <v>-9013.1877035417037</v>
      </c>
      <c r="I51">
        <f t="shared" si="0"/>
        <v>158456.23591219049</v>
      </c>
      <c r="J51">
        <f t="shared" si="10"/>
        <v>1879.7939516820188</v>
      </c>
      <c r="L51">
        <f t="shared" si="11"/>
        <v>27.494359314215526</v>
      </c>
      <c r="M51">
        <f t="shared" si="4"/>
        <v>1</v>
      </c>
      <c r="N51">
        <f t="shared" si="5"/>
        <v>2.0412203288596382</v>
      </c>
      <c r="O51" s="9">
        <v>7.7</v>
      </c>
      <c r="Q51" s="10">
        <f t="shared" si="6"/>
        <v>0.30904871287048663</v>
      </c>
      <c r="R51">
        <f t="shared" si="7"/>
        <v>104.77375532212486</v>
      </c>
    </row>
    <row r="52" spans="1:18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8"/>
        <v>0.16030071092357756</v>
      </c>
      <c r="F52">
        <f t="shared" si="9"/>
        <v>1.84447501138707E-3</v>
      </c>
      <c r="G52">
        <f t="shared" si="3"/>
        <v>-11287.940135457351</v>
      </c>
      <c r="I52">
        <f t="shared" si="0"/>
        <v>160300.71092357757</v>
      </c>
      <c r="J52">
        <f t="shared" si="10"/>
        <v>1844.4750113870832</v>
      </c>
      <c r="L52">
        <f t="shared" si="11"/>
        <v>28.074004260103269</v>
      </c>
      <c r="M52">
        <f t="shared" si="4"/>
        <v>1</v>
      </c>
      <c r="N52">
        <f t="shared" si="5"/>
        <v>1.9600947840472698</v>
      </c>
      <c r="O52" s="9">
        <v>7.1</v>
      </c>
      <c r="Q52" s="10">
        <f t="shared" si="6"/>
        <v>2.8708874170152377E-2</v>
      </c>
      <c r="R52">
        <f t="shared" si="7"/>
        <v>1.4365479504695133</v>
      </c>
    </row>
    <row r="53" spans="1:18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8"/>
        <v>0.16211112927351901</v>
      </c>
      <c r="F53">
        <f t="shared" si="9"/>
        <v>1.810418349941445E-3</v>
      </c>
      <c r="G53">
        <f t="shared" si="3"/>
        <v>-6876.1608900254751</v>
      </c>
      <c r="I53">
        <f t="shared" si="0"/>
        <v>162111.12927351901</v>
      </c>
      <c r="J53">
        <f t="shared" si="10"/>
        <v>1810.4183499414357</v>
      </c>
      <c r="L53">
        <f t="shared" si="11"/>
        <v>28.652123015925621</v>
      </c>
      <c r="M53">
        <f t="shared" si="4"/>
        <v>1</v>
      </c>
      <c r="N53">
        <f t="shared" si="5"/>
        <v>1.9600947840472698</v>
      </c>
      <c r="O53" s="9">
        <v>7.1</v>
      </c>
      <c r="Q53" s="10">
        <f t="shared" si="6"/>
        <v>0.66245945816477114</v>
      </c>
      <c r="R53">
        <f t="shared" si="7"/>
        <v>287.47191810614351</v>
      </c>
    </row>
    <row r="54" spans="1:18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8"/>
        <v>0.16388868660439415</v>
      </c>
      <c r="F54">
        <f t="shared" si="9"/>
        <v>1.7775573308751458E-3</v>
      </c>
      <c r="G54">
        <f t="shared" si="3"/>
        <v>-6376.8427491521634</v>
      </c>
      <c r="I54">
        <f t="shared" si="0"/>
        <v>163888.68660439414</v>
      </c>
      <c r="J54">
        <f t="shared" si="10"/>
        <v>1777.5573308751336</v>
      </c>
      <c r="L54">
        <f t="shared" si="11"/>
        <v>29.228754156724346</v>
      </c>
      <c r="M54">
        <f t="shared" si="4"/>
        <v>1</v>
      </c>
      <c r="N54">
        <f t="shared" si="5"/>
        <v>1.9600947840472698</v>
      </c>
      <c r="O54" s="9">
        <v>7.1</v>
      </c>
      <c r="Q54" s="10">
        <f t="shared" si="6"/>
        <v>0.76520092440430354</v>
      </c>
      <c r="R54">
        <f t="shared" si="7"/>
        <v>334.03063285339368</v>
      </c>
    </row>
    <row r="55" spans="1:18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8"/>
        <v>0.16563451657572292</v>
      </c>
      <c r="F55">
        <f t="shared" si="9"/>
        <v>1.7458299713287717E-3</v>
      </c>
      <c r="G55">
        <f t="shared" si="3"/>
        <v>-5823.4316158592273</v>
      </c>
      <c r="I55">
        <f t="shared" si="0"/>
        <v>165634.51657572293</v>
      </c>
      <c r="J55">
        <f t="shared" si="10"/>
        <v>1745.8299713287852</v>
      </c>
      <c r="L55">
        <f t="shared" si="11"/>
        <v>29.803934447754987</v>
      </c>
      <c r="M55">
        <f t="shared" si="4"/>
        <v>1</v>
      </c>
      <c r="N55">
        <f t="shared" si="5"/>
        <v>1.9600947840472698</v>
      </c>
      <c r="O55" s="9">
        <v>7.1</v>
      </c>
      <c r="Q55" s="10">
        <f t="shared" si="6"/>
        <v>0.90384947800303728</v>
      </c>
      <c r="R55">
        <f t="shared" si="7"/>
        <v>393.48569600395672</v>
      </c>
    </row>
    <row r="56" spans="1:18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8"/>
        <v>0.16734969511379127</v>
      </c>
      <c r="F56">
        <f t="shared" si="9"/>
        <v>1.7151785380683515E-3</v>
      </c>
      <c r="G56">
        <f t="shared" si="3"/>
        <v>-7043.2713385477073</v>
      </c>
      <c r="I56">
        <f t="shared" si="0"/>
        <v>167349.69511379127</v>
      </c>
      <c r="J56">
        <f t="shared" si="10"/>
        <v>1715.1785380683432</v>
      </c>
      <c r="L56">
        <f t="shared" si="11"/>
        <v>30.377698966864088</v>
      </c>
      <c r="M56">
        <f t="shared" si="4"/>
        <v>1</v>
      </c>
      <c r="N56">
        <f t="shared" si="5"/>
        <v>1.8718021769015913</v>
      </c>
      <c r="O56" s="9">
        <v>6.5</v>
      </c>
      <c r="Q56" s="10">
        <f t="shared" si="6"/>
        <v>0.5507943382173085</v>
      </c>
      <c r="R56">
        <f t="shared" si="7"/>
        <v>216.36143585438043</v>
      </c>
    </row>
    <row r="57" spans="1:18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8"/>
        <v>0.16903524429917016</v>
      </c>
      <c r="F57">
        <f t="shared" si="9"/>
        <v>1.6855491853788873E-3</v>
      </c>
      <c r="G57">
        <f t="shared" si="3"/>
        <v>-6590.0050851909409</v>
      </c>
      <c r="I57">
        <f t="shared" si="0"/>
        <v>169035.24429917015</v>
      </c>
      <c r="J57">
        <f t="shared" si="10"/>
        <v>1685.5491853788844</v>
      </c>
      <c r="L57">
        <f t="shared" si="11"/>
        <v>30.950081216165113</v>
      </c>
      <c r="M57">
        <f t="shared" si="4"/>
        <v>1</v>
      </c>
      <c r="N57">
        <f t="shared" si="5"/>
        <v>1.8718021769015913</v>
      </c>
      <c r="O57" s="9">
        <v>6.5</v>
      </c>
      <c r="Q57" s="10">
        <f t="shared" si="6"/>
        <v>0.63328409435938415</v>
      </c>
      <c r="R57">
        <f t="shared" si="7"/>
        <v>253.40496819343318</v>
      </c>
    </row>
    <row r="58" spans="1:18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8"/>
        <v>0.17069213592896781</v>
      </c>
      <c r="F58">
        <f t="shared" si="9"/>
        <v>1.6568916297976521E-3</v>
      </c>
      <c r="G58">
        <f t="shared" si="3"/>
        <v>-73581.114861899405</v>
      </c>
      <c r="I58">
        <f t="shared" si="0"/>
        <v>170692.13592896782</v>
      </c>
      <c r="J58">
        <f t="shared" si="10"/>
        <v>1656.8916297976684</v>
      </c>
      <c r="L58">
        <f t="shared" si="11"/>
        <v>31.521113224151929</v>
      </c>
      <c r="M58">
        <f t="shared" si="4"/>
        <v>1</v>
      </c>
      <c r="N58">
        <f t="shared" si="5"/>
        <v>1.8718021769015913</v>
      </c>
      <c r="O58" s="9">
        <v>6.5</v>
      </c>
      <c r="Q58" s="10">
        <f t="shared" si="6"/>
        <v>0.85582216935279598</v>
      </c>
      <c r="R58">
        <f t="shared" si="7"/>
        <v>58380.014066119758</v>
      </c>
    </row>
    <row r="59" spans="1:18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8"/>
        <v>0.17232129478630309</v>
      </c>
      <c r="F59">
        <f t="shared" si="9"/>
        <v>1.6291588573352778E-3</v>
      </c>
      <c r="G59">
        <f t="shared" si="3"/>
        <v>-24317.791158817003</v>
      </c>
      <c r="I59">
        <f t="shared" si="0"/>
        <v>172321.2947863031</v>
      </c>
      <c r="J59">
        <f t="shared" si="10"/>
        <v>1629.1588573352783</v>
      </c>
      <c r="L59">
        <f t="shared" si="11"/>
        <v>32.090825639247427</v>
      </c>
      <c r="M59">
        <f t="shared" si="4"/>
        <v>1</v>
      </c>
      <c r="N59">
        <f t="shared" si="5"/>
        <v>1.8718021769015913</v>
      </c>
      <c r="O59" s="9">
        <v>6.5</v>
      </c>
      <c r="Q59" s="10">
        <f t="shared" si="6"/>
        <v>0.56991582435710708</v>
      </c>
      <c r="R59">
        <f t="shared" si="7"/>
        <v>2860.7370351133159</v>
      </c>
    </row>
    <row r="60" spans="1:18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8"/>
        <v>0.17392360164572263</v>
      </c>
      <c r="F60">
        <f t="shared" si="9"/>
        <v>1.6023068594195333E-3</v>
      </c>
      <c r="G60">
        <f t="shared" si="3"/>
        <v>-9738.1383931771543</v>
      </c>
      <c r="I60">
        <f t="shared" si="0"/>
        <v>173923.60164572264</v>
      </c>
      <c r="J60">
        <f t="shared" si="10"/>
        <v>1602.3068594195356</v>
      </c>
      <c r="L60">
        <f t="shared" si="11"/>
        <v>32.659247815661999</v>
      </c>
      <c r="M60">
        <f t="shared" si="4"/>
        <v>1</v>
      </c>
      <c r="N60">
        <f t="shared" si="5"/>
        <v>1.8562979903656263</v>
      </c>
      <c r="O60" s="9">
        <v>6.4</v>
      </c>
      <c r="Q60" s="10">
        <f t="shared" si="6"/>
        <v>5.90263446262628E-2</v>
      </c>
      <c r="R60">
        <f t="shared" si="7"/>
        <v>4.9776452572075005</v>
      </c>
    </row>
    <row r="61" spans="1:18">
      <c r="G61">
        <f>(B2-D60)*LN(1-E60)</f>
        <v>-157823.71123368092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E811-844F-BE49-983B-8CE1A331E6B1}">
  <sheetPr>
    <tabColor theme="9" tint="0.59999389629810485"/>
  </sheetPr>
  <dimension ref="A1:U62"/>
  <sheetViews>
    <sheetView topLeftCell="B1" workbookViewId="0">
      <selection activeCell="M12" sqref="M12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6" width="12.125" customWidth="1"/>
    <col min="18" max="18" width="4.5" customWidth="1"/>
  </cols>
  <sheetData>
    <row r="1" spans="1:21">
      <c r="F1" t="s">
        <v>6</v>
      </c>
      <c r="G1">
        <v>1.1857388575230277</v>
      </c>
      <c r="Q1" t="s">
        <v>16</v>
      </c>
      <c r="S1" s="10">
        <f>AVERAGE(S11:S61)</f>
        <v>0.53051005668592155</v>
      </c>
      <c r="T1" t="s">
        <v>19</v>
      </c>
      <c r="U1">
        <f>SUM(T11:T61)</f>
        <v>75637.211309153688</v>
      </c>
    </row>
    <row r="2" spans="1:21">
      <c r="A2" t="s">
        <v>9</v>
      </c>
      <c r="B2">
        <v>1000000</v>
      </c>
      <c r="F2" t="s">
        <v>7</v>
      </c>
      <c r="G2">
        <v>5931.8268482376643</v>
      </c>
      <c r="Q2" t="s">
        <v>27</v>
      </c>
      <c r="S2">
        <f>-2*G6+4*LN(B2)</f>
        <v>2242443.6718590795</v>
      </c>
      <c r="T2" t="s">
        <v>20</v>
      </c>
      <c r="U2">
        <f>51-2</f>
        <v>49</v>
      </c>
    </row>
    <row r="3" spans="1:21">
      <c r="F3" t="s">
        <v>11</v>
      </c>
      <c r="G3">
        <v>0.8106352652646428</v>
      </c>
      <c r="T3" t="s">
        <v>21</v>
      </c>
      <c r="U3">
        <f>_xlfn.CHISQ.DIST.RT(U1,U2)</f>
        <v>0</v>
      </c>
    </row>
    <row r="4" spans="1:21">
      <c r="F4" t="s">
        <v>30</v>
      </c>
      <c r="G4">
        <v>0.36374264551259622</v>
      </c>
    </row>
    <row r="5" spans="1:21" ht="15" customHeight="1">
      <c r="F5" t="s">
        <v>12</v>
      </c>
      <c r="G5">
        <v>0</v>
      </c>
    </row>
    <row r="6" spans="1:21">
      <c r="F6" t="s">
        <v>8</v>
      </c>
      <c r="G6">
        <f>SUM(G9:G62)</f>
        <v>-1121194.2049084238</v>
      </c>
    </row>
    <row r="7" spans="1:21">
      <c r="Q7" t="s">
        <v>23</v>
      </c>
    </row>
    <row r="8" spans="1:21">
      <c r="B8" s="3" t="s">
        <v>15</v>
      </c>
      <c r="C8" s="2" t="s">
        <v>3</v>
      </c>
      <c r="D8" s="12" t="s">
        <v>4</v>
      </c>
      <c r="E8" s="12" t="s">
        <v>5</v>
      </c>
      <c r="F8" s="12" t="s">
        <v>25</v>
      </c>
      <c r="G8" s="12" t="s">
        <v>8</v>
      </c>
      <c r="H8" s="12"/>
      <c r="I8" s="12" t="s">
        <v>10</v>
      </c>
      <c r="J8" s="12" t="s">
        <v>26</v>
      </c>
      <c r="K8" s="12"/>
      <c r="L8" s="12" t="s">
        <v>22</v>
      </c>
      <c r="M8" s="12" t="s">
        <v>13</v>
      </c>
      <c r="N8" s="12" t="s">
        <v>28</v>
      </c>
      <c r="O8" s="12" t="s">
        <v>29</v>
      </c>
      <c r="P8" s="11" t="s">
        <v>1</v>
      </c>
      <c r="Q8" s="3" t="s">
        <v>2</v>
      </c>
      <c r="R8" s="11"/>
      <c r="S8" s="12" t="s">
        <v>18</v>
      </c>
      <c r="T8" s="12" t="s">
        <v>19</v>
      </c>
    </row>
    <row r="9" spans="1:21">
      <c r="B9" s="1">
        <f>B10-WEEKDAY(7)</f>
        <v>44564</v>
      </c>
    </row>
    <row r="10" spans="1:21">
      <c r="B10" s="1">
        <v>44571</v>
      </c>
      <c r="C10" s="4"/>
    </row>
    <row r="11" spans="1:21">
      <c r="A11">
        <v>1</v>
      </c>
      <c r="B11" s="1">
        <v>44578</v>
      </c>
      <c r="C11">
        <v>9979</v>
      </c>
      <c r="D11">
        <f>C11</f>
        <v>9979</v>
      </c>
      <c r="E11">
        <f>1-(G$2/(G$2+L11))^G$1</f>
        <v>1.1294067949048414E-2</v>
      </c>
      <c r="F11">
        <f>E11</f>
        <v>1.1294067949048414E-2</v>
      </c>
      <c r="G11">
        <f>C11*IFERROR(LN(F11), -10000)</f>
        <v>-44740.623482970579</v>
      </c>
      <c r="I11">
        <f t="shared" ref="I11:I42" si="0">$B$2*E11</f>
        <v>11294.067949048414</v>
      </c>
      <c r="J11">
        <f>I11</f>
        <v>11294.067949048414</v>
      </c>
      <c r="L11">
        <f>A11^$G$3*M11</f>
        <v>57.094680106630697</v>
      </c>
      <c r="M11" cm="1">
        <f t="array" ref="M11">EXP(SUMPRODUCT(TRANSPOSE(G$4:G$5),N11:O11))</f>
        <v>57.094680106630697</v>
      </c>
      <c r="N11">
        <f>LN(P11)</f>
        <v>11.1197050832785</v>
      </c>
      <c r="O11">
        <f>LN(Q11)</f>
        <v>4.5990515049799141</v>
      </c>
      <c r="P11">
        <v>67488</v>
      </c>
      <c r="Q11" s="9">
        <v>99.39</v>
      </c>
      <c r="S11" s="10">
        <f>ABS(C11-J11)/C11</f>
        <v>0.1317835403395545</v>
      </c>
      <c r="T11">
        <f>(C11-J11)^2/J11</f>
        <v>153.12496067992177</v>
      </c>
    </row>
    <row r="12" spans="1:21">
      <c r="A12">
        <v>2</v>
      </c>
      <c r="B12" s="1">
        <f t="shared" ref="B12:B61" si="1">B11+WEEKDAY(7)</f>
        <v>44585</v>
      </c>
      <c r="C12">
        <v>8445</v>
      </c>
      <c r="D12">
        <f t="shared" ref="D12:D61" si="2">C12+D11</f>
        <v>18424</v>
      </c>
      <c r="E12">
        <f t="shared" ref="E12:E61" si="3">1-(G$2/(G$2+L12))^G$1</f>
        <v>1.9553106870435766E-2</v>
      </c>
      <c r="F12">
        <f>E12-E11</f>
        <v>8.2590389213873516E-3</v>
      </c>
      <c r="G12">
        <f t="shared" ref="G12:G61" si="4">C12*IFERROR(LN(F12), -10000)</f>
        <v>-40505.99535043908</v>
      </c>
      <c r="I12">
        <f t="shared" si="0"/>
        <v>19553.106870435764</v>
      </c>
      <c r="J12">
        <f>I12-I11</f>
        <v>8259.0389213873495</v>
      </c>
      <c r="L12">
        <f>L11+(A12^G$3-A11^G$3)*M12</f>
        <v>99.613314621890311</v>
      </c>
      <c r="M12" cm="1">
        <f t="array" ref="M12">EXP(SUMPRODUCT(TRANSPOSE(G$4:G$5),N12:O12))</f>
        <v>56.391987899041169</v>
      </c>
      <c r="N12">
        <f t="shared" ref="N12:N61" si="5">LN(P12)</f>
        <v>11.085659434303169</v>
      </c>
      <c r="O12">
        <f t="shared" ref="O12:O61" si="6">LN(Q12)</f>
        <v>4.7862409608803933</v>
      </c>
      <c r="P12">
        <v>65229</v>
      </c>
      <c r="Q12" s="9">
        <v>119.85</v>
      </c>
      <c r="S12" s="10">
        <f t="shared" ref="S12:S61" si="7">ABS(C12-J12)/C12</f>
        <v>2.2020257976631197E-2</v>
      </c>
      <c r="T12">
        <f t="shared" ref="T12:T61" si="8">(C12-J12)^2/J12</f>
        <v>4.1871122158329017</v>
      </c>
      <c r="U12" t="s">
        <v>14</v>
      </c>
    </row>
    <row r="13" spans="1:21">
      <c r="A13">
        <v>3</v>
      </c>
      <c r="B13" s="1">
        <f t="shared" si="1"/>
        <v>44592</v>
      </c>
      <c r="C13">
        <v>10083</v>
      </c>
      <c r="D13">
        <f t="shared" si="2"/>
        <v>28507</v>
      </c>
      <c r="E13">
        <f t="shared" si="3"/>
        <v>2.6677367878695679E-2</v>
      </c>
      <c r="F13">
        <f t="shared" ref="F13:F61" si="9">E13-E12</f>
        <v>7.1242610082599134E-3</v>
      </c>
      <c r="G13">
        <f t="shared" si="4"/>
        <v>-49852.865453391481</v>
      </c>
      <c r="I13">
        <f t="shared" si="0"/>
        <v>26677.367878695681</v>
      </c>
      <c r="J13">
        <f t="shared" ref="J13:J61" si="10">I13-I12</f>
        <v>7124.2610082599167</v>
      </c>
      <c r="L13">
        <f t="shared" ref="L13:L61" si="11">L12+(A13^G$3-A12^G$3)*M13</f>
        <v>136.82391079271628</v>
      </c>
      <c r="M13" cm="1">
        <f t="array" ref="M13">EXP(SUMPRODUCT(TRANSPOSE(G$4:G$5),N13:O13))</f>
        <v>54.517515141881582</v>
      </c>
      <c r="N13">
        <f t="shared" si="5"/>
        <v>10.99272267939164</v>
      </c>
      <c r="O13">
        <f t="shared" si="6"/>
        <v>4.7630282706036713</v>
      </c>
      <c r="P13">
        <v>59440</v>
      </c>
      <c r="Q13" s="9">
        <v>117.1</v>
      </c>
      <c r="S13" s="10">
        <f t="shared" si="7"/>
        <v>0.29343836077953817</v>
      </c>
      <c r="T13">
        <f t="shared" si="8"/>
        <v>1228.778172373741</v>
      </c>
    </row>
    <row r="14" spans="1:21">
      <c r="A14">
        <v>4</v>
      </c>
      <c r="B14" s="1">
        <f t="shared" si="1"/>
        <v>44599</v>
      </c>
      <c r="C14">
        <v>10956</v>
      </c>
      <c r="D14">
        <f t="shared" si="2"/>
        <v>39463</v>
      </c>
      <c r="E14">
        <f t="shared" si="3"/>
        <v>3.4283197475649341E-2</v>
      </c>
      <c r="F14">
        <f t="shared" si="9"/>
        <v>7.6058295969536616E-3</v>
      </c>
      <c r="G14">
        <f t="shared" si="4"/>
        <v>-53452.574036392805</v>
      </c>
      <c r="I14">
        <f t="shared" si="0"/>
        <v>34283.197475649344</v>
      </c>
      <c r="J14">
        <f t="shared" si="10"/>
        <v>7605.829596953663</v>
      </c>
      <c r="L14">
        <f t="shared" si="11"/>
        <v>177.1079239478241</v>
      </c>
      <c r="M14" cm="1">
        <f t="array" ref="M14">EXP(SUMPRODUCT(TRANSPOSE(G$4:G$5),N14:O14))</f>
        <v>62.950556183371525</v>
      </c>
      <c r="N14">
        <f t="shared" si="5"/>
        <v>11.38813292000297</v>
      </c>
      <c r="O14">
        <f t="shared" si="6"/>
        <v>4.5555596854347566</v>
      </c>
      <c r="P14">
        <v>88268</v>
      </c>
      <c r="Q14" s="9">
        <v>95.16</v>
      </c>
      <c r="S14" s="10">
        <f t="shared" si="7"/>
        <v>0.30578408205972407</v>
      </c>
      <c r="T14">
        <f t="shared" si="8"/>
        <v>1475.6630537637895</v>
      </c>
    </row>
    <row r="15" spans="1:21">
      <c r="A15">
        <v>5</v>
      </c>
      <c r="B15" s="1">
        <f t="shared" si="1"/>
        <v>44606</v>
      </c>
      <c r="C15">
        <v>6183</v>
      </c>
      <c r="D15">
        <f t="shared" si="2"/>
        <v>45646</v>
      </c>
      <c r="E15">
        <f t="shared" si="3"/>
        <v>4.1385589005597856E-2</v>
      </c>
      <c r="F15">
        <f t="shared" si="9"/>
        <v>7.1023915299485152E-3</v>
      </c>
      <c r="G15">
        <f t="shared" si="4"/>
        <v>-30589.302538792374</v>
      </c>
      <c r="I15">
        <f t="shared" si="0"/>
        <v>41385.589005597853</v>
      </c>
      <c r="J15">
        <f t="shared" si="10"/>
        <v>7102.3915299485088</v>
      </c>
      <c r="L15">
        <f t="shared" si="11"/>
        <v>215.25714897001069</v>
      </c>
      <c r="M15" cm="1">
        <f t="array" ref="M15">EXP(SUMPRODUCT(TRANSPOSE(G$4:G$5),N15:O15))</f>
        <v>62.539377353829266</v>
      </c>
      <c r="N15">
        <f t="shared" si="5"/>
        <v>11.370116886308292</v>
      </c>
      <c r="O15">
        <f t="shared" si="6"/>
        <v>4.6177902173441936</v>
      </c>
      <c r="P15">
        <v>86692</v>
      </c>
      <c r="Q15" s="9">
        <v>101.27</v>
      </c>
      <c r="S15" s="10">
        <f t="shared" si="7"/>
        <v>0.14869667312769025</v>
      </c>
      <c r="T15">
        <f t="shared" si="8"/>
        <v>119.0135437868754</v>
      </c>
    </row>
    <row r="16" spans="1:21">
      <c r="A16">
        <v>6</v>
      </c>
      <c r="B16" s="1">
        <f>B15+WEEKDAY(7)</f>
        <v>44613</v>
      </c>
      <c r="C16">
        <v>4890</v>
      </c>
      <c r="D16">
        <f t="shared" si="2"/>
        <v>50536</v>
      </c>
      <c r="E16">
        <f t="shared" si="3"/>
        <v>4.7044125053197439E-2</v>
      </c>
      <c r="F16">
        <f t="shared" si="9"/>
        <v>5.6585360475995827E-3</v>
      </c>
      <c r="G16">
        <f t="shared" si="4"/>
        <v>-25303.745437685895</v>
      </c>
      <c r="I16">
        <f t="shared" si="0"/>
        <v>47044.125053197437</v>
      </c>
      <c r="J16">
        <f t="shared" si="10"/>
        <v>5658.536047599584</v>
      </c>
      <c r="L16">
        <f t="shared" si="11"/>
        <v>246.0258972470736</v>
      </c>
      <c r="M16" cm="1">
        <f t="array" ref="M16">EXP(SUMPRODUCT(TRANSPOSE(G$4:G$5),N16:O16))</f>
        <v>52.401995008408818</v>
      </c>
      <c r="N16">
        <f t="shared" si="5"/>
        <v>10.883916725526515</v>
      </c>
      <c r="O16">
        <f t="shared" si="6"/>
        <v>4.5159017182299088</v>
      </c>
      <c r="P16">
        <v>53312</v>
      </c>
      <c r="Q16" s="9">
        <v>91.46</v>
      </c>
      <c r="S16" s="10">
        <f t="shared" si="7"/>
        <v>0.15716483590993538</v>
      </c>
      <c r="T16">
        <f t="shared" si="8"/>
        <v>104.38170782892679</v>
      </c>
    </row>
    <row r="17" spans="1:20">
      <c r="A17">
        <v>7</v>
      </c>
      <c r="B17" s="1">
        <f t="shared" si="1"/>
        <v>44620</v>
      </c>
      <c r="C17">
        <v>3880</v>
      </c>
      <c r="D17">
        <f t="shared" si="2"/>
        <v>54416</v>
      </c>
      <c r="E17">
        <f t="shared" si="3"/>
        <v>5.243913803882394E-2</v>
      </c>
      <c r="F17">
        <f t="shared" si="9"/>
        <v>5.3950129856265017E-3</v>
      </c>
      <c r="G17">
        <f t="shared" si="4"/>
        <v>-20262.447460406358</v>
      </c>
      <c r="I17">
        <f t="shared" si="0"/>
        <v>52439.138038823941</v>
      </c>
      <c r="J17">
        <f t="shared" si="10"/>
        <v>5395.0129856265048</v>
      </c>
      <c r="L17">
        <f t="shared" si="11"/>
        <v>275.67698259403954</v>
      </c>
      <c r="M17" cm="1">
        <f t="array" ref="M17">EXP(SUMPRODUCT(TRANSPOSE(G$4:G$5),N17:O17))</f>
        <v>52.126140695418137</v>
      </c>
      <c r="N17">
        <f t="shared" si="5"/>
        <v>10.8694061928121</v>
      </c>
      <c r="O17">
        <f t="shared" si="6"/>
        <v>4.8104755791724214</v>
      </c>
      <c r="P17">
        <v>52544</v>
      </c>
      <c r="Q17" s="9">
        <v>122.79</v>
      </c>
      <c r="S17" s="10">
        <f t="shared" si="7"/>
        <v>0.39046726433672807</v>
      </c>
      <c r="T17">
        <f t="shared" si="8"/>
        <v>425.44185764372065</v>
      </c>
    </row>
    <row r="18" spans="1:20">
      <c r="A18">
        <v>8</v>
      </c>
      <c r="B18" s="1">
        <f t="shared" si="1"/>
        <v>44627</v>
      </c>
      <c r="C18">
        <v>2498</v>
      </c>
      <c r="D18">
        <f t="shared" si="2"/>
        <v>56914</v>
      </c>
      <c r="E18">
        <f t="shared" si="3"/>
        <v>5.7425189370619023E-2</v>
      </c>
      <c r="F18">
        <f t="shared" si="9"/>
        <v>4.9860513317950828E-3</v>
      </c>
      <c r="G18">
        <f t="shared" si="4"/>
        <v>-13242.17527487308</v>
      </c>
      <c r="I18">
        <f t="shared" si="0"/>
        <v>57425.189370619024</v>
      </c>
      <c r="J18">
        <f t="shared" si="10"/>
        <v>4986.0513317950827</v>
      </c>
      <c r="L18">
        <f t="shared" si="11"/>
        <v>303.35845942290661</v>
      </c>
      <c r="M18" cm="1">
        <f t="array" ref="M18">EXP(SUMPRODUCT(TRANSPOSE(G$4:G$5),N18:O18))</f>
        <v>50.00310190766406</v>
      </c>
      <c r="N18">
        <f t="shared" si="5"/>
        <v>10.755090418788047</v>
      </c>
      <c r="O18">
        <f t="shared" si="6"/>
        <v>4.5970372027579023</v>
      </c>
      <c r="P18">
        <v>46868</v>
      </c>
      <c r="Q18" s="9">
        <v>99.19</v>
      </c>
      <c r="S18" s="10">
        <f t="shared" si="7"/>
        <v>0.99601734659530927</v>
      </c>
      <c r="T18">
        <f t="shared" si="8"/>
        <v>1241.5434614907206</v>
      </c>
    </row>
    <row r="19" spans="1:20">
      <c r="A19">
        <v>9</v>
      </c>
      <c r="B19" s="1">
        <f t="shared" si="1"/>
        <v>44634</v>
      </c>
      <c r="C19">
        <v>2994</v>
      </c>
      <c r="D19">
        <f t="shared" si="2"/>
        <v>59908</v>
      </c>
      <c r="E19">
        <f t="shared" si="3"/>
        <v>6.181629984708914E-2</v>
      </c>
      <c r="F19">
        <f t="shared" si="9"/>
        <v>4.391110476470117E-3</v>
      </c>
      <c r="G19">
        <f t="shared" si="4"/>
        <v>-16251.950345133995</v>
      </c>
      <c r="I19">
        <f t="shared" si="0"/>
        <v>61816.29984708914</v>
      </c>
      <c r="J19">
        <f t="shared" si="10"/>
        <v>4391.1104764701158</v>
      </c>
      <c r="L19">
        <f t="shared" si="11"/>
        <v>327.96144695483804</v>
      </c>
      <c r="M19" cm="1">
        <f t="array" ref="M19">EXP(SUMPRODUCT(TRANSPOSE(G$4:G$5),N19:O19))</f>
        <v>45.509812696312494</v>
      </c>
      <c r="N19">
        <f t="shared" si="5"/>
        <v>10.496234118987427</v>
      </c>
      <c r="O19">
        <f t="shared" si="6"/>
        <v>4.4252058487678152</v>
      </c>
      <c r="P19">
        <v>36179</v>
      </c>
      <c r="Q19" s="9">
        <v>83.53</v>
      </c>
      <c r="S19" s="10">
        <f t="shared" si="7"/>
        <v>0.46663676568808143</v>
      </c>
      <c r="T19">
        <f t="shared" si="8"/>
        <v>444.51573102566147</v>
      </c>
    </row>
    <row r="20" spans="1:20">
      <c r="A20">
        <v>10</v>
      </c>
      <c r="B20" s="1">
        <f t="shared" si="1"/>
        <v>44641</v>
      </c>
      <c r="C20">
        <v>3040</v>
      </c>
      <c r="D20">
        <f t="shared" si="2"/>
        <v>62948</v>
      </c>
      <c r="E20">
        <f t="shared" si="3"/>
        <v>6.6098979115414291E-2</v>
      </c>
      <c r="F20">
        <f t="shared" si="9"/>
        <v>4.2826792683251513E-3</v>
      </c>
      <c r="G20">
        <f t="shared" si="4"/>
        <v>-16577.656462631112</v>
      </c>
      <c r="I20">
        <f t="shared" si="0"/>
        <v>66098.979115414288</v>
      </c>
      <c r="J20">
        <f t="shared" si="10"/>
        <v>4282.6792683251479</v>
      </c>
      <c r="L20">
        <f t="shared" si="11"/>
        <v>352.16223770836001</v>
      </c>
      <c r="M20" cm="1">
        <f t="array" ref="M20">EXP(SUMPRODUCT(TRANSPOSE(G$4:G$5),N20:O20))</f>
        <v>45.719896106704311</v>
      </c>
      <c r="N20">
        <f t="shared" si="5"/>
        <v>10.508895818788067</v>
      </c>
      <c r="O20">
        <f t="shared" si="6"/>
        <v>4.5517694092609764</v>
      </c>
      <c r="P20">
        <v>36640</v>
      </c>
      <c r="Q20" s="9">
        <v>94.8</v>
      </c>
      <c r="S20" s="10">
        <f t="shared" si="7"/>
        <v>0.40877607510695652</v>
      </c>
      <c r="T20">
        <f t="shared" si="8"/>
        <v>360.58076432350828</v>
      </c>
    </row>
    <row r="21" spans="1:20">
      <c r="A21">
        <v>11</v>
      </c>
      <c r="B21" s="1">
        <f t="shared" si="1"/>
        <v>44648</v>
      </c>
      <c r="C21">
        <v>3217</v>
      </c>
      <c r="D21">
        <f t="shared" si="2"/>
        <v>66165</v>
      </c>
      <c r="E21">
        <f t="shared" si="3"/>
        <v>7.0815239597735058E-2</v>
      </c>
      <c r="F21">
        <f t="shared" si="9"/>
        <v>4.7162604823207666E-3</v>
      </c>
      <c r="G21">
        <f t="shared" si="4"/>
        <v>-17232.62956918306</v>
      </c>
      <c r="I21">
        <f t="shared" si="0"/>
        <v>70815.239597735053</v>
      </c>
      <c r="J21">
        <f t="shared" si="10"/>
        <v>4716.2604823207657</v>
      </c>
      <c r="L21">
        <f t="shared" si="11"/>
        <v>379.05093295214772</v>
      </c>
      <c r="M21" cm="1">
        <f t="array" ref="M21">EXP(SUMPRODUCT(TRANSPOSE(G$4:G$5),N21:O21))</f>
        <v>51.770753063654652</v>
      </c>
      <c r="N21">
        <f t="shared" si="5"/>
        <v>10.850598426750169</v>
      </c>
      <c r="O21">
        <f t="shared" si="6"/>
        <v>4.6582369069247838</v>
      </c>
      <c r="P21">
        <v>51565</v>
      </c>
      <c r="Q21" s="9">
        <v>105.45</v>
      </c>
      <c r="S21" s="10">
        <f t="shared" si="7"/>
        <v>0.46604304703785071</v>
      </c>
      <c r="T21">
        <f t="shared" si="8"/>
        <v>476.60259696737785</v>
      </c>
    </row>
    <row r="22" spans="1:20">
      <c r="A22">
        <v>12</v>
      </c>
      <c r="B22" s="1">
        <f t="shared" si="1"/>
        <v>44655</v>
      </c>
      <c r="C22">
        <v>4110</v>
      </c>
      <c r="D22">
        <f t="shared" si="2"/>
        <v>70275</v>
      </c>
      <c r="E22">
        <f t="shared" si="3"/>
        <v>7.4879905645286682E-2</v>
      </c>
      <c r="F22">
        <f t="shared" si="9"/>
        <v>4.0646660475516239E-3</v>
      </c>
      <c r="G22">
        <f t="shared" si="4"/>
        <v>-22627.291376096695</v>
      </c>
      <c r="I22">
        <f t="shared" si="0"/>
        <v>74879.905645286679</v>
      </c>
      <c r="J22">
        <f t="shared" si="10"/>
        <v>4064.6660475516255</v>
      </c>
      <c r="L22">
        <f t="shared" si="11"/>
        <v>402.42736633341599</v>
      </c>
      <c r="M22" cm="1">
        <f t="array" ref="M22">EXP(SUMPRODUCT(TRANSPOSE(G$4:G$5),N22:O22))</f>
        <v>45.791058837931345</v>
      </c>
      <c r="N22">
        <f t="shared" si="5"/>
        <v>10.513171599094814</v>
      </c>
      <c r="O22">
        <f t="shared" si="6"/>
        <v>4.8905746666958141</v>
      </c>
      <c r="P22">
        <v>36797</v>
      </c>
      <c r="Q22" s="9">
        <v>133.03</v>
      </c>
      <c r="S22" s="10">
        <f t="shared" si="7"/>
        <v>1.1030158746563132E-2</v>
      </c>
      <c r="T22">
        <f t="shared" si="8"/>
        <v>0.50561773600796056</v>
      </c>
    </row>
    <row r="23" spans="1:20">
      <c r="A23">
        <v>13</v>
      </c>
      <c r="B23" s="1">
        <f t="shared" si="1"/>
        <v>44662</v>
      </c>
      <c r="C23">
        <v>3629</v>
      </c>
      <c r="D23">
        <f t="shared" si="2"/>
        <v>73904</v>
      </c>
      <c r="E23">
        <f t="shared" si="3"/>
        <v>7.8816841655842795E-2</v>
      </c>
      <c r="F23">
        <f t="shared" si="9"/>
        <v>3.9369360105561135E-3</v>
      </c>
      <c r="G23">
        <f t="shared" si="4"/>
        <v>-20095.052296908572</v>
      </c>
      <c r="I23">
        <f t="shared" si="0"/>
        <v>78816.8416558428</v>
      </c>
      <c r="J23">
        <f t="shared" si="10"/>
        <v>3936.9360105561209</v>
      </c>
      <c r="L23">
        <f t="shared" si="11"/>
        <v>425.250414475404</v>
      </c>
      <c r="M23" cm="1">
        <f t="array" ref="M23">EXP(SUMPRODUCT(TRANSPOSE(G$4:G$5),N23:O23))</f>
        <v>45.419058726062296</v>
      </c>
      <c r="N23">
        <f t="shared" si="5"/>
        <v>10.490746300336754</v>
      </c>
      <c r="O23">
        <f t="shared" si="6"/>
        <v>4.7463224657439751</v>
      </c>
      <c r="P23">
        <v>35981</v>
      </c>
      <c r="Q23" s="9">
        <v>115.16</v>
      </c>
      <c r="S23" s="10">
        <f t="shared" si="7"/>
        <v>8.4854232724199743E-2</v>
      </c>
      <c r="T23">
        <f t="shared" si="8"/>
        <v>24.08588464302338</v>
      </c>
    </row>
    <row r="24" spans="1:20">
      <c r="A24">
        <v>14</v>
      </c>
      <c r="B24" s="1">
        <f t="shared" si="1"/>
        <v>44669</v>
      </c>
      <c r="C24">
        <v>3015</v>
      </c>
      <c r="D24">
        <f t="shared" si="2"/>
        <v>76919</v>
      </c>
      <c r="E24">
        <f t="shared" si="3"/>
        <v>8.3057214036656335E-2</v>
      </c>
      <c r="F24">
        <f t="shared" si="9"/>
        <v>4.2403723808135396E-3</v>
      </c>
      <c r="G24">
        <f t="shared" si="4"/>
        <v>-16471.259126612411</v>
      </c>
      <c r="I24">
        <f t="shared" si="0"/>
        <v>83057.21403665634</v>
      </c>
      <c r="J24">
        <f t="shared" si="10"/>
        <v>4240.3723808135401</v>
      </c>
      <c r="L24">
        <f t="shared" si="11"/>
        <v>450.03451418262563</v>
      </c>
      <c r="M24" cm="1">
        <f t="array" ref="M24">EXP(SUMPRODUCT(TRANSPOSE(G$4:G$5),N24:O24))</f>
        <v>50.046145727864101</v>
      </c>
      <c r="N24">
        <f t="shared" si="5"/>
        <v>10.757455972332892</v>
      </c>
      <c r="O24">
        <f t="shared" si="6"/>
        <v>4.6493784406524119</v>
      </c>
      <c r="P24">
        <v>46979</v>
      </c>
      <c r="Q24" s="9">
        <v>104.52</v>
      </c>
      <c r="S24" s="10">
        <f t="shared" si="7"/>
        <v>0.40642533360316419</v>
      </c>
      <c r="T24">
        <f t="shared" si="8"/>
        <v>354.10509663129278</v>
      </c>
    </row>
    <row r="25" spans="1:20">
      <c r="A25">
        <v>15</v>
      </c>
      <c r="B25" s="1">
        <f t="shared" si="1"/>
        <v>44676</v>
      </c>
      <c r="C25">
        <v>6371</v>
      </c>
      <c r="D25">
        <f t="shared" si="2"/>
        <v>83290</v>
      </c>
      <c r="E25">
        <f t="shared" si="3"/>
        <v>8.6554483078848055E-2</v>
      </c>
      <c r="F25">
        <f t="shared" si="9"/>
        <v>3.4972690421917196E-3</v>
      </c>
      <c r="G25">
        <f t="shared" si="4"/>
        <v>-36032.929074023734</v>
      </c>
      <c r="I25">
        <f t="shared" si="0"/>
        <v>86554.483078848061</v>
      </c>
      <c r="J25">
        <f t="shared" si="10"/>
        <v>3497.2690421917214</v>
      </c>
      <c r="L25">
        <f t="shared" si="11"/>
        <v>470.63486657110974</v>
      </c>
      <c r="M25" cm="1">
        <f t="array" ref="M25">EXP(SUMPRODUCT(TRANSPOSE(G$4:G$5),N25:O25))</f>
        <v>42.164980917818596</v>
      </c>
      <c r="N25">
        <f t="shared" si="5"/>
        <v>10.286366161971497</v>
      </c>
      <c r="O25">
        <f t="shared" si="6"/>
        <v>4.6511946242993707</v>
      </c>
      <c r="P25">
        <v>29330</v>
      </c>
      <c r="Q25" s="9">
        <v>104.71</v>
      </c>
      <c r="S25" s="10">
        <f t="shared" si="7"/>
        <v>0.45106434748207169</v>
      </c>
      <c r="T25">
        <f t="shared" si="8"/>
        <v>2361.3652590737574</v>
      </c>
    </row>
    <row r="26" spans="1:20">
      <c r="A26">
        <v>16</v>
      </c>
      <c r="B26" s="1">
        <f t="shared" si="1"/>
        <v>44683</v>
      </c>
      <c r="C26">
        <v>6041</v>
      </c>
      <c r="D26">
        <f t="shared" si="2"/>
        <v>89331</v>
      </c>
      <c r="E26">
        <f t="shared" si="3"/>
        <v>9.2888292549339946E-2</v>
      </c>
      <c r="F26">
        <f t="shared" si="9"/>
        <v>6.3338094704918912E-3</v>
      </c>
      <c r="G26">
        <f t="shared" si="4"/>
        <v>-30578.656460431866</v>
      </c>
      <c r="I26">
        <f t="shared" si="0"/>
        <v>92888.292549339953</v>
      </c>
      <c r="J26">
        <f t="shared" si="10"/>
        <v>6333.8094704918913</v>
      </c>
      <c r="L26">
        <f t="shared" si="11"/>
        <v>508.31611026399401</v>
      </c>
      <c r="M26" cm="1">
        <f t="array" ref="M26">EXP(SUMPRODUCT(TRANSPOSE(G$4:G$5),N26:O26))</f>
        <v>78.106937901315533</v>
      </c>
      <c r="N26">
        <f t="shared" si="5"/>
        <v>11.981215126211628</v>
      </c>
      <c r="O26">
        <f t="shared" si="6"/>
        <v>4.8272731961270541</v>
      </c>
      <c r="P26">
        <v>159726</v>
      </c>
      <c r="Q26" s="9">
        <v>124.87</v>
      </c>
      <c r="S26" s="10">
        <f t="shared" si="7"/>
        <v>4.8470364259541675E-2</v>
      </c>
      <c r="T26">
        <f t="shared" si="8"/>
        <v>13.536464336222489</v>
      </c>
    </row>
    <row r="27" spans="1:20">
      <c r="A27">
        <v>17</v>
      </c>
      <c r="B27" s="1">
        <f t="shared" si="1"/>
        <v>44690</v>
      </c>
      <c r="C27">
        <v>6270</v>
      </c>
      <c r="D27">
        <f t="shared" si="2"/>
        <v>95601</v>
      </c>
      <c r="E27">
        <f t="shared" si="3"/>
        <v>9.6648653375972393E-2</v>
      </c>
      <c r="F27">
        <f t="shared" si="9"/>
        <v>3.7603608266324473E-3</v>
      </c>
      <c r="G27">
        <f t="shared" si="4"/>
        <v>-35006.917067575145</v>
      </c>
      <c r="I27">
        <f t="shared" si="0"/>
        <v>96648.653375972397</v>
      </c>
      <c r="J27">
        <f t="shared" si="10"/>
        <v>3760.3608266324445</v>
      </c>
      <c r="L27">
        <f t="shared" si="11"/>
        <v>530.91764290366473</v>
      </c>
      <c r="M27" cm="1">
        <f t="array" ref="M27">EXP(SUMPRODUCT(TRANSPOSE(G$4:G$5),N27:O27))</f>
        <v>47.4073791769273</v>
      </c>
      <c r="N27">
        <f t="shared" si="5"/>
        <v>10.608538600098896</v>
      </c>
      <c r="O27">
        <f t="shared" si="6"/>
        <v>4.8493704798279111</v>
      </c>
      <c r="P27">
        <v>40479</v>
      </c>
      <c r="Q27" s="9">
        <v>127.66</v>
      </c>
      <c r="S27" s="10">
        <f t="shared" si="7"/>
        <v>0.40026143115909973</v>
      </c>
      <c r="T27">
        <f t="shared" si="8"/>
        <v>1674.9160707913661</v>
      </c>
    </row>
    <row r="28" spans="1:20">
      <c r="A28">
        <v>18</v>
      </c>
      <c r="B28" s="1">
        <f t="shared" si="1"/>
        <v>44697</v>
      </c>
      <c r="C28">
        <v>4668</v>
      </c>
      <c r="D28">
        <f t="shared" si="2"/>
        <v>100269</v>
      </c>
      <c r="E28">
        <f t="shared" si="3"/>
        <v>0.10016147747596416</v>
      </c>
      <c r="F28">
        <f t="shared" si="9"/>
        <v>3.5128240999917626E-3</v>
      </c>
      <c r="G28">
        <f t="shared" si="4"/>
        <v>-26380.431677857818</v>
      </c>
      <c r="I28">
        <f t="shared" si="0"/>
        <v>100161.47747596416</v>
      </c>
      <c r="J28">
        <f t="shared" si="10"/>
        <v>3512.8240999917616</v>
      </c>
      <c r="L28">
        <f t="shared" si="11"/>
        <v>552.18860564207785</v>
      </c>
      <c r="M28" cm="1">
        <f t="array" ref="M28">EXP(SUMPRODUCT(TRANSPOSE(G$4:G$5),N28:O28))</f>
        <v>45.11655314212372</v>
      </c>
      <c r="N28">
        <f t="shared" si="5"/>
        <v>10.472374515715389</v>
      </c>
      <c r="O28">
        <f t="shared" si="6"/>
        <v>5.3838526546542997</v>
      </c>
      <c r="P28">
        <v>35326</v>
      </c>
      <c r="Q28" s="9">
        <v>217.86</v>
      </c>
      <c r="S28" s="10">
        <f t="shared" si="7"/>
        <v>0.24746698800519246</v>
      </c>
      <c r="T28">
        <f t="shared" si="8"/>
        <v>379.87423280402032</v>
      </c>
    </row>
    <row r="29" spans="1:20">
      <c r="A29">
        <v>19</v>
      </c>
      <c r="B29" s="1">
        <f t="shared" si="1"/>
        <v>44704</v>
      </c>
      <c r="C29">
        <v>7607</v>
      </c>
      <c r="D29">
        <f t="shared" si="2"/>
        <v>107876</v>
      </c>
      <c r="E29">
        <f t="shared" si="3"/>
        <v>0.10312028359395653</v>
      </c>
      <c r="F29">
        <f t="shared" si="9"/>
        <v>2.9588061179923741E-3</v>
      </c>
      <c r="G29">
        <f t="shared" si="4"/>
        <v>-44295.328458004551</v>
      </c>
      <c r="I29">
        <f t="shared" si="0"/>
        <v>103120.28359395653</v>
      </c>
      <c r="J29">
        <f t="shared" si="10"/>
        <v>2958.8061179923679</v>
      </c>
      <c r="L29">
        <f t="shared" si="11"/>
        <v>570.22398193665776</v>
      </c>
      <c r="M29" cm="1">
        <f t="array" ref="M29">EXP(SUMPRODUCT(TRANSPOSE(G$4:G$5),N29:O29))</f>
        <v>38.658539461416737</v>
      </c>
      <c r="N29">
        <f t="shared" si="5"/>
        <v>10.047674472848625</v>
      </c>
      <c r="O29">
        <f t="shared" si="6"/>
        <v>4.7169798610400973</v>
      </c>
      <c r="P29">
        <v>23102</v>
      </c>
      <c r="Q29" s="9">
        <v>111.83</v>
      </c>
      <c r="S29" s="10">
        <f t="shared" si="7"/>
        <v>0.61104165663305277</v>
      </c>
      <c r="T29">
        <f t="shared" si="8"/>
        <v>7302.1703697818675</v>
      </c>
    </row>
    <row r="30" spans="1:20">
      <c r="A30">
        <v>20</v>
      </c>
      <c r="B30" s="1">
        <f t="shared" si="1"/>
        <v>44711</v>
      </c>
      <c r="C30">
        <v>4605</v>
      </c>
      <c r="D30">
        <f t="shared" si="2"/>
        <v>112481</v>
      </c>
      <c r="E30">
        <f t="shared" si="3"/>
        <v>0.10580052677958329</v>
      </c>
      <c r="F30">
        <f t="shared" si="9"/>
        <v>2.6802431856267628E-3</v>
      </c>
      <c r="G30">
        <f t="shared" si="4"/>
        <v>-27270.108878022977</v>
      </c>
      <c r="I30">
        <f t="shared" si="0"/>
        <v>105800.52677958329</v>
      </c>
      <c r="J30">
        <f t="shared" si="10"/>
        <v>2680.2431856267649</v>
      </c>
      <c r="L30">
        <f t="shared" si="11"/>
        <v>586.65631578605417</v>
      </c>
      <c r="M30" cm="1">
        <f t="array" ref="M30">EXP(SUMPRODUCT(TRANSPOSE(G$4:G$5),N30:O30))</f>
        <v>35.575425096879428</v>
      </c>
      <c r="N30">
        <f t="shared" si="5"/>
        <v>9.8191816034828712</v>
      </c>
      <c r="O30">
        <f t="shared" si="6"/>
        <v>4.833420674670446</v>
      </c>
      <c r="P30">
        <v>18383</v>
      </c>
      <c r="Q30" s="9">
        <v>125.64</v>
      </c>
      <c r="S30" s="10">
        <f t="shared" si="7"/>
        <v>0.41797107803979044</v>
      </c>
      <c r="T30">
        <f t="shared" si="8"/>
        <v>1382.2211411051032</v>
      </c>
    </row>
    <row r="31" spans="1:20">
      <c r="A31">
        <v>21</v>
      </c>
      <c r="B31" s="1">
        <f t="shared" si="1"/>
        <v>44718</v>
      </c>
      <c r="C31">
        <v>3661</v>
      </c>
      <c r="D31">
        <f t="shared" si="2"/>
        <v>116142</v>
      </c>
      <c r="E31">
        <f t="shared" si="3"/>
        <v>0.10873022119480202</v>
      </c>
      <c r="F31">
        <f t="shared" si="9"/>
        <v>2.929694415218731E-3</v>
      </c>
      <c r="G31">
        <f t="shared" si="4"/>
        <v>-21354.090050090996</v>
      </c>
      <c r="I31">
        <f t="shared" si="0"/>
        <v>108730.22119480203</v>
      </c>
      <c r="J31">
        <f t="shared" si="10"/>
        <v>2929.6944152187352</v>
      </c>
      <c r="L31">
        <f t="shared" si="11"/>
        <v>604.72218888851125</v>
      </c>
      <c r="M31" cm="1">
        <f t="array" ref="M31">EXP(SUMPRODUCT(TRANSPOSE(G$4:G$5),N31:O31))</f>
        <v>39.484231032041166</v>
      </c>
      <c r="N31">
        <f t="shared" si="5"/>
        <v>10.105775121970961</v>
      </c>
      <c r="O31">
        <f t="shared" si="6"/>
        <v>4.6862892372728835</v>
      </c>
      <c r="P31">
        <v>24484</v>
      </c>
      <c r="Q31" s="9">
        <v>108.45</v>
      </c>
      <c r="S31" s="10">
        <f t="shared" si="7"/>
        <v>0.19975569100826682</v>
      </c>
      <c r="T31">
        <f t="shared" si="8"/>
        <v>182.54731809369889</v>
      </c>
    </row>
    <row r="32" spans="1:20">
      <c r="A32">
        <v>22</v>
      </c>
      <c r="B32" s="1">
        <f t="shared" si="1"/>
        <v>44725</v>
      </c>
      <c r="C32">
        <v>3115</v>
      </c>
      <c r="D32">
        <f t="shared" si="2"/>
        <v>119257</v>
      </c>
      <c r="E32">
        <f t="shared" si="3"/>
        <v>0.1115738014316574</v>
      </c>
      <c r="F32">
        <f t="shared" si="9"/>
        <v>2.8435802368553809E-3</v>
      </c>
      <c r="G32">
        <f t="shared" si="4"/>
        <v>-18262.283629938112</v>
      </c>
      <c r="I32">
        <f t="shared" si="0"/>
        <v>111573.80143165741</v>
      </c>
      <c r="J32">
        <f t="shared" si="10"/>
        <v>2843.580236855385</v>
      </c>
      <c r="L32">
        <f t="shared" si="11"/>
        <v>622.36203740146959</v>
      </c>
      <c r="M32" cm="1">
        <f t="array" ref="M32">EXP(SUMPRODUCT(TRANSPOSE(G$4:G$5),N32:O32))</f>
        <v>38.902489601859799</v>
      </c>
      <c r="N32">
        <f t="shared" si="5"/>
        <v>10.06496844345823</v>
      </c>
      <c r="O32">
        <f t="shared" si="6"/>
        <v>4.8955236869950314</v>
      </c>
      <c r="P32">
        <v>23505</v>
      </c>
      <c r="Q32" s="9">
        <v>133.69</v>
      </c>
      <c r="S32" s="10">
        <f t="shared" si="7"/>
        <v>8.7133150287195829E-2</v>
      </c>
      <c r="T32">
        <f t="shared" si="8"/>
        <v>25.90701921143836</v>
      </c>
    </row>
    <row r="33" spans="1:20">
      <c r="A33">
        <v>23</v>
      </c>
      <c r="B33" s="1">
        <f t="shared" si="1"/>
        <v>44732</v>
      </c>
      <c r="C33">
        <v>2544</v>
      </c>
      <c r="D33">
        <f t="shared" si="2"/>
        <v>121801</v>
      </c>
      <c r="E33">
        <f t="shared" si="3"/>
        <v>0.1141964296873923</v>
      </c>
      <c r="F33">
        <f t="shared" si="9"/>
        <v>2.6226282557348934E-3</v>
      </c>
      <c r="G33">
        <f t="shared" si="4"/>
        <v>-15120.463228233957</v>
      </c>
      <c r="I33">
        <f t="shared" si="0"/>
        <v>114196.4296873923</v>
      </c>
      <c r="J33">
        <f t="shared" si="10"/>
        <v>2622.6282557348895</v>
      </c>
      <c r="L33">
        <f t="shared" si="11"/>
        <v>638.72374415992783</v>
      </c>
      <c r="M33" cm="1">
        <f t="array" ref="M33">EXP(SUMPRODUCT(TRANSPOSE(G$4:G$5),N33:O33))</f>
        <v>36.395755914296629</v>
      </c>
      <c r="N33">
        <f t="shared" si="5"/>
        <v>9.8818552524090144</v>
      </c>
      <c r="O33">
        <f t="shared" si="6"/>
        <v>5.2625865565922378</v>
      </c>
      <c r="P33">
        <v>19572</v>
      </c>
      <c r="Q33" s="9">
        <v>192.98</v>
      </c>
      <c r="S33" s="10">
        <f t="shared" si="7"/>
        <v>3.0907333229123243E-2</v>
      </c>
      <c r="T33">
        <f t="shared" si="8"/>
        <v>2.3573308898781811</v>
      </c>
    </row>
    <row r="34" spans="1:20">
      <c r="A34">
        <v>24</v>
      </c>
      <c r="B34" s="1">
        <f t="shared" si="1"/>
        <v>44739</v>
      </c>
      <c r="C34">
        <v>3259</v>
      </c>
      <c r="D34">
        <f t="shared" si="2"/>
        <v>125060</v>
      </c>
      <c r="E34">
        <f t="shared" si="3"/>
        <v>0.1163857679953717</v>
      </c>
      <c r="F34">
        <f t="shared" si="9"/>
        <v>2.1893383079794049E-3</v>
      </c>
      <c r="G34">
        <f t="shared" si="4"/>
        <v>-19958.624153979687</v>
      </c>
      <c r="I34">
        <f t="shared" si="0"/>
        <v>116385.7679953717</v>
      </c>
      <c r="J34">
        <f t="shared" si="10"/>
        <v>2189.3383079794003</v>
      </c>
      <c r="L34">
        <f t="shared" si="11"/>
        <v>652.45084040989434</v>
      </c>
      <c r="M34" cm="1">
        <f t="array" ref="M34">EXP(SUMPRODUCT(TRANSPOSE(G$4:G$5),N34:O34))</f>
        <v>30.787732662067128</v>
      </c>
      <c r="N34">
        <f t="shared" si="5"/>
        <v>9.4218161184227096</v>
      </c>
      <c r="O34">
        <f t="shared" si="6"/>
        <v>4.6690835117317437</v>
      </c>
      <c r="P34">
        <v>12355</v>
      </c>
      <c r="Q34" s="9">
        <v>106.6</v>
      </c>
      <c r="S34" s="10">
        <f t="shared" si="7"/>
        <v>0.32821776373752676</v>
      </c>
      <c r="T34">
        <f t="shared" si="8"/>
        <v>522.61275984905387</v>
      </c>
    </row>
    <row r="35" spans="1:20">
      <c r="A35">
        <v>25</v>
      </c>
      <c r="B35" s="1">
        <f t="shared" si="1"/>
        <v>44746</v>
      </c>
      <c r="C35">
        <v>2364</v>
      </c>
      <c r="D35">
        <f t="shared" si="2"/>
        <v>127424</v>
      </c>
      <c r="E35">
        <f t="shared" si="3"/>
        <v>0.11917445782709513</v>
      </c>
      <c r="F35">
        <f t="shared" si="9"/>
        <v>2.7886898317234232E-3</v>
      </c>
      <c r="G35">
        <f t="shared" si="4"/>
        <v>-13905.481528776199</v>
      </c>
      <c r="I35">
        <f t="shared" si="0"/>
        <v>119174.45782709513</v>
      </c>
      <c r="J35">
        <f t="shared" si="10"/>
        <v>2788.68983172343</v>
      </c>
      <c r="L35">
        <f t="shared" si="11"/>
        <v>670.02691257151048</v>
      </c>
      <c r="M35" cm="1">
        <f t="array" ref="M35">EXP(SUMPRODUCT(TRANSPOSE(G$4:G$5),N35:O35))</f>
        <v>39.732748686789591</v>
      </c>
      <c r="N35">
        <f t="shared" si="5"/>
        <v>10.123024608256227</v>
      </c>
      <c r="O35">
        <f t="shared" si="6"/>
        <v>4.5458447199032763</v>
      </c>
      <c r="P35">
        <v>24910</v>
      </c>
      <c r="Q35" s="9">
        <v>94.24</v>
      </c>
      <c r="S35" s="10">
        <f t="shared" si="7"/>
        <v>0.17964882898622248</v>
      </c>
      <c r="T35">
        <f t="shared" si="8"/>
        <v>64.676053649828319</v>
      </c>
    </row>
    <row r="36" spans="1:20">
      <c r="A36">
        <v>26</v>
      </c>
      <c r="B36" s="1">
        <f t="shared" si="1"/>
        <v>44753</v>
      </c>
      <c r="C36">
        <v>2043</v>
      </c>
      <c r="D36">
        <f t="shared" si="2"/>
        <v>129467</v>
      </c>
      <c r="E36">
        <f t="shared" si="3"/>
        <v>0.12155631231984643</v>
      </c>
      <c r="F36">
        <f t="shared" si="9"/>
        <v>2.3818544927513008E-3</v>
      </c>
      <c r="G36">
        <f t="shared" si="4"/>
        <v>-12339.46645569431</v>
      </c>
      <c r="I36">
        <f t="shared" si="0"/>
        <v>121556.31231984643</v>
      </c>
      <c r="J36">
        <f t="shared" si="10"/>
        <v>2381.8544927512994</v>
      </c>
      <c r="L36">
        <f t="shared" si="11"/>
        <v>685.12027516295598</v>
      </c>
      <c r="M36" cm="1">
        <f t="array" ref="M36">EXP(SUMPRODUCT(TRANSPOSE(G$4:G$5),N36:O36))</f>
        <v>34.379800480765219</v>
      </c>
      <c r="N36">
        <f t="shared" si="5"/>
        <v>9.7251978568555444</v>
      </c>
      <c r="O36">
        <f t="shared" si="6"/>
        <v>4.560068212075671</v>
      </c>
      <c r="P36">
        <v>16734</v>
      </c>
      <c r="Q36" s="9">
        <v>95.59</v>
      </c>
      <c r="S36" s="10">
        <f t="shared" si="7"/>
        <v>0.16586122993210936</v>
      </c>
      <c r="T36">
        <f t="shared" si="8"/>
        <v>48.207129195834369</v>
      </c>
    </row>
    <row r="37" spans="1:20">
      <c r="A37">
        <v>27</v>
      </c>
      <c r="B37" s="1">
        <f t="shared" si="1"/>
        <v>44760</v>
      </c>
      <c r="C37">
        <v>2176</v>
      </c>
      <c r="D37">
        <f t="shared" si="2"/>
        <v>131643</v>
      </c>
      <c r="E37">
        <f t="shared" si="3"/>
        <v>0.12433770340212202</v>
      </c>
      <c r="F37">
        <f t="shared" si="9"/>
        <v>2.7813910822755972E-3</v>
      </c>
      <c r="G37">
        <f t="shared" si="4"/>
        <v>-12805.333693583574</v>
      </c>
      <c r="I37">
        <f t="shared" si="0"/>
        <v>124337.70340212202</v>
      </c>
      <c r="J37">
        <f t="shared" si="10"/>
        <v>2781.3910822755861</v>
      </c>
      <c r="L37">
        <f t="shared" si="11"/>
        <v>702.841188250973</v>
      </c>
      <c r="M37" cm="1">
        <f t="array" ref="M37">EXP(SUMPRODUCT(TRANSPOSE(G$4:G$5),N37:O37))</f>
        <v>40.660000129043105</v>
      </c>
      <c r="N37">
        <f t="shared" si="5"/>
        <v>10.186445986151496</v>
      </c>
      <c r="O37">
        <f t="shared" si="6"/>
        <v>4.7139349007794804</v>
      </c>
      <c r="P37">
        <v>26541</v>
      </c>
      <c r="Q37" s="9">
        <v>111.49</v>
      </c>
      <c r="S37" s="10">
        <f t="shared" si="7"/>
        <v>0.27821281354576566</v>
      </c>
      <c r="T37">
        <f t="shared" si="8"/>
        <v>131.76800804256408</v>
      </c>
    </row>
    <row r="38" spans="1:20">
      <c r="A38">
        <v>28</v>
      </c>
      <c r="B38" s="1">
        <f t="shared" si="1"/>
        <v>44767</v>
      </c>
      <c r="C38">
        <v>2127</v>
      </c>
      <c r="D38">
        <f t="shared" si="2"/>
        <v>133770</v>
      </c>
      <c r="E38">
        <f t="shared" si="3"/>
        <v>0.12687441281863865</v>
      </c>
      <c r="F38">
        <f t="shared" si="9"/>
        <v>2.5367094165166248E-3</v>
      </c>
      <c r="G38">
        <f t="shared" si="4"/>
        <v>-12712.839804285533</v>
      </c>
      <c r="I38">
        <f t="shared" si="0"/>
        <v>126874.41281863865</v>
      </c>
      <c r="J38">
        <f t="shared" si="10"/>
        <v>2536.7094165166345</v>
      </c>
      <c r="L38">
        <f t="shared" si="11"/>
        <v>719.09388479358108</v>
      </c>
      <c r="M38" cm="1">
        <f t="array" ref="M38">EXP(SUMPRODUCT(TRANSPOSE(G$4:G$5),N38:O38))</f>
        <v>37.553757506349804</v>
      </c>
      <c r="N38">
        <f t="shared" si="5"/>
        <v>9.9679635717204924</v>
      </c>
      <c r="O38">
        <f t="shared" si="6"/>
        <v>5.005890723065499</v>
      </c>
      <c r="P38">
        <v>21332</v>
      </c>
      <c r="Q38" s="9">
        <v>149.29</v>
      </c>
      <c r="S38" s="10">
        <f t="shared" si="7"/>
        <v>0.19262313893588834</v>
      </c>
      <c r="T38">
        <f t="shared" si="8"/>
        <v>66.173052731008511</v>
      </c>
    </row>
    <row r="39" spans="1:20">
      <c r="A39">
        <v>29</v>
      </c>
      <c r="B39" s="1">
        <f t="shared" si="1"/>
        <v>44774</v>
      </c>
      <c r="C39">
        <v>1434</v>
      </c>
      <c r="D39">
        <f t="shared" si="2"/>
        <v>135204</v>
      </c>
      <c r="E39">
        <f t="shared" si="3"/>
        <v>0.12935405558614954</v>
      </c>
      <c r="F39">
        <f t="shared" si="9"/>
        <v>2.4796427675108923E-3</v>
      </c>
      <c r="G39">
        <f t="shared" si="4"/>
        <v>-8603.4848706893372</v>
      </c>
      <c r="I39">
        <f t="shared" si="0"/>
        <v>129354.05558614954</v>
      </c>
      <c r="J39">
        <f t="shared" si="10"/>
        <v>2479.6427675108862</v>
      </c>
      <c r="L39">
        <f t="shared" si="11"/>
        <v>735.06530279218293</v>
      </c>
      <c r="M39" cm="1">
        <f t="array" ref="M39">EXP(SUMPRODUCT(TRANSPOSE(G$4:G$5),N39:O39))</f>
        <v>37.154316461266731</v>
      </c>
      <c r="N39">
        <f t="shared" si="5"/>
        <v>9.9385650791488249</v>
      </c>
      <c r="O39">
        <f t="shared" si="6"/>
        <v>4.9564606596499843</v>
      </c>
      <c r="P39">
        <v>20714</v>
      </c>
      <c r="Q39" s="9">
        <v>142.09</v>
      </c>
      <c r="S39" s="10">
        <f t="shared" si="7"/>
        <v>0.72917905684162221</v>
      </c>
      <c r="T39">
        <f t="shared" si="8"/>
        <v>440.93803009591181</v>
      </c>
    </row>
    <row r="40" spans="1:20">
      <c r="A40">
        <v>30</v>
      </c>
      <c r="B40" s="1">
        <f t="shared" si="1"/>
        <v>44781</v>
      </c>
      <c r="C40">
        <v>1897</v>
      </c>
      <c r="D40">
        <f t="shared" si="2"/>
        <v>137101</v>
      </c>
      <c r="E40">
        <f t="shared" si="3"/>
        <v>0.13196164837938962</v>
      </c>
      <c r="F40">
        <f t="shared" si="9"/>
        <v>2.6075927932400766E-3</v>
      </c>
      <c r="G40">
        <f t="shared" si="4"/>
        <v>-11285.87480751859</v>
      </c>
      <c r="I40">
        <f t="shared" si="0"/>
        <v>131961.6483793896</v>
      </c>
      <c r="J40">
        <f t="shared" si="10"/>
        <v>2607.5927932400664</v>
      </c>
      <c r="L40">
        <f t="shared" si="11"/>
        <v>751.95155072041075</v>
      </c>
      <c r="M40" cm="1">
        <f t="array" ref="M40">EXP(SUMPRODUCT(TRANSPOSE(G$4:G$5),N40:O40))</f>
        <v>39.539888553621751</v>
      </c>
      <c r="N40">
        <f t="shared" si="5"/>
        <v>10.109647698809924</v>
      </c>
      <c r="O40">
        <f t="shared" si="6"/>
        <v>4.6861048034840902</v>
      </c>
      <c r="P40">
        <v>24579</v>
      </c>
      <c r="Q40" s="9">
        <v>108.43</v>
      </c>
      <c r="S40" s="10">
        <f t="shared" si="7"/>
        <v>0.37458766117030384</v>
      </c>
      <c r="T40">
        <f t="shared" si="8"/>
        <v>193.64301017924794</v>
      </c>
    </row>
    <row r="41" spans="1:20">
      <c r="A41">
        <v>31</v>
      </c>
      <c r="B41" s="1">
        <f t="shared" si="1"/>
        <v>44788</v>
      </c>
      <c r="C41">
        <v>1187</v>
      </c>
      <c r="D41">
        <f t="shared" si="2"/>
        <v>138288</v>
      </c>
      <c r="E41">
        <f t="shared" si="3"/>
        <v>0.13396628150162315</v>
      </c>
      <c r="F41">
        <f t="shared" si="9"/>
        <v>2.0046331222335345E-3</v>
      </c>
      <c r="G41">
        <f t="shared" si="4"/>
        <v>-7373.9932348625352</v>
      </c>
      <c r="I41">
        <f t="shared" si="0"/>
        <v>133966.28150162316</v>
      </c>
      <c r="J41">
        <f t="shared" si="10"/>
        <v>2004.6331222335575</v>
      </c>
      <c r="L41">
        <f t="shared" si="11"/>
        <v>764.99686116601049</v>
      </c>
      <c r="M41" cm="1">
        <f t="array" ref="M41">EXP(SUMPRODUCT(TRANSPOSE(G$4:G$5),N41:O41))</f>
        <v>30.73962672127189</v>
      </c>
      <c r="N41">
        <f t="shared" si="5"/>
        <v>9.4175171297683136</v>
      </c>
      <c r="O41">
        <f t="shared" si="6"/>
        <v>4.850623024222136</v>
      </c>
      <c r="P41">
        <v>12302</v>
      </c>
      <c r="Q41" s="9">
        <v>127.82</v>
      </c>
      <c r="S41" s="10">
        <f t="shared" si="7"/>
        <v>0.68882318638041917</v>
      </c>
      <c r="T41">
        <f t="shared" si="8"/>
        <v>333.48941268042495</v>
      </c>
    </row>
    <row r="42" spans="1:20">
      <c r="A42">
        <v>32</v>
      </c>
      <c r="B42" s="1">
        <f t="shared" si="1"/>
        <v>44795</v>
      </c>
      <c r="C42">
        <v>1014</v>
      </c>
      <c r="D42">
        <f t="shared" si="2"/>
        <v>139302</v>
      </c>
      <c r="E42">
        <f t="shared" si="3"/>
        <v>0.13634078693411311</v>
      </c>
      <c r="F42">
        <f t="shared" si="9"/>
        <v>2.3745054324899595E-3</v>
      </c>
      <c r="G42">
        <f t="shared" si="4"/>
        <v>-6127.5676275617152</v>
      </c>
      <c r="I42">
        <f t="shared" si="0"/>
        <v>136340.7869341131</v>
      </c>
      <c r="J42">
        <f t="shared" si="10"/>
        <v>2374.5054324899393</v>
      </c>
      <c r="L42">
        <f t="shared" si="11"/>
        <v>780.52134400910552</v>
      </c>
      <c r="M42" cm="1">
        <f t="array" ref="M42">EXP(SUMPRODUCT(TRANSPOSE(G$4:G$5),N42:O42))</f>
        <v>36.805669458385729</v>
      </c>
      <c r="N42">
        <f t="shared" si="5"/>
        <v>9.9126454903208945</v>
      </c>
      <c r="O42">
        <f t="shared" si="6"/>
        <v>4.8781699996537302</v>
      </c>
      <c r="P42">
        <v>20184</v>
      </c>
      <c r="Q42" s="9">
        <v>131.38999999999999</v>
      </c>
      <c r="S42" s="10">
        <f t="shared" si="7"/>
        <v>1.3417213338165082</v>
      </c>
      <c r="T42">
        <f t="shared" si="8"/>
        <v>779.52023461731085</v>
      </c>
    </row>
    <row r="43" spans="1:20">
      <c r="A43">
        <v>33</v>
      </c>
      <c r="B43" s="1">
        <f t="shared" si="1"/>
        <v>44802</v>
      </c>
      <c r="C43">
        <v>1137</v>
      </c>
      <c r="D43">
        <f t="shared" si="2"/>
        <v>140439</v>
      </c>
      <c r="E43">
        <f t="shared" si="3"/>
        <v>0.13857390767999744</v>
      </c>
      <c r="F43">
        <f t="shared" si="9"/>
        <v>2.2331207458843316E-3</v>
      </c>
      <c r="G43">
        <f t="shared" si="4"/>
        <v>-6940.6519012786139</v>
      </c>
      <c r="I43">
        <f t="shared" ref="I43:I61" si="12">$B$2*E43</f>
        <v>138573.90767999744</v>
      </c>
      <c r="J43">
        <f t="shared" si="10"/>
        <v>2233.1207458843419</v>
      </c>
      <c r="L43">
        <f t="shared" si="11"/>
        <v>795.19341802155975</v>
      </c>
      <c r="M43" cm="1">
        <f t="array" ref="M43">EXP(SUMPRODUCT(TRANSPOSE(G$4:G$5),N43:O43))</f>
        <v>34.991257388046961</v>
      </c>
      <c r="N43">
        <f t="shared" si="5"/>
        <v>9.7736635646999268</v>
      </c>
      <c r="O43">
        <f t="shared" si="6"/>
        <v>4.8373924012355047</v>
      </c>
      <c r="P43">
        <v>17565</v>
      </c>
      <c r="Q43" s="9">
        <v>126.14</v>
      </c>
      <c r="S43" s="10">
        <f t="shared" si="7"/>
        <v>0.96404639039959705</v>
      </c>
      <c r="T43">
        <f t="shared" si="8"/>
        <v>538.02764215610989</v>
      </c>
    </row>
    <row r="44" spans="1:20">
      <c r="A44">
        <v>34</v>
      </c>
      <c r="B44" s="1">
        <f t="shared" si="1"/>
        <v>44809</v>
      </c>
      <c r="C44">
        <v>1121</v>
      </c>
      <c r="D44">
        <f t="shared" si="2"/>
        <v>141560</v>
      </c>
      <c r="E44">
        <f t="shared" si="3"/>
        <v>0.14081394211724485</v>
      </c>
      <c r="F44">
        <f t="shared" si="9"/>
        <v>2.2400344372474068E-3</v>
      </c>
      <c r="G44">
        <f t="shared" si="4"/>
        <v>-6839.5169882371265</v>
      </c>
      <c r="I44">
        <f t="shared" si="12"/>
        <v>140813.94211724485</v>
      </c>
      <c r="J44">
        <f t="shared" si="10"/>
        <v>2240.0344372474065</v>
      </c>
      <c r="L44">
        <f t="shared" si="11"/>
        <v>809.98152405081771</v>
      </c>
      <c r="M44" cm="1">
        <f t="array" ref="M44">EXP(SUMPRODUCT(TRANSPOSE(G$4:G$5),N44:O44))</f>
        <v>35.470975816944765</v>
      </c>
      <c r="N44">
        <f t="shared" si="5"/>
        <v>9.8110981032427809</v>
      </c>
      <c r="O44">
        <f t="shared" si="6"/>
        <v>4.7268567042446907</v>
      </c>
      <c r="P44">
        <v>18235</v>
      </c>
      <c r="Q44" s="9">
        <v>112.94</v>
      </c>
      <c r="S44" s="10">
        <f t="shared" si="7"/>
        <v>0.99824659879340449</v>
      </c>
      <c r="T44">
        <f t="shared" si="8"/>
        <v>559.02625911608379</v>
      </c>
    </row>
    <row r="45" spans="1:20">
      <c r="A45">
        <v>35</v>
      </c>
      <c r="B45" s="1">
        <f t="shared" si="1"/>
        <v>44816</v>
      </c>
      <c r="C45">
        <v>962</v>
      </c>
      <c r="D45">
        <f t="shared" si="2"/>
        <v>142522</v>
      </c>
      <c r="E45">
        <f t="shared" si="3"/>
        <v>0.14306094643967804</v>
      </c>
      <c r="F45">
        <f t="shared" si="9"/>
        <v>2.2470043224331882E-3</v>
      </c>
      <c r="G45">
        <f t="shared" si="4"/>
        <v>-5866.4273823734047</v>
      </c>
      <c r="I45">
        <f t="shared" si="12"/>
        <v>143060.94643967802</v>
      </c>
      <c r="J45">
        <f t="shared" si="10"/>
        <v>2247.0043224331748</v>
      </c>
      <c r="L45">
        <f t="shared" si="11"/>
        <v>824.88721848052512</v>
      </c>
      <c r="M45" cm="1">
        <f t="array" ref="M45">EXP(SUMPRODUCT(TRANSPOSE(G$4:G$5),N45:O45))</f>
        <v>35.952740612126341</v>
      </c>
      <c r="N45">
        <f t="shared" si="5"/>
        <v>9.8481862367510384</v>
      </c>
      <c r="O45">
        <f t="shared" si="6"/>
        <v>4.779375562179788</v>
      </c>
      <c r="P45">
        <v>18924</v>
      </c>
      <c r="Q45" s="9">
        <v>119.03</v>
      </c>
      <c r="S45" s="10">
        <f t="shared" si="7"/>
        <v>1.3357633289326141</v>
      </c>
      <c r="T45">
        <f t="shared" si="8"/>
        <v>734.86111806135614</v>
      </c>
    </row>
    <row r="46" spans="1:20">
      <c r="A46">
        <v>36</v>
      </c>
      <c r="B46" s="1">
        <f t="shared" si="1"/>
        <v>44823</v>
      </c>
      <c r="C46">
        <v>974</v>
      </c>
      <c r="D46">
        <f t="shared" si="2"/>
        <v>143496</v>
      </c>
      <c r="E46">
        <f t="shared" si="3"/>
        <v>0.14501259397899868</v>
      </c>
      <c r="F46">
        <f t="shared" si="9"/>
        <v>1.9516475393206445E-3</v>
      </c>
      <c r="G46">
        <f t="shared" si="4"/>
        <v>-6076.865255517122</v>
      </c>
      <c r="I46">
        <f t="shared" si="12"/>
        <v>145012.59397899869</v>
      </c>
      <c r="J46">
        <f t="shared" si="10"/>
        <v>1951.6475393206638</v>
      </c>
      <c r="L46">
        <f t="shared" si="11"/>
        <v>837.89222505754378</v>
      </c>
      <c r="M46" cm="1">
        <f t="array" ref="M46">EXP(SUMPRODUCT(TRANSPOSE(G$4:G$5),N46:O46))</f>
        <v>31.538456123404739</v>
      </c>
      <c r="N46">
        <f t="shared" si="5"/>
        <v>9.4880478632807588</v>
      </c>
      <c r="O46">
        <f t="shared" si="6"/>
        <v>4.8591920569472373</v>
      </c>
      <c r="P46">
        <v>13201</v>
      </c>
      <c r="Q46" s="9">
        <v>128.91999999999999</v>
      </c>
      <c r="S46" s="10">
        <f t="shared" si="7"/>
        <v>1.0037449069000655</v>
      </c>
      <c r="T46">
        <f t="shared" si="8"/>
        <v>489.73735876122652</v>
      </c>
    </row>
    <row r="47" spans="1:20">
      <c r="A47">
        <v>37</v>
      </c>
      <c r="B47" s="1">
        <f t="shared" si="1"/>
        <v>44830</v>
      </c>
      <c r="C47">
        <v>1093</v>
      </c>
      <c r="D47">
        <f t="shared" si="2"/>
        <v>144589</v>
      </c>
      <c r="E47">
        <f t="shared" si="3"/>
        <v>0.14736972461329301</v>
      </c>
      <c r="F47">
        <f t="shared" si="9"/>
        <v>2.3571306342943243E-3</v>
      </c>
      <c r="G47">
        <f t="shared" si="4"/>
        <v>-6612.9890842266113</v>
      </c>
      <c r="I47">
        <f t="shared" si="12"/>
        <v>147369.72461329302</v>
      </c>
      <c r="J47">
        <f t="shared" si="10"/>
        <v>2357.130634294328</v>
      </c>
      <c r="L47">
        <f t="shared" si="11"/>
        <v>853.67235415456889</v>
      </c>
      <c r="M47" cm="1">
        <f t="array" ref="M47">EXP(SUMPRODUCT(TRANSPOSE(G$4:G$5),N47:O47))</f>
        <v>38.470264591991068</v>
      </c>
      <c r="N47">
        <f t="shared" si="5"/>
        <v>10.03425262241568</v>
      </c>
      <c r="O47">
        <f t="shared" si="6"/>
        <v>4.7467565500499624</v>
      </c>
      <c r="P47">
        <v>22794</v>
      </c>
      <c r="Q47" s="9">
        <v>115.21</v>
      </c>
      <c r="S47" s="10">
        <f t="shared" si="7"/>
        <v>1.1565696562619652</v>
      </c>
      <c r="T47">
        <f t="shared" si="8"/>
        <v>677.95405028104994</v>
      </c>
    </row>
    <row r="48" spans="1:20">
      <c r="A48">
        <v>38</v>
      </c>
      <c r="B48" s="1">
        <f t="shared" si="1"/>
        <v>44837</v>
      </c>
      <c r="C48">
        <v>957</v>
      </c>
      <c r="D48">
        <f t="shared" si="2"/>
        <v>145546</v>
      </c>
      <c r="E48">
        <f t="shared" si="3"/>
        <v>0.15014237832898103</v>
      </c>
      <c r="F48">
        <f t="shared" si="9"/>
        <v>2.7726537156880227E-3</v>
      </c>
      <c r="G48">
        <f t="shared" si="4"/>
        <v>-5634.7685302039363</v>
      </c>
      <c r="I48">
        <f t="shared" si="12"/>
        <v>150142.37832898102</v>
      </c>
      <c r="J48">
        <f t="shared" si="10"/>
        <v>2772.6537156880077</v>
      </c>
      <c r="L48">
        <f t="shared" si="11"/>
        <v>872.3374989288119</v>
      </c>
      <c r="M48" cm="1">
        <f t="array" ref="M48">EXP(SUMPRODUCT(TRANSPOSE(G$4:G$5),N48:O48))</f>
        <v>45.737137976262694</v>
      </c>
      <c r="N48">
        <f t="shared" si="5"/>
        <v>10.50993239925678</v>
      </c>
      <c r="O48">
        <f t="shared" si="6"/>
        <v>4.5512418439625355</v>
      </c>
      <c r="P48">
        <v>36678</v>
      </c>
      <c r="Q48" s="9">
        <v>94.75</v>
      </c>
      <c r="S48" s="10">
        <f t="shared" si="7"/>
        <v>1.8972348126311469</v>
      </c>
      <c r="T48">
        <f t="shared" si="8"/>
        <v>1188.9686752583341</v>
      </c>
    </row>
    <row r="49" spans="1:20">
      <c r="A49">
        <v>39</v>
      </c>
      <c r="B49" s="1">
        <f t="shared" si="1"/>
        <v>44844</v>
      </c>
      <c r="C49">
        <v>1219</v>
      </c>
      <c r="D49">
        <f t="shared" si="2"/>
        <v>146765</v>
      </c>
      <c r="E49">
        <f t="shared" si="3"/>
        <v>0.1520609517791518</v>
      </c>
      <c r="F49">
        <f t="shared" si="9"/>
        <v>1.9185734501707685E-3</v>
      </c>
      <c r="G49">
        <f t="shared" si="4"/>
        <v>-7626.2753304752887</v>
      </c>
      <c r="I49">
        <f t="shared" si="12"/>
        <v>152060.9517791518</v>
      </c>
      <c r="J49">
        <f t="shared" si="10"/>
        <v>1918.5734501707775</v>
      </c>
      <c r="L49">
        <f t="shared" si="11"/>
        <v>885.31893189218852</v>
      </c>
      <c r="M49" cm="1">
        <f t="array" ref="M49">EXP(SUMPRODUCT(TRANSPOSE(G$4:G$5),N49:O49))</f>
        <v>31.968682814797969</v>
      </c>
      <c r="N49">
        <f t="shared" si="5"/>
        <v>9.5252970865628441</v>
      </c>
      <c r="O49">
        <f t="shared" si="6"/>
        <v>4.1502521941603971</v>
      </c>
      <c r="P49">
        <v>13702</v>
      </c>
      <c r="Q49" s="9">
        <v>63.45</v>
      </c>
      <c r="S49" s="10">
        <f t="shared" si="7"/>
        <v>0.5738912634706953</v>
      </c>
      <c r="T49">
        <f t="shared" si="8"/>
        <v>255.08693041711916</v>
      </c>
    </row>
    <row r="50" spans="1:20">
      <c r="A50">
        <v>40</v>
      </c>
      <c r="B50" s="1">
        <f t="shared" si="1"/>
        <v>44851</v>
      </c>
      <c r="C50">
        <v>808</v>
      </c>
      <c r="D50">
        <f t="shared" si="2"/>
        <v>147573</v>
      </c>
      <c r="E50">
        <f t="shared" si="3"/>
        <v>0.15452558530873317</v>
      </c>
      <c r="F50">
        <f t="shared" si="9"/>
        <v>2.4646335295813726E-3</v>
      </c>
      <c r="G50">
        <f t="shared" si="4"/>
        <v>-4852.6154188813834</v>
      </c>
      <c r="I50">
        <f t="shared" si="12"/>
        <v>154525.58530873316</v>
      </c>
      <c r="J50">
        <f t="shared" si="10"/>
        <v>2464.6335295813624</v>
      </c>
      <c r="L50">
        <f t="shared" si="11"/>
        <v>902.07477770866728</v>
      </c>
      <c r="M50" cm="1">
        <f t="array" ref="M50">EXP(SUMPRODUCT(TRANSPOSE(G$4:G$5),N50:O50))</f>
        <v>41.464595744876945</v>
      </c>
      <c r="N50">
        <f t="shared" si="5"/>
        <v>10.240316868254155</v>
      </c>
      <c r="O50">
        <f t="shared" si="6"/>
        <v>4.2673169962899467</v>
      </c>
      <c r="P50">
        <v>28010</v>
      </c>
      <c r="Q50" s="9">
        <v>71.33</v>
      </c>
      <c r="S50" s="10">
        <f t="shared" si="7"/>
        <v>2.0502890217591117</v>
      </c>
      <c r="T50">
        <f t="shared" si="8"/>
        <v>1113.526460787607</v>
      </c>
    </row>
    <row r="51" spans="1:20">
      <c r="A51">
        <v>41</v>
      </c>
      <c r="B51" s="1">
        <f t="shared" si="1"/>
        <v>44858</v>
      </c>
      <c r="C51">
        <v>1246</v>
      </c>
      <c r="D51">
        <f t="shared" si="2"/>
        <v>148819</v>
      </c>
      <c r="E51">
        <f t="shared" si="3"/>
        <v>0.15627869898357072</v>
      </c>
      <c r="F51">
        <f t="shared" si="9"/>
        <v>1.7531136748375475E-3</v>
      </c>
      <c r="G51">
        <f t="shared" si="4"/>
        <v>-7907.5668392576999</v>
      </c>
      <c r="I51">
        <f t="shared" si="12"/>
        <v>156278.69898357071</v>
      </c>
      <c r="J51">
        <f t="shared" si="10"/>
        <v>1753.1136748375429</v>
      </c>
      <c r="L51">
        <f t="shared" si="11"/>
        <v>914.04824984741538</v>
      </c>
      <c r="M51" cm="1">
        <f t="array" ref="M51">EXP(SUMPRODUCT(TRANSPOSE(G$4:G$5),N51:O51))</f>
        <v>29.770588799469461</v>
      </c>
      <c r="N51">
        <f t="shared" si="5"/>
        <v>9.329455852866344</v>
      </c>
      <c r="O51">
        <f t="shared" si="6"/>
        <v>4.1694520347089066</v>
      </c>
      <c r="P51">
        <v>11265</v>
      </c>
      <c r="Q51" s="9">
        <v>64.680000000000007</v>
      </c>
      <c r="S51" s="10">
        <f t="shared" si="7"/>
        <v>0.40699331848919978</v>
      </c>
      <c r="T51">
        <f t="shared" si="8"/>
        <v>146.69001953399743</v>
      </c>
    </row>
    <row r="52" spans="1:20">
      <c r="A52">
        <v>42</v>
      </c>
      <c r="B52" s="1">
        <f t="shared" si="1"/>
        <v>44865</v>
      </c>
      <c r="C52">
        <v>1436</v>
      </c>
      <c r="D52">
        <f t="shared" si="2"/>
        <v>150255</v>
      </c>
      <c r="E52">
        <f t="shared" si="3"/>
        <v>0.15833868599481382</v>
      </c>
      <c r="F52">
        <f t="shared" si="9"/>
        <v>2.0599870112431029E-3</v>
      </c>
      <c r="G52">
        <f t="shared" si="4"/>
        <v>-8881.7398436424519</v>
      </c>
      <c r="I52">
        <f t="shared" si="12"/>
        <v>158338.68599481383</v>
      </c>
      <c r="J52">
        <f t="shared" si="10"/>
        <v>2059.9870112431236</v>
      </c>
      <c r="L52">
        <f t="shared" si="11"/>
        <v>928.17635288657038</v>
      </c>
      <c r="M52" cm="1">
        <f t="array" ref="M52">EXP(SUMPRODUCT(TRANSPOSE(G$4:G$5),N52:O52))</f>
        <v>35.290453776625441</v>
      </c>
      <c r="N52">
        <f t="shared" si="5"/>
        <v>9.7970709238316385</v>
      </c>
      <c r="O52">
        <f t="shared" si="6"/>
        <v>5.0072963928307415</v>
      </c>
      <c r="P52">
        <v>17981</v>
      </c>
      <c r="Q52" s="9">
        <v>149.5</v>
      </c>
      <c r="S52" s="10">
        <f t="shared" si="7"/>
        <v>0.43453134487682699</v>
      </c>
      <c r="T52">
        <f t="shared" si="8"/>
        <v>189.01079864827022</v>
      </c>
    </row>
    <row r="53" spans="1:20">
      <c r="A53">
        <v>43</v>
      </c>
      <c r="B53" s="1">
        <f t="shared" si="1"/>
        <v>44872</v>
      </c>
      <c r="C53">
        <v>1793</v>
      </c>
      <c r="D53">
        <f t="shared" si="2"/>
        <v>152048</v>
      </c>
      <c r="E53">
        <f t="shared" si="3"/>
        <v>0.16037831812344472</v>
      </c>
      <c r="F53">
        <f t="shared" si="9"/>
        <v>2.0396321286308972E-3</v>
      </c>
      <c r="G53">
        <f t="shared" si="4"/>
        <v>-11107.609568966142</v>
      </c>
      <c r="I53">
        <f t="shared" si="12"/>
        <v>160378.31812344471</v>
      </c>
      <c r="J53">
        <f t="shared" si="10"/>
        <v>2039.6321286308812</v>
      </c>
      <c r="L53">
        <f t="shared" si="11"/>
        <v>942.22779521572613</v>
      </c>
      <c r="M53" cm="1">
        <f t="array" ref="M53">EXP(SUMPRODUCT(TRANSPOSE(G$4:G$5),N53:O53))</f>
        <v>35.257587594549733</v>
      </c>
      <c r="N53">
        <f t="shared" si="5"/>
        <v>9.7945093899663824</v>
      </c>
      <c r="O53">
        <f t="shared" si="6"/>
        <v>4.7428429911131644</v>
      </c>
      <c r="P53">
        <v>17935</v>
      </c>
      <c r="Q53" s="9">
        <v>114.76</v>
      </c>
      <c r="S53" s="10">
        <f t="shared" si="7"/>
        <v>0.13755277670433977</v>
      </c>
      <c r="T53">
        <f t="shared" si="8"/>
        <v>29.822734217189641</v>
      </c>
    </row>
    <row r="54" spans="1:20">
      <c r="A54">
        <v>44</v>
      </c>
      <c r="B54" s="1">
        <f t="shared" si="1"/>
        <v>44879</v>
      </c>
      <c r="C54">
        <v>1089</v>
      </c>
      <c r="D54">
        <f t="shared" si="2"/>
        <v>153137</v>
      </c>
      <c r="E54">
        <f t="shared" si="3"/>
        <v>0.16199348005658643</v>
      </c>
      <c r="F54">
        <f t="shared" si="9"/>
        <v>1.6151619331417066E-3</v>
      </c>
      <c r="G54">
        <f t="shared" si="4"/>
        <v>-7000.4405443978385</v>
      </c>
      <c r="I54">
        <f t="shared" si="12"/>
        <v>161993.48005658641</v>
      </c>
      <c r="J54">
        <f t="shared" si="10"/>
        <v>1615.1619331417023</v>
      </c>
      <c r="L54">
        <f t="shared" si="11"/>
        <v>953.39969637591162</v>
      </c>
      <c r="M54" cm="1">
        <f t="array" ref="M54">EXP(SUMPRODUCT(TRANSPOSE(G$4:G$5),N54:O54))</f>
        <v>28.156036616705066</v>
      </c>
      <c r="N54">
        <f t="shared" si="5"/>
        <v>9.1761629201745958</v>
      </c>
      <c r="O54">
        <f t="shared" si="6"/>
        <v>5.1202666766047278</v>
      </c>
      <c r="P54">
        <v>9664</v>
      </c>
      <c r="Q54" s="9">
        <v>167.38</v>
      </c>
      <c r="S54" s="10">
        <f t="shared" si="7"/>
        <v>0.48316063649375784</v>
      </c>
      <c r="T54">
        <f t="shared" si="8"/>
        <v>171.40472060836069</v>
      </c>
    </row>
    <row r="55" spans="1:20">
      <c r="A55">
        <v>45</v>
      </c>
      <c r="B55" s="1">
        <f t="shared" si="1"/>
        <v>44886</v>
      </c>
      <c r="C55">
        <v>1007</v>
      </c>
      <c r="D55">
        <f t="shared" si="2"/>
        <v>154144</v>
      </c>
      <c r="E55">
        <f t="shared" si="3"/>
        <v>0.16396458252168733</v>
      </c>
      <c r="F55">
        <f t="shared" si="9"/>
        <v>1.9711024651009046E-3</v>
      </c>
      <c r="G55">
        <f t="shared" si="4"/>
        <v>-6272.766401670905</v>
      </c>
      <c r="I55">
        <f t="shared" si="12"/>
        <v>163964.58252168732</v>
      </c>
      <c r="J55">
        <f t="shared" si="10"/>
        <v>1971.1024651009066</v>
      </c>
      <c r="L55">
        <f t="shared" si="11"/>
        <v>967.08749403481477</v>
      </c>
      <c r="M55" cm="1">
        <f t="array" ref="M55">EXP(SUMPRODUCT(TRANSPOSE(G$4:G$5),N55:O55))</f>
        <v>34.645535753349989</v>
      </c>
      <c r="N55">
        <f t="shared" si="5"/>
        <v>9.7463657967639161</v>
      </c>
      <c r="O55">
        <f t="shared" si="6"/>
        <v>4.2780540442909034</v>
      </c>
      <c r="P55">
        <v>17092</v>
      </c>
      <c r="Q55" s="9">
        <v>72.099999999999994</v>
      </c>
      <c r="S55" s="10">
        <f t="shared" si="7"/>
        <v>0.95740066047756356</v>
      </c>
      <c r="T55">
        <f t="shared" si="8"/>
        <v>471.56024593884382</v>
      </c>
    </row>
    <row r="56" spans="1:20">
      <c r="A56">
        <v>46</v>
      </c>
      <c r="B56" s="1">
        <f t="shared" si="1"/>
        <v>44893</v>
      </c>
      <c r="C56">
        <v>917</v>
      </c>
      <c r="D56">
        <f t="shared" si="2"/>
        <v>155061</v>
      </c>
      <c r="E56">
        <f t="shared" si="3"/>
        <v>0.16578171313603463</v>
      </c>
      <c r="F56">
        <f t="shared" si="9"/>
        <v>1.8171306143472954E-3</v>
      </c>
      <c r="G56">
        <f t="shared" si="4"/>
        <v>-5786.7253891102046</v>
      </c>
      <c r="I56">
        <f t="shared" si="12"/>
        <v>165781.71313603464</v>
      </c>
      <c r="J56">
        <f t="shared" si="10"/>
        <v>1817.1306143473194</v>
      </c>
      <c r="L56">
        <f t="shared" si="11"/>
        <v>979.7588795258805</v>
      </c>
      <c r="M56" cm="1">
        <f t="array" ref="M56">EXP(SUMPRODUCT(TRANSPOSE(G$4:G$5),N56:O56))</f>
        <v>32.208131438817077</v>
      </c>
      <c r="N56">
        <f t="shared" si="5"/>
        <v>9.5458121082638119</v>
      </c>
      <c r="O56">
        <f t="shared" si="6"/>
        <v>4.1289070065712119</v>
      </c>
      <c r="P56">
        <v>13986</v>
      </c>
      <c r="Q56" s="9">
        <v>62.11</v>
      </c>
      <c r="S56" s="10">
        <f t="shared" si="7"/>
        <v>0.98160372338857071</v>
      </c>
      <c r="T56">
        <f t="shared" si="8"/>
        <v>445.88711262030239</v>
      </c>
    </row>
    <row r="57" spans="1:20">
      <c r="A57">
        <v>47</v>
      </c>
      <c r="B57" s="1">
        <f t="shared" si="1"/>
        <v>44900</v>
      </c>
      <c r="C57">
        <v>1106</v>
      </c>
      <c r="D57">
        <f t="shared" si="2"/>
        <v>156167</v>
      </c>
      <c r="E57">
        <f t="shared" si="3"/>
        <v>0.16742977698588668</v>
      </c>
      <c r="F57">
        <f t="shared" si="9"/>
        <v>1.648063849852055E-3</v>
      </c>
      <c r="G57">
        <f t="shared" si="4"/>
        <v>-7087.4184394698441</v>
      </c>
      <c r="I57">
        <f t="shared" si="12"/>
        <v>167429.77698588668</v>
      </c>
      <c r="J57">
        <f t="shared" si="10"/>
        <v>1648.063849852042</v>
      </c>
      <c r="L57">
        <f t="shared" si="11"/>
        <v>991.29539147198489</v>
      </c>
      <c r="M57" cm="1">
        <f t="array" ref="M57">EXP(SUMPRODUCT(TRANSPOSE(G$4:G$5),N57:O57))</f>
        <v>29.444482666268836</v>
      </c>
      <c r="N57">
        <f t="shared" si="5"/>
        <v>9.2991750856766728</v>
      </c>
      <c r="O57">
        <f t="shared" si="6"/>
        <v>3.8850628238453631</v>
      </c>
      <c r="P57">
        <v>10929</v>
      </c>
      <c r="Q57" s="9">
        <v>48.67</v>
      </c>
      <c r="S57" s="10">
        <f t="shared" si="7"/>
        <v>0.49011197997472156</v>
      </c>
      <c r="T57">
        <f t="shared" si="8"/>
        <v>178.28994753012549</v>
      </c>
    </row>
    <row r="58" spans="1:20">
      <c r="A58">
        <v>48</v>
      </c>
      <c r="B58" s="1">
        <f t="shared" si="1"/>
        <v>44907</v>
      </c>
      <c r="C58">
        <v>1032</v>
      </c>
      <c r="D58">
        <f t="shared" si="2"/>
        <v>157199</v>
      </c>
      <c r="E58">
        <f t="shared" si="3"/>
        <v>0.16906780803464871</v>
      </c>
      <c r="F58">
        <f t="shared" si="9"/>
        <v>1.6380310487620342E-3</v>
      </c>
      <c r="G58">
        <f t="shared" si="4"/>
        <v>-6619.516669272899</v>
      </c>
      <c r="I58">
        <f t="shared" si="12"/>
        <v>169067.80803464871</v>
      </c>
      <c r="J58">
        <f t="shared" si="10"/>
        <v>1638.03104876203</v>
      </c>
      <c r="L58">
        <f t="shared" si="11"/>
        <v>1002.8034611885889</v>
      </c>
      <c r="M58" cm="1">
        <f t="array" ref="M58">EXP(SUMPRODUCT(TRANSPOSE(G$4:G$5),N58:O58))</f>
        <v>29.490478914020205</v>
      </c>
      <c r="N58">
        <f t="shared" si="5"/>
        <v>9.3034663499656673</v>
      </c>
      <c r="O58">
        <f t="shared" si="6"/>
        <v>3.570658822726505</v>
      </c>
      <c r="P58">
        <v>10976</v>
      </c>
      <c r="Q58" s="9">
        <v>35.54</v>
      </c>
      <c r="S58" s="10">
        <f t="shared" si="7"/>
        <v>0.58723938833530032</v>
      </c>
      <c r="T58">
        <f t="shared" si="8"/>
        <v>224.2165265067346</v>
      </c>
    </row>
    <row r="59" spans="1:20">
      <c r="A59">
        <v>49</v>
      </c>
      <c r="B59" s="1">
        <f t="shared" si="1"/>
        <v>44914</v>
      </c>
      <c r="C59">
        <v>11492</v>
      </c>
      <c r="D59">
        <f t="shared" si="2"/>
        <v>168691</v>
      </c>
      <c r="E59">
        <f t="shared" si="3"/>
        <v>0.17115353594321148</v>
      </c>
      <c r="F59">
        <f t="shared" si="9"/>
        <v>2.0857279085627622E-3</v>
      </c>
      <c r="G59">
        <f t="shared" si="4"/>
        <v>-70935.948631237916</v>
      </c>
      <c r="I59">
        <f t="shared" si="12"/>
        <v>171153.53594321146</v>
      </c>
      <c r="J59">
        <f t="shared" si="10"/>
        <v>2085.7279085627524</v>
      </c>
      <c r="L59">
        <f t="shared" si="11"/>
        <v>1017.5175137594834</v>
      </c>
      <c r="M59" cm="1">
        <f t="array" ref="M59">EXP(SUMPRODUCT(TRANSPOSE(G$4:G$5),N59:O59))</f>
        <v>37.855162500525225</v>
      </c>
      <c r="N59">
        <f t="shared" si="5"/>
        <v>9.9899404402663272</v>
      </c>
      <c r="O59">
        <f t="shared" si="6"/>
        <v>3.8188106237059674</v>
      </c>
      <c r="P59">
        <v>21806</v>
      </c>
      <c r="Q59" s="9">
        <v>45.55</v>
      </c>
      <c r="S59" s="10">
        <f t="shared" si="7"/>
        <v>0.81850609915047401</v>
      </c>
      <c r="T59">
        <f t="shared" si="8"/>
        <v>42420.66009421154</v>
      </c>
    </row>
    <row r="60" spans="1:20">
      <c r="A60">
        <v>50</v>
      </c>
      <c r="B60" s="1">
        <f t="shared" si="1"/>
        <v>44921</v>
      </c>
      <c r="C60">
        <v>3788</v>
      </c>
      <c r="D60">
        <f t="shared" si="2"/>
        <v>172479</v>
      </c>
      <c r="E60">
        <f t="shared" si="3"/>
        <v>0.17265882151928491</v>
      </c>
      <c r="F60">
        <f t="shared" si="9"/>
        <v>1.5052855760734341E-3</v>
      </c>
      <c r="G60">
        <f t="shared" si="4"/>
        <v>-24617.35078773768</v>
      </c>
      <c r="I60">
        <f t="shared" si="12"/>
        <v>172658.82151928492</v>
      </c>
      <c r="J60">
        <f t="shared" si="10"/>
        <v>1505.2855760734528</v>
      </c>
      <c r="L60">
        <f t="shared" si="11"/>
        <v>1028.1792317693339</v>
      </c>
      <c r="M60" cm="1">
        <f t="array" ref="M60">EXP(SUMPRODUCT(TRANSPOSE(G$4:G$5),N60:O60))</f>
        <v>27.535850768369773</v>
      </c>
      <c r="N60">
        <f t="shared" si="5"/>
        <v>9.1149301871715238</v>
      </c>
      <c r="O60">
        <f t="shared" si="6"/>
        <v>3.482777368654578</v>
      </c>
      <c r="P60">
        <v>9090</v>
      </c>
      <c r="Q60" s="9">
        <v>32.549999999999997</v>
      </c>
      <c r="S60" s="10">
        <f t="shared" si="7"/>
        <v>0.60261732416223524</v>
      </c>
      <c r="T60">
        <f t="shared" si="8"/>
        <v>3461.6588533284662</v>
      </c>
    </row>
    <row r="61" spans="1:20">
      <c r="A61">
        <v>51</v>
      </c>
      <c r="B61" s="1">
        <f t="shared" si="1"/>
        <v>44928</v>
      </c>
      <c r="C61">
        <v>1513</v>
      </c>
      <c r="D61">
        <f t="shared" si="2"/>
        <v>173992</v>
      </c>
      <c r="E61">
        <f t="shared" si="3"/>
        <v>0.17399869705061688</v>
      </c>
      <c r="F61">
        <f t="shared" si="9"/>
        <v>1.3398755313319688E-3</v>
      </c>
      <c r="G61">
        <f t="shared" si="4"/>
        <v>-10008.765155832114</v>
      </c>
      <c r="I61">
        <f t="shared" si="12"/>
        <v>173998.69705061687</v>
      </c>
      <c r="J61">
        <f t="shared" si="10"/>
        <v>1339.8755313319562</v>
      </c>
      <c r="L61">
        <f t="shared" si="11"/>
        <v>1037.6994991368244</v>
      </c>
      <c r="M61" cm="1">
        <f t="array" ref="M61">EXP(SUMPRODUCT(TRANSPOSE(G$4:G$5),N61:O61))</f>
        <v>24.681149013224822</v>
      </c>
      <c r="N61">
        <f t="shared" si="5"/>
        <v>8.8140332016527836</v>
      </c>
      <c r="O61">
        <f t="shared" si="6"/>
        <v>3.2569420256746571</v>
      </c>
      <c r="P61">
        <v>6728</v>
      </c>
      <c r="Q61" s="9">
        <v>25.97</v>
      </c>
      <c r="S61" s="10">
        <f t="shared" si="7"/>
        <v>0.1144246322987732</v>
      </c>
      <c r="T61">
        <f t="shared" si="8"/>
        <v>22.369302932039936</v>
      </c>
    </row>
    <row r="62" spans="1:20">
      <c r="G62">
        <f>(B2-D61)*LN(1-E61)</f>
        <v>-157898.80383398617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FFE5-4D16-A545-8E3B-F890A81C5A8B}">
  <dimension ref="A1:S62"/>
  <sheetViews>
    <sheetView topLeftCell="A6" workbookViewId="0">
      <selection activeCell="Z22" sqref="Z22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1.9585337630305535</v>
      </c>
      <c r="O1" t="s">
        <v>16</v>
      </c>
      <c r="Q1" s="10">
        <f>AVERAGE(Q11:Q61)</f>
        <v>3.7933355542595582</v>
      </c>
      <c r="R1" t="s">
        <v>19</v>
      </c>
      <c r="S1" t="e">
        <f>SUM(R11:R61)</f>
        <v>#DIV/0!</v>
      </c>
    </row>
    <row r="2" spans="1:19">
      <c r="A2" t="s">
        <v>9</v>
      </c>
      <c r="B2">
        <v>1000000</v>
      </c>
      <c r="F2" t="s">
        <v>7</v>
      </c>
      <c r="G2">
        <v>119.73010147465634</v>
      </c>
      <c r="O2" t="s">
        <v>27</v>
      </c>
      <c r="Q2" t="e">
        <f>-2*G6+4*LN(B2)</f>
        <v>#NUM!</v>
      </c>
      <c r="R2" t="s">
        <v>20</v>
      </c>
      <c r="S2">
        <f>51-2</f>
        <v>49</v>
      </c>
    </row>
    <row r="3" spans="1:19">
      <c r="F3" t="s">
        <v>11</v>
      </c>
      <c r="G3">
        <v>0.8106352652646428</v>
      </c>
      <c r="R3" t="s">
        <v>21</v>
      </c>
      <c r="S3" t="e">
        <f>_xlfn.CHISQ.DIST.RT(S1,S2)</f>
        <v>#DIV/0!</v>
      </c>
    </row>
    <row r="4" spans="1:19">
      <c r="F4" t="s">
        <v>42</v>
      </c>
      <c r="G4">
        <v>0.44398822830133722</v>
      </c>
    </row>
    <row r="5" spans="1:19" ht="15" customHeight="1">
      <c r="F5" t="s">
        <v>43</v>
      </c>
      <c r="G5">
        <v>409.60000000000406</v>
      </c>
    </row>
    <row r="6" spans="1:19">
      <c r="F6" t="s">
        <v>8</v>
      </c>
      <c r="G6" t="e">
        <f>SUM(G9:G62)</f>
        <v>#NUM!</v>
      </c>
    </row>
    <row r="7" spans="1:19">
      <c r="O7" t="s">
        <v>23</v>
      </c>
    </row>
    <row r="8" spans="1:19">
      <c r="B8" s="3" t="s">
        <v>15</v>
      </c>
      <c r="C8" s="2" t="s">
        <v>3</v>
      </c>
      <c r="D8" s="12" t="s">
        <v>4</v>
      </c>
      <c r="E8" s="12" t="s">
        <v>5</v>
      </c>
      <c r="F8" s="12" t="s">
        <v>25</v>
      </c>
      <c r="G8" s="12" t="s">
        <v>8</v>
      </c>
      <c r="H8" s="12"/>
      <c r="I8" s="12" t="s">
        <v>10</v>
      </c>
      <c r="J8" s="12" t="s">
        <v>26</v>
      </c>
      <c r="K8" s="12"/>
      <c r="L8" s="12" t="s">
        <v>22</v>
      </c>
      <c r="M8" s="12" t="s">
        <v>41</v>
      </c>
      <c r="N8" s="13" t="s">
        <v>38</v>
      </c>
      <c r="O8" s="13" t="s">
        <v>37</v>
      </c>
      <c r="P8" s="11"/>
      <c r="Q8" s="12" t="s">
        <v>18</v>
      </c>
      <c r="R8" s="12" t="s">
        <v>19</v>
      </c>
    </row>
    <row r="9" spans="1:19">
      <c r="B9" s="1">
        <f>B10-WEEKDAY(7)</f>
        <v>44564</v>
      </c>
      <c r="N9">
        <v>0</v>
      </c>
      <c r="O9">
        <v>0</v>
      </c>
    </row>
    <row r="10" spans="1:19">
      <c r="B10" s="1">
        <v>44571</v>
      </c>
      <c r="C10" s="4"/>
      <c r="N10">
        <v>0</v>
      </c>
      <c r="O10">
        <v>0</v>
      </c>
    </row>
    <row r="11" spans="1:19">
      <c r="A11">
        <v>1</v>
      </c>
      <c r="B11" s="1">
        <v>44578</v>
      </c>
      <c r="C11">
        <v>9979</v>
      </c>
      <c r="D11">
        <f>C11</f>
        <v>9979</v>
      </c>
      <c r="E11">
        <f>1-(G$2/(G$2+L11))^G$1</f>
        <v>1.6158008492394904E-2</v>
      </c>
      <c r="F11">
        <f>E11</f>
        <v>1.6158008492394904E-2</v>
      </c>
      <c r="G11">
        <f>C11*IFERROR(LN(F11), -10000)</f>
        <v>-41166.762574525092</v>
      </c>
      <c r="I11">
        <f>$B$2*E11</f>
        <v>16158.008492394903</v>
      </c>
      <c r="J11">
        <f>I11</f>
        <v>16158.008492394903</v>
      </c>
      <c r="L11">
        <f>A11^$G$3*M11</f>
        <v>1</v>
      </c>
      <c r="M11" cm="1">
        <f t="array" ref="M11">EXP(SUMPRODUCT(TRANSPOSE(G$4:G$5),N11:O11))</f>
        <v>1</v>
      </c>
      <c r="N11">
        <v>0</v>
      </c>
      <c r="O11">
        <v>0</v>
      </c>
      <c r="Q11" s="10">
        <f>ABS(C11-J11)/C11</f>
        <v>0.6192011717000605</v>
      </c>
      <c r="R11">
        <f>(C11-J11)^2/J11</f>
        <v>2362.9239932048927</v>
      </c>
    </row>
    <row r="12" spans="1:19">
      <c r="A12">
        <v>2</v>
      </c>
      <c r="B12" s="1">
        <f t="shared" ref="B12:B15" si="0">B11+WEEKDAY(7)</f>
        <v>44585</v>
      </c>
      <c r="C12">
        <v>8445</v>
      </c>
      <c r="D12">
        <f t="shared" ref="D12:D61" si="1">C12+D11</f>
        <v>18424</v>
      </c>
      <c r="E12">
        <f t="shared" ref="E12:E61" si="2">1-(G$2/(G$2+L12))^G$1</f>
        <v>2.8081544607545195E-2</v>
      </c>
      <c r="F12">
        <f>E12-E11</f>
        <v>1.1923536115150291E-2</v>
      </c>
      <c r="G12">
        <f t="shared" ref="G12:G61" si="3">C12*IFERROR(LN(F12), -10000)</f>
        <v>-37404.940307344848</v>
      </c>
      <c r="I12">
        <f t="shared" ref="I12:I61" si="4">$B$2*E12</f>
        <v>28081.544607545195</v>
      </c>
      <c r="J12">
        <f>I12-I11</f>
        <v>11923.536115150291</v>
      </c>
      <c r="L12">
        <f>L11+(A12^G$3-A11^G$3)*M12</f>
        <v>1.7539836082987696</v>
      </c>
      <c r="M12" cm="1">
        <f t="array" ref="M12">EXP(SUMPRODUCT(TRANSPOSE(G$4:G$5),N12:O12))</f>
        <v>1</v>
      </c>
      <c r="N12">
        <v>0</v>
      </c>
      <c r="O12">
        <v>0</v>
      </c>
      <c r="Q12" s="10">
        <f t="shared" ref="Q12:Q61" si="5">ABS(C12-J12)/C12</f>
        <v>0.41190480937244417</v>
      </c>
      <c r="R12">
        <f t="shared" ref="R12:R61" si="6">(C12-J12)^2/J12</f>
        <v>1014.8175329489798</v>
      </c>
      <c r="S12" t="s">
        <v>14</v>
      </c>
    </row>
    <row r="13" spans="1:19">
      <c r="A13">
        <v>3</v>
      </c>
      <c r="B13" s="1">
        <f t="shared" si="0"/>
        <v>44592</v>
      </c>
      <c r="C13">
        <v>10083</v>
      </c>
      <c r="D13">
        <f t="shared" si="1"/>
        <v>28507</v>
      </c>
      <c r="E13">
        <f t="shared" si="2"/>
        <v>3.8688099254399422E-2</v>
      </c>
      <c r="F13">
        <f t="shared" ref="F13:F61" si="7">E13-E12</f>
        <v>1.0606554646854227E-2</v>
      </c>
      <c r="G13">
        <f t="shared" si="3"/>
        <v>-45840.172558412109</v>
      </c>
      <c r="I13">
        <f t="shared" si="4"/>
        <v>38688.099254399422</v>
      </c>
      <c r="J13">
        <f t="shared" ref="J13:J61" si="8">I13-I12</f>
        <v>10606.554646854227</v>
      </c>
      <c r="L13">
        <f t="shared" ref="L13:L61" si="9">L12+(A13^G$3-A12^G$3)*M13</f>
        <v>2.4365274856927694</v>
      </c>
      <c r="M13" cm="1">
        <f t="array" ref="M13">EXP(SUMPRODUCT(TRANSPOSE(G$4:G$5),N13:O13))</f>
        <v>1</v>
      </c>
      <c r="N13">
        <v>0</v>
      </c>
      <c r="O13">
        <v>0</v>
      </c>
      <c r="Q13" s="10">
        <f t="shared" si="5"/>
        <v>5.1924491406746702E-2</v>
      </c>
      <c r="R13">
        <f t="shared" si="6"/>
        <v>25.843403194453145</v>
      </c>
    </row>
    <row r="14" spans="1:19">
      <c r="A14">
        <v>4</v>
      </c>
      <c r="B14" s="1">
        <f t="shared" si="0"/>
        <v>44599</v>
      </c>
      <c r="C14">
        <v>10956</v>
      </c>
      <c r="D14">
        <f t="shared" si="1"/>
        <v>39463</v>
      </c>
      <c r="E14">
        <f t="shared" si="2"/>
        <v>4.8474453416222807E-2</v>
      </c>
      <c r="F14">
        <f t="shared" si="7"/>
        <v>9.7863541618233851E-3</v>
      </c>
      <c r="G14">
        <f t="shared" si="3"/>
        <v>-50690.851540154377</v>
      </c>
      <c r="I14">
        <f t="shared" si="4"/>
        <v>48474.453416222808</v>
      </c>
      <c r="J14">
        <f t="shared" si="8"/>
        <v>9786.3541618233867</v>
      </c>
      <c r="L14">
        <f t="shared" si="9"/>
        <v>3.0764584981807719</v>
      </c>
      <c r="M14" cm="1">
        <f t="array" ref="M14">EXP(SUMPRODUCT(TRANSPOSE(G$4:G$5),N14:O14))</f>
        <v>1</v>
      </c>
      <c r="N14">
        <v>0</v>
      </c>
      <c r="O14">
        <v>0</v>
      </c>
      <c r="Q14" s="10">
        <f t="shared" si="5"/>
        <v>0.10675847372915419</v>
      </c>
      <c r="R14">
        <f t="shared" si="6"/>
        <v>139.79377448863696</v>
      </c>
    </row>
    <row r="15" spans="1:19">
      <c r="A15">
        <v>5</v>
      </c>
      <c r="B15" s="1">
        <f t="shared" si="0"/>
        <v>44606</v>
      </c>
      <c r="C15">
        <v>6183</v>
      </c>
      <c r="D15">
        <f t="shared" si="1"/>
        <v>45646</v>
      </c>
      <c r="E15">
        <f t="shared" si="2"/>
        <v>5.7663705547739252E-2</v>
      </c>
      <c r="F15">
        <f t="shared" si="7"/>
        <v>9.1892521315164455E-3</v>
      </c>
      <c r="G15">
        <f t="shared" si="3"/>
        <v>-28996.543239171784</v>
      </c>
      <c r="I15">
        <f t="shared" si="4"/>
        <v>57663.70554773925</v>
      </c>
      <c r="J15">
        <f t="shared" si="8"/>
        <v>9189.2521315164413</v>
      </c>
      <c r="L15">
        <f t="shared" si="9"/>
        <v>3.6864617734988099</v>
      </c>
      <c r="M15" cm="1">
        <f t="array" ref="M15">EXP(SUMPRODUCT(TRANSPOSE(G$4:G$5),N15:O15))</f>
        <v>1</v>
      </c>
      <c r="N15">
        <v>0</v>
      </c>
      <c r="O15">
        <v>0</v>
      </c>
      <c r="Q15" s="10">
        <f t="shared" si="5"/>
        <v>0.48621253946570292</v>
      </c>
      <c r="R15">
        <f t="shared" si="6"/>
        <v>983.49155610291655</v>
      </c>
    </row>
    <row r="16" spans="1:19">
      <c r="A16">
        <v>6</v>
      </c>
      <c r="B16" s="1">
        <f>B15+WEEKDAY(7)</f>
        <v>44613</v>
      </c>
      <c r="C16">
        <v>4890</v>
      </c>
      <c r="D16">
        <f t="shared" si="1"/>
        <v>50536</v>
      </c>
      <c r="E16">
        <f t="shared" si="2"/>
        <v>6.6382922399732425E-2</v>
      </c>
      <c r="F16">
        <f t="shared" si="7"/>
        <v>8.7192168519931723E-3</v>
      </c>
      <c r="G16">
        <f t="shared" si="3"/>
        <v>-23189.484434107471</v>
      </c>
      <c r="I16">
        <f t="shared" si="4"/>
        <v>66382.92239973243</v>
      </c>
      <c r="J16">
        <f t="shared" si="8"/>
        <v>8719.2168519931802</v>
      </c>
      <c r="L16">
        <f t="shared" si="9"/>
        <v>4.2736292710745323</v>
      </c>
      <c r="M16" cm="1">
        <f t="array" ref="M16">EXP(SUMPRODUCT(TRANSPOSE(G$4:G$5),N16:O16))</f>
        <v>1</v>
      </c>
      <c r="N16">
        <v>0</v>
      </c>
      <c r="O16">
        <v>0</v>
      </c>
      <c r="Q16" s="10">
        <f t="shared" si="5"/>
        <v>0.78307093087795099</v>
      </c>
      <c r="R16">
        <f t="shared" si="6"/>
        <v>1681.6764565543151</v>
      </c>
    </row>
    <row r="17" spans="1:18">
      <c r="A17">
        <v>7</v>
      </c>
      <c r="B17" s="1">
        <f t="shared" ref="B17:B61" si="10">B16+WEEKDAY(7)</f>
        <v>44620</v>
      </c>
      <c r="C17">
        <v>3880</v>
      </c>
      <c r="D17">
        <f t="shared" si="1"/>
        <v>54416</v>
      </c>
      <c r="E17">
        <f t="shared" si="2"/>
        <v>7.4714187010010091E-2</v>
      </c>
      <c r="F17">
        <f t="shared" si="7"/>
        <v>8.3312646102776666E-3</v>
      </c>
      <c r="G17">
        <f t="shared" si="3"/>
        <v>-18576.431279024175</v>
      </c>
      <c r="I17">
        <f t="shared" si="4"/>
        <v>74714.187010010093</v>
      </c>
      <c r="J17">
        <f>I17-I16</f>
        <v>8331.2646102776635</v>
      </c>
      <c r="L17">
        <f t="shared" si="9"/>
        <v>4.8424625848665936</v>
      </c>
      <c r="M17" cm="1">
        <f t="array" ref="M17">EXP(SUMPRODUCT(TRANSPOSE(G$4:G$5),N17:O17))</f>
        <v>1</v>
      </c>
      <c r="N17">
        <v>0</v>
      </c>
      <c r="O17">
        <v>0</v>
      </c>
      <c r="Q17" s="10">
        <f t="shared" si="5"/>
        <v>1.1472331469787793</v>
      </c>
      <c r="R17">
        <f t="shared" si="6"/>
        <v>2378.2411863701459</v>
      </c>
    </row>
    <row r="18" spans="1:18">
      <c r="A18">
        <v>8</v>
      </c>
      <c r="B18" s="1">
        <f t="shared" si="10"/>
        <v>44627</v>
      </c>
      <c r="C18">
        <v>2498</v>
      </c>
      <c r="D18">
        <f t="shared" si="1"/>
        <v>56914</v>
      </c>
      <c r="E18">
        <f t="shared" si="2"/>
        <v>8.7141168814247272E-2</v>
      </c>
      <c r="F18">
        <f t="shared" si="7"/>
        <v>1.242698180423718E-2</v>
      </c>
      <c r="G18">
        <f t="shared" si="3"/>
        <v>-10960.937275491695</v>
      </c>
      <c r="I18">
        <f t="shared" si="4"/>
        <v>87141.16881424727</v>
      </c>
      <c r="J18">
        <f t="shared" si="8"/>
        <v>12426.981804237177</v>
      </c>
      <c r="L18">
        <f t="shared" si="9"/>
        <v>5.7054688481231786</v>
      </c>
      <c r="M18" cm="1">
        <f t="array" ref="M18">EXP(SUMPRODUCT(TRANSPOSE(G$4:G$5),N18:O18))</f>
        <v>1.5589121344700145</v>
      </c>
      <c r="N18" s="9">
        <v>1</v>
      </c>
      <c r="O18">
        <v>0</v>
      </c>
      <c r="Q18" s="10">
        <f t="shared" si="5"/>
        <v>3.974772539726652</v>
      </c>
      <c r="R18">
        <f t="shared" si="6"/>
        <v>7933.1153148754865</v>
      </c>
    </row>
    <row r="19" spans="1:18">
      <c r="A19">
        <v>9</v>
      </c>
      <c r="B19" s="1">
        <f t="shared" si="10"/>
        <v>44634</v>
      </c>
      <c r="C19">
        <v>2994</v>
      </c>
      <c r="D19">
        <f t="shared" si="1"/>
        <v>59908</v>
      </c>
      <c r="E19">
        <f t="shared" si="2"/>
        <v>9.9034919163382584E-2</v>
      </c>
      <c r="F19">
        <f t="shared" si="7"/>
        <v>1.1893750349135312E-2</v>
      </c>
      <c r="G19">
        <f t="shared" si="3"/>
        <v>-13268.636139510494</v>
      </c>
      <c r="I19">
        <f t="shared" si="4"/>
        <v>99034.919163382583</v>
      </c>
      <c r="J19">
        <f t="shared" si="8"/>
        <v>11893.750349135313</v>
      </c>
      <c r="L19">
        <f t="shared" si="9"/>
        <v>6.5482298602081626</v>
      </c>
      <c r="M19" cm="1">
        <f t="array" ref="M19">EXP(SUMPRODUCT(TRANSPOSE(G$4:G$5),N19:O19))</f>
        <v>1.5589121344700145</v>
      </c>
      <c r="N19" s="9">
        <v>1</v>
      </c>
      <c r="O19">
        <v>0</v>
      </c>
      <c r="Q19" s="10">
        <f t="shared" si="5"/>
        <v>2.9725285067252214</v>
      </c>
      <c r="R19">
        <f t="shared" si="6"/>
        <v>6659.426501472888</v>
      </c>
    </row>
    <row r="20" spans="1:18">
      <c r="A20">
        <v>10</v>
      </c>
      <c r="B20" s="1">
        <f t="shared" si="10"/>
        <v>44641</v>
      </c>
      <c r="C20">
        <v>3040</v>
      </c>
      <c r="D20">
        <f t="shared" si="1"/>
        <v>62948</v>
      </c>
      <c r="E20">
        <f t="shared" si="2"/>
        <v>0.11045512488041054</v>
      </c>
      <c r="F20">
        <f t="shared" si="7"/>
        <v>1.1420205717027954E-2</v>
      </c>
      <c r="G20">
        <f t="shared" si="3"/>
        <v>-13596.008025945428</v>
      </c>
      <c r="I20">
        <f t="shared" si="4"/>
        <v>110455.12488041054</v>
      </c>
      <c r="J20">
        <f t="shared" si="8"/>
        <v>11420.205717027959</v>
      </c>
      <c r="L20">
        <f t="shared" si="9"/>
        <v>7.3734046655354843</v>
      </c>
      <c r="M20" cm="1">
        <f t="array" ref="M20">EXP(SUMPRODUCT(TRANSPOSE(G$4:G$5),N20:O20))</f>
        <v>1.5589121344700145</v>
      </c>
      <c r="N20" s="9">
        <v>1</v>
      </c>
      <c r="O20">
        <v>0</v>
      </c>
      <c r="Q20" s="10">
        <f t="shared" si="5"/>
        <v>2.7566466174434074</v>
      </c>
      <c r="R20">
        <f t="shared" si="6"/>
        <v>6149.4380749197635</v>
      </c>
    </row>
    <row r="21" spans="1:18">
      <c r="A21">
        <v>11</v>
      </c>
      <c r="B21" s="1">
        <f t="shared" si="10"/>
        <v>44648</v>
      </c>
      <c r="C21">
        <v>3217</v>
      </c>
      <c r="D21">
        <f t="shared" si="1"/>
        <v>66165</v>
      </c>
      <c r="E21">
        <f t="shared" si="2"/>
        <v>0.12144950901631446</v>
      </c>
      <c r="F21">
        <f t="shared" si="7"/>
        <v>1.0994384135903923E-2</v>
      </c>
      <c r="G21">
        <f t="shared" si="3"/>
        <v>-14509.862444263425</v>
      </c>
      <c r="I21">
        <f t="shared" si="4"/>
        <v>121449.50901631446</v>
      </c>
      <c r="J21">
        <f t="shared" si="8"/>
        <v>10994.384135903922</v>
      </c>
      <c r="L21">
        <f t="shared" si="9"/>
        <v>8.1830724956338354</v>
      </c>
      <c r="M21" cm="1">
        <f t="array" ref="M21">EXP(SUMPRODUCT(TRANSPOSE(G$4:G$5),N21:O21))</f>
        <v>1.5589121344700145</v>
      </c>
      <c r="N21" s="9">
        <v>1</v>
      </c>
      <c r="O21">
        <v>0</v>
      </c>
      <c r="Q21" s="10">
        <f t="shared" si="5"/>
        <v>2.4175891003742374</v>
      </c>
      <c r="R21">
        <f t="shared" si="6"/>
        <v>5501.6909769304593</v>
      </c>
    </row>
    <row r="22" spans="1:18">
      <c r="A22">
        <v>12</v>
      </c>
      <c r="B22" s="1">
        <f t="shared" si="10"/>
        <v>44655</v>
      </c>
      <c r="C22">
        <v>4110</v>
      </c>
      <c r="D22">
        <f t="shared" si="1"/>
        <v>70275</v>
      </c>
      <c r="E22">
        <f t="shared" si="2"/>
        <v>0.12827638514993389</v>
      </c>
      <c r="F22">
        <f t="shared" si="7"/>
        <v>6.8268761336194306E-3</v>
      </c>
      <c r="G22">
        <f t="shared" si="3"/>
        <v>-20496.110026530598</v>
      </c>
      <c r="I22">
        <f t="shared" si="4"/>
        <v>128276.38514993389</v>
      </c>
      <c r="J22">
        <f t="shared" si="8"/>
        <v>6826.8761336194293</v>
      </c>
      <c r="L22">
        <f t="shared" si="9"/>
        <v>8.693574632393867</v>
      </c>
      <c r="M22" cm="1">
        <f t="array" ref="M22">EXP(SUMPRODUCT(TRANSPOSE(G$4:G$5),N22:O22))</f>
        <v>1</v>
      </c>
      <c r="N22" s="9">
        <v>0</v>
      </c>
      <c r="O22">
        <v>0</v>
      </c>
      <c r="Q22" s="10">
        <f t="shared" si="5"/>
        <v>0.66104042180521394</v>
      </c>
      <c r="R22">
        <f t="shared" si="6"/>
        <v>1081.2289224174672</v>
      </c>
    </row>
    <row r="23" spans="1:18">
      <c r="A23">
        <v>13</v>
      </c>
      <c r="B23" s="1">
        <f t="shared" si="10"/>
        <v>44662</v>
      </c>
      <c r="C23">
        <v>3629</v>
      </c>
      <c r="D23">
        <f t="shared" si="1"/>
        <v>73904</v>
      </c>
      <c r="E23">
        <f t="shared" si="2"/>
        <v>0.13491828366810399</v>
      </c>
      <c r="F23">
        <f t="shared" si="7"/>
        <v>6.6418985181700974E-3</v>
      </c>
      <c r="G23">
        <f t="shared" si="3"/>
        <v>-18197.103131434902</v>
      </c>
      <c r="I23">
        <f t="shared" si="4"/>
        <v>134918.28366810398</v>
      </c>
      <c r="J23">
        <f t="shared" si="8"/>
        <v>6641.8985181700846</v>
      </c>
      <c r="L23">
        <f t="shared" si="9"/>
        <v>9.196073996804774</v>
      </c>
      <c r="M23" cm="1">
        <f t="array" ref="M23">EXP(SUMPRODUCT(TRANSPOSE(G$4:G$5),N23:O23))</f>
        <v>1</v>
      </c>
      <c r="N23" s="9">
        <v>0</v>
      </c>
      <c r="O23">
        <v>0</v>
      </c>
      <c r="Q23" s="10">
        <f t="shared" si="5"/>
        <v>0.83022830481402166</v>
      </c>
      <c r="R23">
        <f t="shared" si="6"/>
        <v>1366.7112582280852</v>
      </c>
    </row>
    <row r="24" spans="1:18">
      <c r="A24">
        <v>14</v>
      </c>
      <c r="B24" s="1">
        <f t="shared" si="10"/>
        <v>44669</v>
      </c>
      <c r="C24">
        <v>3015</v>
      </c>
      <c r="D24">
        <f t="shared" si="1"/>
        <v>76919</v>
      </c>
      <c r="E24">
        <f t="shared" si="2"/>
        <v>0.14138952192294352</v>
      </c>
      <c r="F24">
        <f t="shared" si="7"/>
        <v>6.4712382548395286E-3</v>
      </c>
      <c r="G24">
        <f t="shared" si="3"/>
        <v>-15196.769231246933</v>
      </c>
      <c r="I24">
        <f t="shared" si="4"/>
        <v>141389.52192294353</v>
      </c>
      <c r="J24">
        <f t="shared" si="8"/>
        <v>6471.2382548395544</v>
      </c>
      <c r="L24">
        <f t="shared" si="9"/>
        <v>9.6912989406394132</v>
      </c>
      <c r="M24" cm="1">
        <f t="array" ref="M24">EXP(SUMPRODUCT(TRANSPOSE(G$4:G$5),N24:O24))</f>
        <v>1</v>
      </c>
      <c r="N24" s="9">
        <v>0</v>
      </c>
      <c r="O24">
        <v>0</v>
      </c>
      <c r="Q24" s="10">
        <f t="shared" si="5"/>
        <v>1.1463476798804493</v>
      </c>
      <c r="R24">
        <f t="shared" si="6"/>
        <v>1845.950095452411</v>
      </c>
    </row>
    <row r="25" spans="1:18">
      <c r="A25">
        <v>15</v>
      </c>
      <c r="B25" s="1">
        <f t="shared" si="10"/>
        <v>44676</v>
      </c>
      <c r="C25">
        <v>6371</v>
      </c>
      <c r="D25">
        <f t="shared" si="1"/>
        <v>83290</v>
      </c>
      <c r="E25">
        <f t="shared" si="2"/>
        <v>0.14770235038311574</v>
      </c>
      <c r="F25">
        <f t="shared" si="7"/>
        <v>6.3128284601722262E-3</v>
      </c>
      <c r="G25">
        <f t="shared" si="3"/>
        <v>-32270.207323493545</v>
      </c>
      <c r="I25">
        <f t="shared" si="4"/>
        <v>147702.35038311576</v>
      </c>
      <c r="J25">
        <f t="shared" si="8"/>
        <v>6312.8284601722262</v>
      </c>
      <c r="L25">
        <f t="shared" si="9"/>
        <v>10.17986437906888</v>
      </c>
      <c r="M25" cm="1">
        <f t="array" ref="M25">EXP(SUMPRODUCT(TRANSPOSE(G$4:G$5),N25:O25))</f>
        <v>1</v>
      </c>
      <c r="N25" s="9">
        <v>0</v>
      </c>
      <c r="O25">
        <v>0</v>
      </c>
      <c r="Q25" s="10">
        <f t="shared" si="5"/>
        <v>9.1306764758709493E-3</v>
      </c>
      <c r="R25">
        <f t="shared" si="6"/>
        <v>0.53603991733397338</v>
      </c>
    </row>
    <row r="26" spans="1:18">
      <c r="A26">
        <v>16</v>
      </c>
      <c r="B26" s="1">
        <f t="shared" si="10"/>
        <v>44683</v>
      </c>
      <c r="C26">
        <v>6041</v>
      </c>
      <c r="D26">
        <f t="shared" si="1"/>
        <v>89331</v>
      </c>
      <c r="E26">
        <f>1-(G$2/(G$2+L26))^G$1</f>
        <v>1</v>
      </c>
      <c r="F26">
        <f t="shared" si="7"/>
        <v>0.85229764961688426</v>
      </c>
      <c r="G26">
        <f t="shared" si="3"/>
        <v>-965.46935273902704</v>
      </c>
      <c r="I26">
        <f t="shared" si="4"/>
        <v>1000000</v>
      </c>
      <c r="J26">
        <f t="shared" si="8"/>
        <v>852297.6496168843</v>
      </c>
      <c r="L26">
        <f t="shared" si="9"/>
        <v>3.7192502767636203E+177</v>
      </c>
      <c r="M26" cm="1">
        <f t="array" ref="M26">EXP(SUMPRODUCT(TRANSPOSE(G$4:G$5),N26:O26))</f>
        <v>7.709385942096301E+177</v>
      </c>
      <c r="N26" s="9">
        <v>0</v>
      </c>
      <c r="O26" s="9">
        <v>1</v>
      </c>
      <c r="Q26" s="10">
        <f t="shared" si="5"/>
        <v>140.08552385646155</v>
      </c>
      <c r="R26">
        <f t="shared" si="6"/>
        <v>840258.46761716437</v>
      </c>
    </row>
    <row r="27" spans="1:18">
      <c r="A27">
        <v>17</v>
      </c>
      <c r="B27" s="1">
        <f t="shared" si="10"/>
        <v>44690</v>
      </c>
      <c r="C27">
        <v>6270</v>
      </c>
      <c r="D27">
        <f t="shared" si="1"/>
        <v>95601</v>
      </c>
      <c r="E27">
        <f t="shared" si="2"/>
        <v>1</v>
      </c>
      <c r="F27">
        <f t="shared" si="7"/>
        <v>0</v>
      </c>
      <c r="G27">
        <f t="shared" si="3"/>
        <v>-62700000</v>
      </c>
      <c r="I27">
        <f t="shared" si="4"/>
        <v>1000000</v>
      </c>
      <c r="J27">
        <f t="shared" si="8"/>
        <v>0</v>
      </c>
      <c r="L27">
        <f t="shared" si="9"/>
        <v>7.3947105326832518E+177</v>
      </c>
      <c r="M27" cm="1">
        <f t="array" ref="M27">EXP(SUMPRODUCT(TRANSPOSE(G$4:G$5),N27:O27))</f>
        <v>7.709385942096301E+177</v>
      </c>
      <c r="N27" s="9">
        <v>0</v>
      </c>
      <c r="O27" s="9">
        <v>1</v>
      </c>
      <c r="Q27" s="10">
        <f t="shared" si="5"/>
        <v>1</v>
      </c>
      <c r="R27" t="e">
        <f t="shared" si="6"/>
        <v>#DIV/0!</v>
      </c>
    </row>
    <row r="28" spans="1:18">
      <c r="A28">
        <v>18</v>
      </c>
      <c r="B28" s="1">
        <f t="shared" si="10"/>
        <v>44697</v>
      </c>
      <c r="C28">
        <v>4668</v>
      </c>
      <c r="D28">
        <f t="shared" si="1"/>
        <v>100269</v>
      </c>
      <c r="E28">
        <f t="shared" si="2"/>
        <v>1</v>
      </c>
      <c r="F28">
        <f t="shared" si="7"/>
        <v>0</v>
      </c>
      <c r="G28">
        <f t="shared" si="3"/>
        <v>-46680000</v>
      </c>
      <c r="I28">
        <f t="shared" si="4"/>
        <v>1000000</v>
      </c>
      <c r="J28">
        <f t="shared" si="8"/>
        <v>0</v>
      </c>
      <c r="L28">
        <f t="shared" si="9"/>
        <v>1.1029431044106109E+178</v>
      </c>
      <c r="M28" cm="1">
        <f t="array" ref="M28">EXP(SUMPRODUCT(TRANSPOSE(G$4:G$5),N28:O28))</f>
        <v>7.709385942096301E+177</v>
      </c>
      <c r="N28" s="9">
        <v>0</v>
      </c>
      <c r="O28" s="9">
        <v>1</v>
      </c>
      <c r="Q28" s="10">
        <f t="shared" si="5"/>
        <v>1</v>
      </c>
      <c r="R28" t="e">
        <f t="shared" si="6"/>
        <v>#DIV/0!</v>
      </c>
    </row>
    <row r="29" spans="1:18">
      <c r="A29">
        <v>19</v>
      </c>
      <c r="B29" s="1">
        <f t="shared" si="10"/>
        <v>44704</v>
      </c>
      <c r="C29">
        <v>7607</v>
      </c>
      <c r="D29">
        <f t="shared" si="1"/>
        <v>107876</v>
      </c>
      <c r="E29">
        <f t="shared" si="2"/>
        <v>1</v>
      </c>
      <c r="F29">
        <f t="shared" si="7"/>
        <v>0</v>
      </c>
      <c r="G29">
        <f t="shared" si="3"/>
        <v>-76070000</v>
      </c>
      <c r="I29">
        <f t="shared" si="4"/>
        <v>1000000</v>
      </c>
      <c r="J29">
        <f t="shared" si="8"/>
        <v>0</v>
      </c>
      <c r="L29">
        <f t="shared" si="9"/>
        <v>1.4626092439051527E+178</v>
      </c>
      <c r="M29" cm="1">
        <f t="array" ref="M29">EXP(SUMPRODUCT(TRANSPOSE(G$4:G$5),N29:O29))</f>
        <v>7.709385942096301E+177</v>
      </c>
      <c r="N29" s="9">
        <v>0</v>
      </c>
      <c r="O29" s="9">
        <v>1</v>
      </c>
      <c r="Q29" s="10">
        <f t="shared" si="5"/>
        <v>1</v>
      </c>
      <c r="R29" t="e">
        <f t="shared" si="6"/>
        <v>#DIV/0!</v>
      </c>
    </row>
    <row r="30" spans="1:18">
      <c r="A30">
        <v>20</v>
      </c>
      <c r="B30" s="1">
        <f t="shared" si="10"/>
        <v>44711</v>
      </c>
      <c r="C30">
        <v>4605</v>
      </c>
      <c r="D30">
        <f t="shared" si="1"/>
        <v>112481</v>
      </c>
      <c r="E30">
        <f t="shared" si="2"/>
        <v>1</v>
      </c>
      <c r="F30">
        <f t="shared" si="7"/>
        <v>0</v>
      </c>
      <c r="G30">
        <f t="shared" si="3"/>
        <v>-46050000</v>
      </c>
      <c r="I30">
        <f t="shared" si="4"/>
        <v>1000000</v>
      </c>
      <c r="J30">
        <f t="shared" si="8"/>
        <v>0</v>
      </c>
      <c r="L30">
        <f t="shared" si="9"/>
        <v>1.8187067556829733E+178</v>
      </c>
      <c r="M30" cm="1">
        <f t="array" ref="M30">EXP(SUMPRODUCT(TRANSPOSE(G$4:G$5),N30:O30))</f>
        <v>7.709385942096301E+177</v>
      </c>
      <c r="N30" s="9">
        <v>0</v>
      </c>
      <c r="O30" s="9">
        <v>1</v>
      </c>
      <c r="Q30" s="10">
        <f t="shared" si="5"/>
        <v>1</v>
      </c>
      <c r="R30" t="e">
        <f t="shared" si="6"/>
        <v>#DIV/0!</v>
      </c>
    </row>
    <row r="31" spans="1:18">
      <c r="A31">
        <v>21</v>
      </c>
      <c r="B31" s="1">
        <f t="shared" si="10"/>
        <v>44718</v>
      </c>
      <c r="C31">
        <v>3661</v>
      </c>
      <c r="D31">
        <f t="shared" si="1"/>
        <v>116142</v>
      </c>
      <c r="E31">
        <f t="shared" si="2"/>
        <v>1</v>
      </c>
      <c r="F31">
        <f t="shared" si="7"/>
        <v>0</v>
      </c>
      <c r="G31">
        <f t="shared" si="3"/>
        <v>-36610000</v>
      </c>
      <c r="I31">
        <f t="shared" si="4"/>
        <v>1000000</v>
      </c>
      <c r="J31">
        <f t="shared" si="8"/>
        <v>0</v>
      </c>
      <c r="L31">
        <f t="shared" si="9"/>
        <v>1.8187067556829733E+178</v>
      </c>
      <c r="M31" cm="1">
        <f t="array" ref="M31">EXP(SUMPRODUCT(TRANSPOSE(G$4:G$5),N31:O31))</f>
        <v>1</v>
      </c>
      <c r="N31" s="9">
        <v>0</v>
      </c>
      <c r="O31" s="9">
        <v>0</v>
      </c>
      <c r="Q31" s="10">
        <f t="shared" si="5"/>
        <v>1</v>
      </c>
      <c r="R31" t="e">
        <f t="shared" si="6"/>
        <v>#DIV/0!</v>
      </c>
    </row>
    <row r="32" spans="1:18">
      <c r="A32">
        <v>22</v>
      </c>
      <c r="B32" s="1">
        <f t="shared" si="10"/>
        <v>44725</v>
      </c>
      <c r="C32">
        <v>3115</v>
      </c>
      <c r="D32">
        <f t="shared" si="1"/>
        <v>119257</v>
      </c>
      <c r="E32">
        <f t="shared" si="2"/>
        <v>1</v>
      </c>
      <c r="F32">
        <f t="shared" si="7"/>
        <v>0</v>
      </c>
      <c r="G32">
        <f t="shared" si="3"/>
        <v>-31150000</v>
      </c>
      <c r="I32">
        <f t="shared" si="4"/>
        <v>1000000</v>
      </c>
      <c r="J32">
        <f t="shared" si="8"/>
        <v>0</v>
      </c>
      <c r="L32">
        <f t="shared" si="9"/>
        <v>1.8187067556829733E+178</v>
      </c>
      <c r="M32" cm="1">
        <f t="array" ref="M32">EXP(SUMPRODUCT(TRANSPOSE(G$4:G$5),N32:O32))</f>
        <v>1</v>
      </c>
      <c r="N32" s="9">
        <v>0</v>
      </c>
      <c r="O32" s="9">
        <v>0</v>
      </c>
      <c r="Q32" s="10">
        <f t="shared" si="5"/>
        <v>1</v>
      </c>
      <c r="R32" t="e">
        <f t="shared" si="6"/>
        <v>#DIV/0!</v>
      </c>
    </row>
    <row r="33" spans="1:18">
      <c r="A33">
        <v>23</v>
      </c>
      <c r="B33" s="1">
        <f t="shared" si="10"/>
        <v>44732</v>
      </c>
      <c r="C33">
        <v>2544</v>
      </c>
      <c r="D33">
        <f t="shared" si="1"/>
        <v>121801</v>
      </c>
      <c r="E33">
        <f t="shared" si="2"/>
        <v>1</v>
      </c>
      <c r="F33">
        <f t="shared" si="7"/>
        <v>0</v>
      </c>
      <c r="G33">
        <f t="shared" si="3"/>
        <v>-25440000</v>
      </c>
      <c r="I33">
        <f t="shared" si="4"/>
        <v>1000000</v>
      </c>
      <c r="J33">
        <f t="shared" si="8"/>
        <v>0</v>
      </c>
      <c r="L33">
        <f t="shared" si="9"/>
        <v>1.8187067556829733E+178</v>
      </c>
      <c r="M33" cm="1">
        <f t="array" ref="M33">EXP(SUMPRODUCT(TRANSPOSE(G$4:G$5),N33:O33))</f>
        <v>1</v>
      </c>
      <c r="N33" s="9">
        <v>0</v>
      </c>
      <c r="O33" s="9">
        <v>0</v>
      </c>
      <c r="Q33" s="10">
        <f t="shared" si="5"/>
        <v>1</v>
      </c>
      <c r="R33" t="e">
        <f t="shared" si="6"/>
        <v>#DIV/0!</v>
      </c>
    </row>
    <row r="34" spans="1:18">
      <c r="A34">
        <v>24</v>
      </c>
      <c r="B34" s="1">
        <f t="shared" si="10"/>
        <v>44739</v>
      </c>
      <c r="C34">
        <v>3259</v>
      </c>
      <c r="D34">
        <f t="shared" si="1"/>
        <v>125060</v>
      </c>
      <c r="E34">
        <f t="shared" si="2"/>
        <v>1</v>
      </c>
      <c r="F34">
        <f t="shared" si="7"/>
        <v>0</v>
      </c>
      <c r="G34">
        <f t="shared" si="3"/>
        <v>-32590000</v>
      </c>
      <c r="I34">
        <f t="shared" si="4"/>
        <v>1000000</v>
      </c>
      <c r="J34">
        <f t="shared" si="8"/>
        <v>0</v>
      </c>
      <c r="L34">
        <f t="shared" si="9"/>
        <v>1.8187067556829733E+178</v>
      </c>
      <c r="M34" cm="1">
        <f t="array" ref="M34">EXP(SUMPRODUCT(TRANSPOSE(G$4:G$5),N34:O34))</f>
        <v>1</v>
      </c>
      <c r="N34" s="9">
        <v>0</v>
      </c>
      <c r="O34" s="9">
        <v>0</v>
      </c>
      <c r="Q34" s="10">
        <f t="shared" si="5"/>
        <v>1</v>
      </c>
      <c r="R34" t="e">
        <f t="shared" si="6"/>
        <v>#DIV/0!</v>
      </c>
    </row>
    <row r="35" spans="1:18">
      <c r="A35">
        <v>25</v>
      </c>
      <c r="B35" s="1">
        <f t="shared" si="10"/>
        <v>44746</v>
      </c>
      <c r="C35">
        <v>2364</v>
      </c>
      <c r="D35">
        <f t="shared" si="1"/>
        <v>127424</v>
      </c>
      <c r="E35">
        <f t="shared" si="2"/>
        <v>1</v>
      </c>
      <c r="F35">
        <f t="shared" si="7"/>
        <v>0</v>
      </c>
      <c r="G35">
        <f t="shared" si="3"/>
        <v>-23640000</v>
      </c>
      <c r="I35">
        <f t="shared" si="4"/>
        <v>1000000</v>
      </c>
      <c r="J35">
        <f t="shared" si="8"/>
        <v>0</v>
      </c>
      <c r="L35">
        <f t="shared" si="9"/>
        <v>1.8187067556829733E+178</v>
      </c>
      <c r="M35" cm="1">
        <f t="array" ref="M35">EXP(SUMPRODUCT(TRANSPOSE(G$4:G$5),N35:O35))</f>
        <v>1</v>
      </c>
      <c r="N35" s="9">
        <v>0</v>
      </c>
      <c r="O35" s="9">
        <v>0</v>
      </c>
      <c r="Q35" s="10">
        <f t="shared" si="5"/>
        <v>1</v>
      </c>
      <c r="R35" t="e">
        <f t="shared" si="6"/>
        <v>#DIV/0!</v>
      </c>
    </row>
    <row r="36" spans="1:18">
      <c r="A36">
        <v>26</v>
      </c>
      <c r="B36" s="1">
        <f t="shared" si="10"/>
        <v>44753</v>
      </c>
      <c r="C36">
        <v>2043</v>
      </c>
      <c r="D36">
        <f t="shared" si="1"/>
        <v>129467</v>
      </c>
      <c r="E36">
        <f t="shared" si="2"/>
        <v>1</v>
      </c>
      <c r="F36">
        <f t="shared" si="7"/>
        <v>0</v>
      </c>
      <c r="G36">
        <f t="shared" si="3"/>
        <v>-20430000</v>
      </c>
      <c r="I36">
        <f t="shared" si="4"/>
        <v>1000000</v>
      </c>
      <c r="J36">
        <f t="shared" si="8"/>
        <v>0</v>
      </c>
      <c r="L36">
        <f t="shared" si="9"/>
        <v>1.8187067556829733E+178</v>
      </c>
      <c r="M36" cm="1">
        <f t="array" ref="M36">EXP(SUMPRODUCT(TRANSPOSE(G$4:G$5),N36:O36))</f>
        <v>1</v>
      </c>
      <c r="N36" s="9">
        <v>0</v>
      </c>
      <c r="O36" s="9">
        <v>0</v>
      </c>
      <c r="Q36" s="10">
        <f t="shared" si="5"/>
        <v>1</v>
      </c>
      <c r="R36" t="e">
        <f t="shared" si="6"/>
        <v>#DIV/0!</v>
      </c>
    </row>
    <row r="37" spans="1:18">
      <c r="A37">
        <v>27</v>
      </c>
      <c r="B37" s="1">
        <f t="shared" si="10"/>
        <v>44760</v>
      </c>
      <c r="C37">
        <v>2176</v>
      </c>
      <c r="D37">
        <f t="shared" si="1"/>
        <v>131643</v>
      </c>
      <c r="E37">
        <f t="shared" si="2"/>
        <v>1</v>
      </c>
      <c r="F37">
        <f t="shared" si="7"/>
        <v>0</v>
      </c>
      <c r="G37">
        <f t="shared" si="3"/>
        <v>-21760000</v>
      </c>
      <c r="I37">
        <f t="shared" si="4"/>
        <v>1000000</v>
      </c>
      <c r="J37">
        <f t="shared" si="8"/>
        <v>0</v>
      </c>
      <c r="L37">
        <f t="shared" si="9"/>
        <v>1.8187067556829733E+178</v>
      </c>
      <c r="M37" cm="1">
        <f t="array" ref="M37">EXP(SUMPRODUCT(TRANSPOSE(G$4:G$5),N37:O37))</f>
        <v>1</v>
      </c>
      <c r="N37" s="9">
        <v>0</v>
      </c>
      <c r="O37" s="9">
        <v>0</v>
      </c>
      <c r="Q37" s="10">
        <f t="shared" si="5"/>
        <v>1</v>
      </c>
      <c r="R37" t="e">
        <f t="shared" si="6"/>
        <v>#DIV/0!</v>
      </c>
    </row>
    <row r="38" spans="1:18">
      <c r="A38">
        <v>28</v>
      </c>
      <c r="B38" s="1">
        <f t="shared" si="10"/>
        <v>44767</v>
      </c>
      <c r="C38">
        <v>2127</v>
      </c>
      <c r="D38">
        <f t="shared" si="1"/>
        <v>133770</v>
      </c>
      <c r="E38">
        <f t="shared" si="2"/>
        <v>1</v>
      </c>
      <c r="F38">
        <f t="shared" si="7"/>
        <v>0</v>
      </c>
      <c r="G38">
        <f t="shared" si="3"/>
        <v>-21270000</v>
      </c>
      <c r="I38">
        <f t="shared" si="4"/>
        <v>1000000</v>
      </c>
      <c r="J38">
        <f t="shared" si="8"/>
        <v>0</v>
      </c>
      <c r="L38">
        <f t="shared" si="9"/>
        <v>1.8187067556829733E+178</v>
      </c>
      <c r="M38" cm="1">
        <f t="array" ref="M38">EXP(SUMPRODUCT(TRANSPOSE(G$4:G$5),N38:O38))</f>
        <v>1</v>
      </c>
      <c r="N38" s="9">
        <v>0</v>
      </c>
      <c r="O38" s="9">
        <v>0</v>
      </c>
      <c r="Q38" s="10">
        <f t="shared" si="5"/>
        <v>1</v>
      </c>
      <c r="R38" t="e">
        <f t="shared" si="6"/>
        <v>#DIV/0!</v>
      </c>
    </row>
    <row r="39" spans="1:18">
      <c r="A39">
        <v>29</v>
      </c>
      <c r="B39" s="1">
        <f t="shared" si="10"/>
        <v>44774</v>
      </c>
      <c r="C39">
        <v>1434</v>
      </c>
      <c r="D39">
        <f t="shared" si="1"/>
        <v>135204</v>
      </c>
      <c r="E39">
        <f t="shared" si="2"/>
        <v>1</v>
      </c>
      <c r="F39">
        <f t="shared" si="7"/>
        <v>0</v>
      </c>
      <c r="G39">
        <f t="shared" si="3"/>
        <v>-14340000</v>
      </c>
      <c r="I39">
        <f t="shared" si="4"/>
        <v>1000000</v>
      </c>
      <c r="J39">
        <f t="shared" si="8"/>
        <v>0</v>
      </c>
      <c r="L39">
        <f t="shared" si="9"/>
        <v>1.8187067556829733E+178</v>
      </c>
      <c r="M39" cm="1">
        <f t="array" ref="M39">EXP(SUMPRODUCT(TRANSPOSE(G$4:G$5),N39:O39))</f>
        <v>1</v>
      </c>
      <c r="N39" s="9">
        <v>0</v>
      </c>
      <c r="O39" s="9">
        <v>0</v>
      </c>
      <c r="Q39" s="10">
        <f t="shared" si="5"/>
        <v>1</v>
      </c>
      <c r="R39" t="e">
        <f t="shared" si="6"/>
        <v>#DIV/0!</v>
      </c>
    </row>
    <row r="40" spans="1:18">
      <c r="A40">
        <v>30</v>
      </c>
      <c r="B40" s="1">
        <f t="shared" si="10"/>
        <v>44781</v>
      </c>
      <c r="C40">
        <v>1897</v>
      </c>
      <c r="D40">
        <f t="shared" si="1"/>
        <v>137101</v>
      </c>
      <c r="E40">
        <f t="shared" si="2"/>
        <v>1</v>
      </c>
      <c r="F40">
        <f t="shared" si="7"/>
        <v>0</v>
      </c>
      <c r="G40">
        <f t="shared" si="3"/>
        <v>-18970000</v>
      </c>
      <c r="I40">
        <f t="shared" si="4"/>
        <v>1000000</v>
      </c>
      <c r="J40">
        <f t="shared" si="8"/>
        <v>0</v>
      </c>
      <c r="L40">
        <f t="shared" si="9"/>
        <v>1.8187067556829733E+178</v>
      </c>
      <c r="M40" cm="1">
        <f t="array" ref="M40">EXP(SUMPRODUCT(TRANSPOSE(G$4:G$5),N40:O40))</f>
        <v>1</v>
      </c>
      <c r="N40" s="9">
        <v>0</v>
      </c>
      <c r="O40" s="9">
        <v>0</v>
      </c>
      <c r="Q40" s="10">
        <f t="shared" si="5"/>
        <v>1</v>
      </c>
      <c r="R40" t="e">
        <f t="shared" si="6"/>
        <v>#DIV/0!</v>
      </c>
    </row>
    <row r="41" spans="1:18">
      <c r="A41">
        <v>31</v>
      </c>
      <c r="B41" s="1">
        <f t="shared" si="10"/>
        <v>44788</v>
      </c>
      <c r="C41">
        <v>1187</v>
      </c>
      <c r="D41">
        <f t="shared" si="1"/>
        <v>138288</v>
      </c>
      <c r="E41">
        <f t="shared" si="2"/>
        <v>1</v>
      </c>
      <c r="F41">
        <f t="shared" si="7"/>
        <v>0</v>
      </c>
      <c r="G41">
        <f t="shared" si="3"/>
        <v>-11870000</v>
      </c>
      <c r="I41">
        <f t="shared" si="4"/>
        <v>1000000</v>
      </c>
      <c r="J41">
        <f t="shared" si="8"/>
        <v>0</v>
      </c>
      <c r="L41">
        <f t="shared" si="9"/>
        <v>1.8187067556829733E+178</v>
      </c>
      <c r="M41" cm="1">
        <f t="array" ref="M41">EXP(SUMPRODUCT(TRANSPOSE(G$4:G$5),N41:O41))</f>
        <v>1</v>
      </c>
      <c r="N41" s="9">
        <v>0</v>
      </c>
      <c r="O41" s="9">
        <v>0</v>
      </c>
      <c r="Q41" s="10">
        <f t="shared" si="5"/>
        <v>1</v>
      </c>
      <c r="R41" t="e">
        <f t="shared" si="6"/>
        <v>#DIV/0!</v>
      </c>
    </row>
    <row r="42" spans="1:18">
      <c r="A42">
        <v>32</v>
      </c>
      <c r="B42" s="1">
        <f t="shared" si="10"/>
        <v>44795</v>
      </c>
      <c r="C42">
        <v>1014</v>
      </c>
      <c r="D42">
        <f t="shared" si="1"/>
        <v>139302</v>
      </c>
      <c r="E42">
        <f t="shared" si="2"/>
        <v>1</v>
      </c>
      <c r="F42">
        <f t="shared" si="7"/>
        <v>0</v>
      </c>
      <c r="G42">
        <f t="shared" si="3"/>
        <v>-10140000</v>
      </c>
      <c r="I42">
        <f t="shared" si="4"/>
        <v>1000000</v>
      </c>
      <c r="J42">
        <f t="shared" si="8"/>
        <v>0</v>
      </c>
      <c r="L42">
        <f t="shared" si="9"/>
        <v>1.8187067556829733E+178</v>
      </c>
      <c r="M42" cm="1">
        <f t="array" ref="M42">EXP(SUMPRODUCT(TRANSPOSE(G$4:G$5),N42:O42))</f>
        <v>1</v>
      </c>
      <c r="N42" s="9">
        <v>0</v>
      </c>
      <c r="O42" s="9">
        <v>0</v>
      </c>
      <c r="Q42" s="10">
        <f t="shared" si="5"/>
        <v>1</v>
      </c>
      <c r="R42" t="e">
        <f t="shared" si="6"/>
        <v>#DIV/0!</v>
      </c>
    </row>
    <row r="43" spans="1:18">
      <c r="A43">
        <v>33</v>
      </c>
      <c r="B43" s="1">
        <f t="shared" si="10"/>
        <v>44802</v>
      </c>
      <c r="C43">
        <v>1137</v>
      </c>
      <c r="D43">
        <f t="shared" si="1"/>
        <v>140439</v>
      </c>
      <c r="E43">
        <f t="shared" si="2"/>
        <v>1</v>
      </c>
      <c r="F43">
        <f t="shared" si="7"/>
        <v>0</v>
      </c>
      <c r="G43">
        <f t="shared" si="3"/>
        <v>-11370000</v>
      </c>
      <c r="I43">
        <f t="shared" si="4"/>
        <v>1000000</v>
      </c>
      <c r="J43">
        <f t="shared" si="8"/>
        <v>0</v>
      </c>
      <c r="L43">
        <f t="shared" si="9"/>
        <v>1.8187067556829733E+178</v>
      </c>
      <c r="M43" cm="1">
        <f t="array" ref="M43">EXP(SUMPRODUCT(TRANSPOSE(G$4:G$5),N43:O43))</f>
        <v>1</v>
      </c>
      <c r="N43" s="9">
        <v>0</v>
      </c>
      <c r="O43" s="9">
        <v>0</v>
      </c>
      <c r="Q43" s="10">
        <f t="shared" si="5"/>
        <v>1</v>
      </c>
      <c r="R43" t="e">
        <f t="shared" si="6"/>
        <v>#DIV/0!</v>
      </c>
    </row>
    <row r="44" spans="1:18">
      <c r="A44">
        <v>34</v>
      </c>
      <c r="B44" s="1">
        <f t="shared" si="10"/>
        <v>44809</v>
      </c>
      <c r="C44">
        <v>1121</v>
      </c>
      <c r="D44">
        <f t="shared" si="1"/>
        <v>141560</v>
      </c>
      <c r="E44">
        <f t="shared" si="2"/>
        <v>1</v>
      </c>
      <c r="F44">
        <f t="shared" si="7"/>
        <v>0</v>
      </c>
      <c r="G44">
        <f t="shared" si="3"/>
        <v>-11210000</v>
      </c>
      <c r="I44">
        <f t="shared" si="4"/>
        <v>1000000</v>
      </c>
      <c r="J44">
        <f t="shared" si="8"/>
        <v>0</v>
      </c>
      <c r="L44">
        <f t="shared" si="9"/>
        <v>1.8187067556829733E+178</v>
      </c>
      <c r="M44" cm="1">
        <f t="array" ref="M44">EXP(SUMPRODUCT(TRANSPOSE(G$4:G$5),N44:O44))</f>
        <v>1</v>
      </c>
      <c r="N44" s="9">
        <v>0</v>
      </c>
      <c r="O44" s="9">
        <v>0</v>
      </c>
      <c r="Q44" s="10">
        <f t="shared" si="5"/>
        <v>1</v>
      </c>
      <c r="R44" t="e">
        <f t="shared" si="6"/>
        <v>#DIV/0!</v>
      </c>
    </row>
    <row r="45" spans="1:18">
      <c r="A45">
        <v>35</v>
      </c>
      <c r="B45" s="1">
        <f t="shared" si="10"/>
        <v>44816</v>
      </c>
      <c r="C45">
        <v>962</v>
      </c>
      <c r="D45">
        <f t="shared" si="1"/>
        <v>142522</v>
      </c>
      <c r="E45">
        <f t="shared" si="2"/>
        <v>1</v>
      </c>
      <c r="F45">
        <f t="shared" si="7"/>
        <v>0</v>
      </c>
      <c r="G45">
        <f t="shared" si="3"/>
        <v>-9620000</v>
      </c>
      <c r="I45">
        <f t="shared" si="4"/>
        <v>1000000</v>
      </c>
      <c r="J45">
        <f t="shared" si="8"/>
        <v>0</v>
      </c>
      <c r="L45">
        <f t="shared" si="9"/>
        <v>1.8187067556829733E+178</v>
      </c>
      <c r="M45" cm="1">
        <f t="array" ref="M45">EXP(SUMPRODUCT(TRANSPOSE(G$4:G$5),N45:O45))</f>
        <v>1</v>
      </c>
      <c r="N45" s="9">
        <v>0</v>
      </c>
      <c r="O45" s="9">
        <v>0</v>
      </c>
      <c r="Q45" s="10">
        <f t="shared" si="5"/>
        <v>1</v>
      </c>
      <c r="R45" t="e">
        <f t="shared" si="6"/>
        <v>#DIV/0!</v>
      </c>
    </row>
    <row r="46" spans="1:18">
      <c r="A46">
        <v>36</v>
      </c>
      <c r="B46" s="1">
        <f t="shared" si="10"/>
        <v>44823</v>
      </c>
      <c r="C46">
        <v>974</v>
      </c>
      <c r="D46">
        <f t="shared" si="1"/>
        <v>143496</v>
      </c>
      <c r="E46">
        <f t="shared" si="2"/>
        <v>1</v>
      </c>
      <c r="F46">
        <f t="shared" si="7"/>
        <v>0</v>
      </c>
      <c r="G46">
        <f t="shared" si="3"/>
        <v>-9740000</v>
      </c>
      <c r="I46">
        <f t="shared" si="4"/>
        <v>1000000</v>
      </c>
      <c r="J46">
        <f t="shared" si="8"/>
        <v>0</v>
      </c>
      <c r="L46">
        <f t="shared" si="9"/>
        <v>1.8187067556829733E+178</v>
      </c>
      <c r="M46" cm="1">
        <f t="array" ref="M46">EXP(SUMPRODUCT(TRANSPOSE(G$4:G$5),N46:O46))</f>
        <v>1</v>
      </c>
      <c r="N46" s="9">
        <v>0</v>
      </c>
      <c r="O46" s="9">
        <v>0</v>
      </c>
      <c r="Q46" s="10">
        <f t="shared" si="5"/>
        <v>1</v>
      </c>
      <c r="R46" t="e">
        <f t="shared" si="6"/>
        <v>#DIV/0!</v>
      </c>
    </row>
    <row r="47" spans="1:18">
      <c r="A47">
        <v>37</v>
      </c>
      <c r="B47" s="1">
        <f t="shared" si="10"/>
        <v>44830</v>
      </c>
      <c r="C47">
        <v>1093</v>
      </c>
      <c r="D47">
        <f t="shared" si="1"/>
        <v>144589</v>
      </c>
      <c r="E47">
        <f t="shared" si="2"/>
        <v>1</v>
      </c>
      <c r="F47">
        <f t="shared" si="7"/>
        <v>0</v>
      </c>
      <c r="G47">
        <f t="shared" si="3"/>
        <v>-10930000</v>
      </c>
      <c r="I47">
        <f t="shared" si="4"/>
        <v>1000000</v>
      </c>
      <c r="J47">
        <f t="shared" si="8"/>
        <v>0</v>
      </c>
      <c r="L47">
        <f t="shared" si="9"/>
        <v>1.8187067556829733E+178</v>
      </c>
      <c r="M47" cm="1">
        <f t="array" ref="M47">EXP(SUMPRODUCT(TRANSPOSE(G$4:G$5),N47:O47))</f>
        <v>1</v>
      </c>
      <c r="N47" s="9">
        <v>0</v>
      </c>
      <c r="O47" s="9">
        <v>0</v>
      </c>
      <c r="Q47" s="10">
        <f t="shared" si="5"/>
        <v>1</v>
      </c>
      <c r="R47" t="e">
        <f t="shared" si="6"/>
        <v>#DIV/0!</v>
      </c>
    </row>
    <row r="48" spans="1:18">
      <c r="A48">
        <v>38</v>
      </c>
      <c r="B48" s="1">
        <f t="shared" si="10"/>
        <v>44837</v>
      </c>
      <c r="C48">
        <v>957</v>
      </c>
      <c r="D48">
        <f t="shared" si="1"/>
        <v>145546</v>
      </c>
      <c r="E48">
        <f t="shared" si="2"/>
        <v>1</v>
      </c>
      <c r="F48">
        <f t="shared" si="7"/>
        <v>0</v>
      </c>
      <c r="G48">
        <f t="shared" si="3"/>
        <v>-9570000</v>
      </c>
      <c r="I48">
        <f t="shared" si="4"/>
        <v>1000000</v>
      </c>
      <c r="J48">
        <f t="shared" si="8"/>
        <v>0</v>
      </c>
      <c r="L48">
        <f t="shared" si="9"/>
        <v>1.8187067556829733E+178</v>
      </c>
      <c r="M48" cm="1">
        <f t="array" ref="M48">EXP(SUMPRODUCT(TRANSPOSE(G$4:G$5),N48:O48))</f>
        <v>1.5589121344700145</v>
      </c>
      <c r="N48" s="9">
        <v>1</v>
      </c>
      <c r="O48" s="9">
        <v>0</v>
      </c>
      <c r="Q48" s="10">
        <f t="shared" si="5"/>
        <v>1</v>
      </c>
      <c r="R48" t="e">
        <f t="shared" si="6"/>
        <v>#DIV/0!</v>
      </c>
    </row>
    <row r="49" spans="1:18">
      <c r="A49">
        <v>39</v>
      </c>
      <c r="B49" s="1">
        <f t="shared" si="10"/>
        <v>44844</v>
      </c>
      <c r="C49">
        <v>1219</v>
      </c>
      <c r="D49">
        <f t="shared" si="1"/>
        <v>146765</v>
      </c>
      <c r="E49">
        <f t="shared" si="2"/>
        <v>1</v>
      </c>
      <c r="F49">
        <f t="shared" si="7"/>
        <v>0</v>
      </c>
      <c r="G49">
        <f t="shared" si="3"/>
        <v>-12190000</v>
      </c>
      <c r="I49">
        <f t="shared" si="4"/>
        <v>1000000</v>
      </c>
      <c r="J49">
        <f t="shared" si="8"/>
        <v>0</v>
      </c>
      <c r="L49">
        <f t="shared" si="9"/>
        <v>1.8187067556829733E+178</v>
      </c>
      <c r="M49" cm="1">
        <f t="array" ref="M49">EXP(SUMPRODUCT(TRANSPOSE(G$4:G$5),N49:O49))</f>
        <v>1.5589121344700145</v>
      </c>
      <c r="N49" s="9">
        <v>1</v>
      </c>
      <c r="O49" s="9">
        <v>0</v>
      </c>
      <c r="Q49" s="10">
        <f t="shared" si="5"/>
        <v>1</v>
      </c>
      <c r="R49" t="e">
        <f t="shared" si="6"/>
        <v>#DIV/0!</v>
      </c>
    </row>
    <row r="50" spans="1:18">
      <c r="A50">
        <v>40</v>
      </c>
      <c r="B50" s="1">
        <f t="shared" si="10"/>
        <v>44851</v>
      </c>
      <c r="C50">
        <v>808</v>
      </c>
      <c r="D50">
        <f t="shared" si="1"/>
        <v>147573</v>
      </c>
      <c r="E50">
        <f t="shared" si="2"/>
        <v>1</v>
      </c>
      <c r="F50">
        <f t="shared" si="7"/>
        <v>0</v>
      </c>
      <c r="G50">
        <f t="shared" si="3"/>
        <v>-8080000</v>
      </c>
      <c r="I50">
        <f t="shared" si="4"/>
        <v>1000000</v>
      </c>
      <c r="J50">
        <f t="shared" si="8"/>
        <v>0</v>
      </c>
      <c r="L50">
        <f t="shared" si="9"/>
        <v>1.8187067556829733E+178</v>
      </c>
      <c r="M50" cm="1">
        <f t="array" ref="M50">EXP(SUMPRODUCT(TRANSPOSE(G$4:G$5),N50:O50))</f>
        <v>1.5589121344700145</v>
      </c>
      <c r="N50" s="9">
        <v>1</v>
      </c>
      <c r="O50" s="9">
        <v>0</v>
      </c>
      <c r="Q50" s="10">
        <f t="shared" si="5"/>
        <v>1</v>
      </c>
      <c r="R50" t="e">
        <f t="shared" si="6"/>
        <v>#DIV/0!</v>
      </c>
    </row>
    <row r="51" spans="1:18">
      <c r="A51">
        <v>41</v>
      </c>
      <c r="B51" s="1">
        <f t="shared" si="10"/>
        <v>44858</v>
      </c>
      <c r="C51">
        <v>1246</v>
      </c>
      <c r="D51">
        <f t="shared" si="1"/>
        <v>148819</v>
      </c>
      <c r="E51">
        <f t="shared" si="2"/>
        <v>1</v>
      </c>
      <c r="F51">
        <f t="shared" si="7"/>
        <v>0</v>
      </c>
      <c r="G51">
        <f t="shared" si="3"/>
        <v>-12460000</v>
      </c>
      <c r="I51">
        <f t="shared" si="4"/>
        <v>1000000</v>
      </c>
      <c r="J51">
        <f t="shared" si="8"/>
        <v>0</v>
      </c>
      <c r="L51">
        <f t="shared" si="9"/>
        <v>1.8187067556829733E+178</v>
      </c>
      <c r="M51" cm="1">
        <f t="array" ref="M51">EXP(SUMPRODUCT(TRANSPOSE(G$4:G$5),N51:O51))</f>
        <v>1.5589121344700145</v>
      </c>
      <c r="N51" s="9">
        <v>1</v>
      </c>
      <c r="O51" s="9">
        <v>0</v>
      </c>
      <c r="Q51" s="10">
        <f t="shared" si="5"/>
        <v>1</v>
      </c>
      <c r="R51" t="e">
        <f t="shared" si="6"/>
        <v>#DIV/0!</v>
      </c>
    </row>
    <row r="52" spans="1:18">
      <c r="A52">
        <v>42</v>
      </c>
      <c r="B52" s="1">
        <f t="shared" si="10"/>
        <v>44865</v>
      </c>
      <c r="C52">
        <v>1436</v>
      </c>
      <c r="D52">
        <f t="shared" si="1"/>
        <v>150255</v>
      </c>
      <c r="E52">
        <f t="shared" si="2"/>
        <v>1</v>
      </c>
      <c r="F52">
        <f t="shared" si="7"/>
        <v>0</v>
      </c>
      <c r="G52">
        <f t="shared" si="3"/>
        <v>-14360000</v>
      </c>
      <c r="I52">
        <f t="shared" si="4"/>
        <v>1000000</v>
      </c>
      <c r="J52">
        <f t="shared" si="8"/>
        <v>0</v>
      </c>
      <c r="L52">
        <f t="shared" si="9"/>
        <v>1.8187067556829733E+178</v>
      </c>
      <c r="M52" cm="1">
        <f t="array" ref="M52">EXP(SUMPRODUCT(TRANSPOSE(G$4:G$5),N52:O52))</f>
        <v>1.5589121344700145</v>
      </c>
      <c r="N52" s="9">
        <v>1</v>
      </c>
      <c r="O52" s="9">
        <v>0</v>
      </c>
      <c r="Q52" s="10">
        <f t="shared" si="5"/>
        <v>1</v>
      </c>
      <c r="R52" t="e">
        <f t="shared" si="6"/>
        <v>#DIV/0!</v>
      </c>
    </row>
    <row r="53" spans="1:18">
      <c r="A53">
        <v>43</v>
      </c>
      <c r="B53" s="1">
        <f t="shared" si="10"/>
        <v>44872</v>
      </c>
      <c r="C53">
        <v>1793</v>
      </c>
      <c r="D53">
        <f t="shared" si="1"/>
        <v>152048</v>
      </c>
      <c r="E53">
        <f t="shared" si="2"/>
        <v>1</v>
      </c>
      <c r="F53">
        <f t="shared" si="7"/>
        <v>0</v>
      </c>
      <c r="G53">
        <f t="shared" si="3"/>
        <v>-17930000</v>
      </c>
      <c r="I53">
        <f t="shared" si="4"/>
        <v>1000000</v>
      </c>
      <c r="J53">
        <f t="shared" si="8"/>
        <v>0</v>
      </c>
      <c r="L53">
        <f t="shared" si="9"/>
        <v>2.1259540727833521E+178</v>
      </c>
      <c r="M53" cm="1">
        <f t="array" ref="M53">EXP(SUMPRODUCT(TRANSPOSE(G$4:G$5),N53:O53))</f>
        <v>7.709385942096301E+177</v>
      </c>
      <c r="N53" s="9">
        <v>0</v>
      </c>
      <c r="O53" s="9">
        <v>1</v>
      </c>
      <c r="Q53" s="10">
        <f t="shared" si="5"/>
        <v>1</v>
      </c>
      <c r="R53" t="e">
        <f t="shared" si="6"/>
        <v>#DIV/0!</v>
      </c>
    </row>
    <row r="54" spans="1:18">
      <c r="A54">
        <v>44</v>
      </c>
      <c r="B54" s="1">
        <f t="shared" si="10"/>
        <v>44879</v>
      </c>
      <c r="C54">
        <v>1089</v>
      </c>
      <c r="D54">
        <f t="shared" si="1"/>
        <v>153137</v>
      </c>
      <c r="E54">
        <f t="shared" si="2"/>
        <v>1</v>
      </c>
      <c r="F54">
        <f t="shared" si="7"/>
        <v>0</v>
      </c>
      <c r="G54">
        <f t="shared" si="3"/>
        <v>-10890000</v>
      </c>
      <c r="I54">
        <f t="shared" si="4"/>
        <v>1000000</v>
      </c>
      <c r="J54">
        <f t="shared" si="8"/>
        <v>0</v>
      </c>
      <c r="L54">
        <f t="shared" si="9"/>
        <v>2.4318511666226279E+178</v>
      </c>
      <c r="M54" cm="1">
        <f t="array" ref="M54">EXP(SUMPRODUCT(TRANSPOSE(G$4:G$5),N54:O54))</f>
        <v>7.709385942096301E+177</v>
      </c>
      <c r="N54" s="9">
        <v>0</v>
      </c>
      <c r="O54" s="9">
        <v>1</v>
      </c>
      <c r="Q54" s="10">
        <f t="shared" si="5"/>
        <v>1</v>
      </c>
      <c r="R54" t="e">
        <f t="shared" si="6"/>
        <v>#DIV/0!</v>
      </c>
    </row>
    <row r="55" spans="1:18">
      <c r="A55">
        <v>45</v>
      </c>
      <c r="B55" s="1">
        <f t="shared" si="10"/>
        <v>44886</v>
      </c>
      <c r="C55">
        <v>1007</v>
      </c>
      <c r="D55">
        <f t="shared" si="1"/>
        <v>154144</v>
      </c>
      <c r="E55">
        <f t="shared" si="2"/>
        <v>1</v>
      </c>
      <c r="F55">
        <f t="shared" si="7"/>
        <v>0</v>
      </c>
      <c r="G55">
        <f t="shared" si="3"/>
        <v>-10070000</v>
      </c>
      <c r="I55">
        <f t="shared" si="4"/>
        <v>1000000</v>
      </c>
      <c r="J55">
        <f t="shared" si="8"/>
        <v>0</v>
      </c>
      <c r="L55">
        <f t="shared" si="9"/>
        <v>2.7364344630134266E+178</v>
      </c>
      <c r="M55" cm="1">
        <f t="array" ref="M55">EXP(SUMPRODUCT(TRANSPOSE(G$4:G$5),N55:O55))</f>
        <v>7.709385942096301E+177</v>
      </c>
      <c r="N55" s="9">
        <v>0</v>
      </c>
      <c r="O55" s="9">
        <v>1</v>
      </c>
      <c r="Q55" s="10">
        <f t="shared" si="5"/>
        <v>1</v>
      </c>
      <c r="R55" t="e">
        <f t="shared" si="6"/>
        <v>#DIV/0!</v>
      </c>
    </row>
    <row r="56" spans="1:18">
      <c r="A56">
        <v>46</v>
      </c>
      <c r="B56" s="1">
        <f t="shared" si="10"/>
        <v>44893</v>
      </c>
      <c r="C56">
        <v>917</v>
      </c>
      <c r="D56">
        <f t="shared" si="1"/>
        <v>155061</v>
      </c>
      <c r="E56">
        <f t="shared" si="2"/>
        <v>1</v>
      </c>
      <c r="F56">
        <f t="shared" si="7"/>
        <v>0</v>
      </c>
      <c r="G56">
        <f t="shared" si="3"/>
        <v>-9170000</v>
      </c>
      <c r="I56">
        <f t="shared" si="4"/>
        <v>1000000</v>
      </c>
      <c r="J56">
        <f t="shared" si="8"/>
        <v>0</v>
      </c>
      <c r="L56">
        <f t="shared" si="9"/>
        <v>3.0397386188514493E+178</v>
      </c>
      <c r="M56" cm="1">
        <f t="array" ref="M56">EXP(SUMPRODUCT(TRANSPOSE(G$4:G$5),N56:O56))</f>
        <v>7.709385942096301E+177</v>
      </c>
      <c r="N56" s="9">
        <v>0</v>
      </c>
      <c r="O56" s="9">
        <v>1</v>
      </c>
      <c r="Q56" s="10">
        <f t="shared" si="5"/>
        <v>1</v>
      </c>
      <c r="R56" t="e">
        <f t="shared" si="6"/>
        <v>#DIV/0!</v>
      </c>
    </row>
    <row r="57" spans="1:18">
      <c r="A57">
        <v>47</v>
      </c>
      <c r="B57" s="1">
        <f t="shared" si="10"/>
        <v>44900</v>
      </c>
      <c r="C57">
        <v>1106</v>
      </c>
      <c r="D57">
        <f t="shared" si="1"/>
        <v>156167</v>
      </c>
      <c r="E57">
        <f t="shared" si="2"/>
        <v>1</v>
      </c>
      <c r="F57">
        <f t="shared" si="7"/>
        <v>0</v>
      </c>
      <c r="G57">
        <f t="shared" si="3"/>
        <v>-11060000</v>
      </c>
      <c r="I57">
        <f t="shared" si="4"/>
        <v>1000000</v>
      </c>
      <c r="J57">
        <f t="shared" si="8"/>
        <v>0</v>
      </c>
      <c r="L57">
        <f t="shared" si="9"/>
        <v>3.0397386188514493E+178</v>
      </c>
      <c r="M57" cm="1">
        <f t="array" ref="M57">EXP(SUMPRODUCT(TRANSPOSE(G$4:G$5),N57:O57))</f>
        <v>1</v>
      </c>
      <c r="N57" s="9">
        <v>0</v>
      </c>
      <c r="O57" s="9">
        <v>0</v>
      </c>
      <c r="Q57" s="10">
        <f t="shared" si="5"/>
        <v>1</v>
      </c>
      <c r="R57" t="e">
        <f t="shared" si="6"/>
        <v>#DIV/0!</v>
      </c>
    </row>
    <row r="58" spans="1:18">
      <c r="A58">
        <v>48</v>
      </c>
      <c r="B58" s="1">
        <f t="shared" si="10"/>
        <v>44907</v>
      </c>
      <c r="C58">
        <v>1032</v>
      </c>
      <c r="D58">
        <f t="shared" si="1"/>
        <v>157199</v>
      </c>
      <c r="E58">
        <f t="shared" si="2"/>
        <v>1</v>
      </c>
      <c r="F58">
        <f t="shared" si="7"/>
        <v>0</v>
      </c>
      <c r="G58">
        <f t="shared" si="3"/>
        <v>-10320000</v>
      </c>
      <c r="I58">
        <f t="shared" si="4"/>
        <v>1000000</v>
      </c>
      <c r="J58">
        <f t="shared" si="8"/>
        <v>0</v>
      </c>
      <c r="L58">
        <f t="shared" si="9"/>
        <v>3.0397386188514493E+178</v>
      </c>
      <c r="M58" cm="1">
        <f t="array" ref="M58">EXP(SUMPRODUCT(TRANSPOSE(G$4:G$5),N58:O58))</f>
        <v>1</v>
      </c>
      <c r="N58" s="9">
        <v>0</v>
      </c>
      <c r="O58" s="9">
        <v>0</v>
      </c>
      <c r="Q58" s="10">
        <f t="shared" si="5"/>
        <v>1</v>
      </c>
      <c r="R58" t="e">
        <f t="shared" si="6"/>
        <v>#DIV/0!</v>
      </c>
    </row>
    <row r="59" spans="1:18">
      <c r="A59">
        <v>49</v>
      </c>
      <c r="B59" s="1">
        <f t="shared" si="10"/>
        <v>44914</v>
      </c>
      <c r="C59">
        <v>11492</v>
      </c>
      <c r="D59">
        <f t="shared" si="1"/>
        <v>168691</v>
      </c>
      <c r="E59">
        <f t="shared" si="2"/>
        <v>1</v>
      </c>
      <c r="F59">
        <f t="shared" si="7"/>
        <v>0</v>
      </c>
      <c r="G59">
        <f t="shared" si="3"/>
        <v>-114920000</v>
      </c>
      <c r="I59">
        <f t="shared" si="4"/>
        <v>1000000</v>
      </c>
      <c r="J59">
        <f t="shared" si="8"/>
        <v>0</v>
      </c>
      <c r="L59">
        <f t="shared" si="9"/>
        <v>3.0397386188514493E+178</v>
      </c>
      <c r="M59" cm="1">
        <f t="array" ref="M59">EXP(SUMPRODUCT(TRANSPOSE(G$4:G$5),N59:O59))</f>
        <v>1</v>
      </c>
      <c r="N59" s="9">
        <v>0</v>
      </c>
      <c r="O59" s="9">
        <v>0</v>
      </c>
      <c r="Q59" s="10">
        <f t="shared" si="5"/>
        <v>1</v>
      </c>
      <c r="R59" t="e">
        <f t="shared" si="6"/>
        <v>#DIV/0!</v>
      </c>
    </row>
    <row r="60" spans="1:18">
      <c r="A60">
        <v>50</v>
      </c>
      <c r="B60" s="1">
        <f t="shared" si="10"/>
        <v>44921</v>
      </c>
      <c r="C60">
        <v>3788</v>
      </c>
      <c r="D60">
        <f t="shared" si="1"/>
        <v>172479</v>
      </c>
      <c r="E60">
        <f t="shared" si="2"/>
        <v>1</v>
      </c>
      <c r="F60">
        <f t="shared" si="7"/>
        <v>0</v>
      </c>
      <c r="G60">
        <f t="shared" si="3"/>
        <v>-37880000</v>
      </c>
      <c r="I60">
        <f t="shared" si="4"/>
        <v>1000000</v>
      </c>
      <c r="J60">
        <f t="shared" si="8"/>
        <v>0</v>
      </c>
      <c r="L60">
        <f t="shared" si="9"/>
        <v>3.0397386188514493E+178</v>
      </c>
      <c r="M60" cm="1">
        <f t="array" ref="M60">EXP(SUMPRODUCT(TRANSPOSE(G$4:G$5),N60:O60))</f>
        <v>1</v>
      </c>
      <c r="N60" s="9">
        <v>0</v>
      </c>
      <c r="O60" s="9">
        <v>0</v>
      </c>
      <c r="Q60" s="10">
        <f t="shared" si="5"/>
        <v>1</v>
      </c>
      <c r="R60" t="e">
        <f t="shared" si="6"/>
        <v>#DIV/0!</v>
      </c>
    </row>
    <row r="61" spans="1:18">
      <c r="A61">
        <v>51</v>
      </c>
      <c r="B61" s="1">
        <f t="shared" si="10"/>
        <v>44928</v>
      </c>
      <c r="C61">
        <v>1513</v>
      </c>
      <c r="D61">
        <f t="shared" si="1"/>
        <v>173992</v>
      </c>
      <c r="E61">
        <f t="shared" si="2"/>
        <v>1</v>
      </c>
      <c r="F61">
        <f t="shared" si="7"/>
        <v>0</v>
      </c>
      <c r="G61">
        <f t="shared" si="3"/>
        <v>-15130000</v>
      </c>
      <c r="I61">
        <f t="shared" si="4"/>
        <v>1000000</v>
      </c>
      <c r="J61">
        <f t="shared" si="8"/>
        <v>0</v>
      </c>
      <c r="L61">
        <f t="shared" si="9"/>
        <v>3.0397386188514493E+178</v>
      </c>
      <c r="M61" cm="1">
        <f t="array" ref="M61">EXP(SUMPRODUCT(TRANSPOSE(G$4:G$5),N61:O61))</f>
        <v>1</v>
      </c>
      <c r="N61" s="9">
        <v>0</v>
      </c>
      <c r="O61" s="9">
        <v>0</v>
      </c>
      <c r="Q61" s="10">
        <f t="shared" si="5"/>
        <v>1</v>
      </c>
      <c r="R61" t="e">
        <f t="shared" si="6"/>
        <v>#DIV/0!</v>
      </c>
    </row>
    <row r="62" spans="1:18">
      <c r="G62" t="e">
        <f>(B2-D61)*LN(1-E61)</f>
        <v>#NUM!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50B6-ED1E-4AB8-A1AF-22F5FAC03BCA}">
  <dimension ref="A1:K61"/>
  <sheetViews>
    <sheetView topLeftCell="E1" workbookViewId="0">
      <selection activeCell="Q6" sqref="Q6"/>
    </sheetView>
  </sheetViews>
  <sheetFormatPr defaultColWidth="11" defaultRowHeight="15.75"/>
  <sheetData>
    <row r="1" spans="1:11">
      <c r="E1" t="s">
        <v>6</v>
      </c>
      <c r="F1">
        <v>0.1574154460002721</v>
      </c>
      <c r="I1" t="s">
        <v>16</v>
      </c>
      <c r="J1" s="10">
        <f>AVERAGE(J10:J60)</f>
        <v>0.51284806594655641</v>
      </c>
    </row>
    <row r="2" spans="1:11">
      <c r="A2" t="s">
        <v>9</v>
      </c>
      <c r="B2">
        <v>1000000</v>
      </c>
      <c r="E2" t="s">
        <v>7</v>
      </c>
      <c r="F2">
        <v>13.803075463100235</v>
      </c>
    </row>
    <row r="3" spans="1:11">
      <c r="E3" t="s">
        <v>48</v>
      </c>
      <c r="F3">
        <v>0.99999899999999997</v>
      </c>
    </row>
    <row r="4" spans="1:11">
      <c r="E4" t="s">
        <v>11</v>
      </c>
      <c r="F4">
        <v>0.88665649474272656</v>
      </c>
    </row>
    <row r="5" spans="1:11">
      <c r="E5" t="s">
        <v>8</v>
      </c>
      <c r="F5">
        <f>SUM(F8:F61)</f>
        <v>-1122613.3228323685</v>
      </c>
    </row>
    <row r="7" spans="1:11">
      <c r="B7" s="3" t="s">
        <v>15</v>
      </c>
      <c r="C7" s="2" t="s">
        <v>3</v>
      </c>
      <c r="D7" s="12" t="s">
        <v>4</v>
      </c>
      <c r="E7" s="12" t="s">
        <v>5</v>
      </c>
      <c r="F7" s="12" t="s">
        <v>8</v>
      </c>
      <c r="G7" s="12"/>
      <c r="H7" s="12" t="s">
        <v>10</v>
      </c>
      <c r="I7" s="12" t="s">
        <v>26</v>
      </c>
      <c r="J7" s="12" t="s">
        <v>18</v>
      </c>
      <c r="K7" s="12" t="s">
        <v>17</v>
      </c>
    </row>
    <row r="8" spans="1:11">
      <c r="B8" s="1">
        <f>B9-WEEKDAY(7)</f>
        <v>44564</v>
      </c>
    </row>
    <row r="9" spans="1:11">
      <c r="B9" s="1">
        <v>44571</v>
      </c>
      <c r="C9" s="4"/>
    </row>
    <row r="10" spans="1:11">
      <c r="A10">
        <v>1</v>
      </c>
      <c r="B10" s="1">
        <v>44578</v>
      </c>
      <c r="C10">
        <v>9979</v>
      </c>
      <c r="D10">
        <f>C10</f>
        <v>9979</v>
      </c>
      <c r="E10">
        <f>$F$3*(1-(F$2/(F$2+A10^$F$4))^F$1)</f>
        <v>1.0949791282045707E-2</v>
      </c>
      <c r="F10">
        <f>C10*LN(E10)</f>
        <v>-45049.545706454883</v>
      </c>
      <c r="H10">
        <f t="shared" ref="H10:H60" si="0">$B$2*E10</f>
        <v>10949.791282045706</v>
      </c>
      <c r="I10">
        <f>H10</f>
        <v>10949.791282045706</v>
      </c>
      <c r="J10" s="10">
        <f>ABS(C10-I10)/C10</f>
        <v>9.7283423393697346E-2</v>
      </c>
      <c r="K10">
        <f>(C10-I10)^2/I10</f>
        <v>86.068828986836522</v>
      </c>
    </row>
    <row r="11" spans="1:11">
      <c r="A11">
        <v>2</v>
      </c>
      <c r="B11" s="1">
        <f t="shared" ref="B11:B60" si="1">B10+WEEKDAY(7)</f>
        <v>44585</v>
      </c>
      <c r="C11">
        <v>8445</v>
      </c>
      <c r="D11">
        <f t="shared" ref="D11:D60" si="2">C11+D10</f>
        <v>18424</v>
      </c>
      <c r="E11">
        <f t="shared" ref="E11:E60" si="3">$F$3*(1-(F$2/(F$2+A11^$F$4))^F$1)</f>
        <v>1.9593367676513183E-2</v>
      </c>
      <c r="F11">
        <f>C11*LN(E11-E10)</f>
        <v>-40121.678565183291</v>
      </c>
      <c r="H11">
        <f t="shared" si="0"/>
        <v>19593.367676513182</v>
      </c>
      <c r="I11">
        <f>H11-H10</f>
        <v>8643.5763944674763</v>
      </c>
      <c r="J11" s="10">
        <f t="shared" ref="J11:J60" si="4">ABS(C11-I11)/C11</f>
        <v>2.3514078681761558E-2</v>
      </c>
      <c r="K11">
        <f t="shared" ref="K11:K60" si="5">(C11-I11)^2/I11</f>
        <v>4.5620681347760774</v>
      </c>
    </row>
    <row r="12" spans="1:11">
      <c r="A12">
        <v>3</v>
      </c>
      <c r="B12" s="1">
        <f t="shared" si="1"/>
        <v>44592</v>
      </c>
      <c r="C12">
        <v>10083</v>
      </c>
      <c r="D12">
        <f t="shared" si="2"/>
        <v>28507</v>
      </c>
      <c r="E12">
        <f t="shared" si="3"/>
        <v>2.7255253037815914E-2</v>
      </c>
      <c r="F12">
        <f t="shared" ref="F12:F60" si="6">C12*LN(E12-E11)</f>
        <v>-49119.30621513271</v>
      </c>
      <c r="H12">
        <f t="shared" si="0"/>
        <v>27255.253037815914</v>
      </c>
      <c r="I12">
        <f t="shared" ref="I12:I60" si="7">H12-H11</f>
        <v>7661.8853613027313</v>
      </c>
      <c r="J12" s="10">
        <f t="shared" si="4"/>
        <v>0.24011848048172851</v>
      </c>
      <c r="K12">
        <f t="shared" si="5"/>
        <v>765.05922723927824</v>
      </c>
    </row>
    <row r="13" spans="1:11">
      <c r="A13">
        <v>4</v>
      </c>
      <c r="B13" s="1">
        <f t="shared" si="1"/>
        <v>44599</v>
      </c>
      <c r="C13">
        <v>10956</v>
      </c>
      <c r="D13">
        <f t="shared" si="2"/>
        <v>39463</v>
      </c>
      <c r="E13">
        <f t="shared" si="3"/>
        <v>3.4230835240111612E-2</v>
      </c>
      <c r="F13">
        <f t="shared" si="6"/>
        <v>-54400.259396508969</v>
      </c>
      <c r="H13">
        <f t="shared" si="0"/>
        <v>34230.835240111614</v>
      </c>
      <c r="I13">
        <f t="shared" si="7"/>
        <v>6975.5822022957</v>
      </c>
      <c r="J13" s="10">
        <f t="shared" si="4"/>
        <v>0.36330940103179082</v>
      </c>
      <c r="K13">
        <f t="shared" si="5"/>
        <v>2271.3123270294054</v>
      </c>
    </row>
    <row r="14" spans="1:11">
      <c r="A14">
        <v>5</v>
      </c>
      <c r="B14" s="1">
        <f t="shared" si="1"/>
        <v>44606</v>
      </c>
      <c r="C14">
        <v>6183</v>
      </c>
      <c r="D14">
        <f t="shared" si="2"/>
        <v>45646</v>
      </c>
      <c r="E14">
        <f t="shared" si="3"/>
        <v>4.0672016322574507E-2</v>
      </c>
      <c r="F14">
        <f t="shared" si="6"/>
        <v>-31193.503081173822</v>
      </c>
      <c r="H14">
        <f t="shared" si="0"/>
        <v>40672.016322574505</v>
      </c>
      <c r="I14">
        <f t="shared" si="7"/>
        <v>6441.1810824628919</v>
      </c>
      <c r="J14" s="10">
        <f t="shared" si="4"/>
        <v>4.1756603988822888E-2</v>
      </c>
      <c r="K14">
        <f t="shared" si="5"/>
        <v>10.348641109189717</v>
      </c>
    </row>
    <row r="15" spans="1:11">
      <c r="A15">
        <v>6</v>
      </c>
      <c r="B15" s="1">
        <f t="shared" si="1"/>
        <v>44613</v>
      </c>
      <c r="C15">
        <v>4890</v>
      </c>
      <c r="D15">
        <f t="shared" si="2"/>
        <v>50536</v>
      </c>
      <c r="E15">
        <f t="shared" si="3"/>
        <v>4.6674736028184949E-2</v>
      </c>
      <c r="F15">
        <f t="shared" si="6"/>
        <v>-25015.003451839097</v>
      </c>
      <c r="H15">
        <f t="shared" si="0"/>
        <v>46674.736028184947</v>
      </c>
      <c r="I15">
        <f t="shared" si="7"/>
        <v>6002.7197056104415</v>
      </c>
      <c r="J15" s="10">
        <f t="shared" si="4"/>
        <v>0.22755004204712503</v>
      </c>
      <c r="K15">
        <f t="shared" si="5"/>
        <v>206.26402763676523</v>
      </c>
    </row>
    <row r="16" spans="1:11">
      <c r="A16">
        <v>7</v>
      </c>
      <c r="B16" s="1">
        <f t="shared" si="1"/>
        <v>44620</v>
      </c>
      <c r="C16">
        <v>3880</v>
      </c>
      <c r="D16">
        <f t="shared" si="2"/>
        <v>54416</v>
      </c>
      <c r="E16">
        <f t="shared" si="3"/>
        <v>5.2306251781463288E-2</v>
      </c>
      <c r="F16">
        <f t="shared" si="6"/>
        <v>-20095.981383104841</v>
      </c>
      <c r="H16">
        <f t="shared" si="0"/>
        <v>52306.251781463288</v>
      </c>
      <c r="I16">
        <f t="shared" si="7"/>
        <v>5631.5157532783414</v>
      </c>
      <c r="J16" s="10">
        <f t="shared" si="4"/>
        <v>0.45142158589647974</v>
      </c>
      <c r="K16">
        <f t="shared" si="5"/>
        <v>544.75696568837554</v>
      </c>
    </row>
    <row r="17" spans="1:11">
      <c r="A17">
        <v>8</v>
      </c>
      <c r="B17" s="1">
        <f t="shared" si="1"/>
        <v>44627</v>
      </c>
      <c r="C17">
        <v>2498</v>
      </c>
      <c r="D17">
        <f t="shared" si="2"/>
        <v>56914</v>
      </c>
      <c r="E17">
        <f t="shared" si="3"/>
        <v>5.7616793544455161E-2</v>
      </c>
      <c r="F17">
        <f t="shared" si="6"/>
        <v>-13084.677432165725</v>
      </c>
      <c r="H17">
        <f t="shared" si="0"/>
        <v>57616.793544455162</v>
      </c>
      <c r="I17">
        <f t="shared" si="7"/>
        <v>5310.5417629918738</v>
      </c>
      <c r="J17" s="10">
        <f t="shared" si="4"/>
        <v>1.125917439148068</v>
      </c>
      <c r="K17">
        <f t="shared" si="5"/>
        <v>1489.5638753280139</v>
      </c>
    </row>
    <row r="18" spans="1:11">
      <c r="A18">
        <v>9</v>
      </c>
      <c r="B18" s="1">
        <f t="shared" si="1"/>
        <v>44634</v>
      </c>
      <c r="C18">
        <v>2994</v>
      </c>
      <c r="D18">
        <f t="shared" si="2"/>
        <v>59908</v>
      </c>
      <c r="E18">
        <f t="shared" si="3"/>
        <v>6.2645500590322423E-2</v>
      </c>
      <c r="F18">
        <f t="shared" si="6"/>
        <v>-15846.021575086694</v>
      </c>
      <c r="H18">
        <f t="shared" si="0"/>
        <v>62645.500590322423</v>
      </c>
      <c r="I18">
        <f t="shared" si="7"/>
        <v>5028.7070458672606</v>
      </c>
      <c r="J18" s="10">
        <f t="shared" si="4"/>
        <v>0.67959487169915189</v>
      </c>
      <c r="K18">
        <f t="shared" si="5"/>
        <v>823.27976649669324</v>
      </c>
    </row>
    <row r="19" spans="1:11">
      <c r="A19">
        <v>10</v>
      </c>
      <c r="B19" s="1">
        <f t="shared" si="1"/>
        <v>44641</v>
      </c>
      <c r="C19">
        <v>3040</v>
      </c>
      <c r="D19">
        <f t="shared" si="2"/>
        <v>62948</v>
      </c>
      <c r="E19">
        <f t="shared" si="3"/>
        <v>6.7423812573991923E-2</v>
      </c>
      <c r="F19">
        <f t="shared" si="6"/>
        <v>-16244.750526472533</v>
      </c>
      <c r="H19">
        <f t="shared" si="0"/>
        <v>67423.81257399192</v>
      </c>
      <c r="I19">
        <f t="shared" si="7"/>
        <v>4778.3119836694968</v>
      </c>
      <c r="J19" s="10">
        <f t="shared" si="4"/>
        <v>0.5718131525228608</v>
      </c>
      <c r="K19">
        <f t="shared" si="5"/>
        <v>632.38410612285918</v>
      </c>
    </row>
    <row r="20" spans="1:11">
      <c r="A20">
        <v>11</v>
      </c>
      <c r="B20" s="1">
        <f t="shared" si="1"/>
        <v>44648</v>
      </c>
      <c r="C20">
        <v>3217</v>
      </c>
      <c r="D20">
        <f t="shared" si="2"/>
        <v>66165</v>
      </c>
      <c r="E20">
        <f t="shared" si="3"/>
        <v>7.1977569643291162E-2</v>
      </c>
      <c r="F20">
        <f t="shared" si="6"/>
        <v>-17345.429148308995</v>
      </c>
      <c r="H20">
        <f t="shared" si="0"/>
        <v>71977.569643291165</v>
      </c>
      <c r="I20">
        <f t="shared" si="7"/>
        <v>4553.7570692992449</v>
      </c>
      <c r="J20" s="10">
        <f t="shared" si="4"/>
        <v>0.41552908588723808</v>
      </c>
      <c r="K20">
        <f t="shared" si="5"/>
        <v>392.40553132898822</v>
      </c>
    </row>
    <row r="21" spans="1:11">
      <c r="A21">
        <v>12</v>
      </c>
      <c r="B21" s="1">
        <f t="shared" si="1"/>
        <v>44655</v>
      </c>
      <c r="C21">
        <v>4110</v>
      </c>
      <c r="D21">
        <f t="shared" si="2"/>
        <v>70275</v>
      </c>
      <c r="E21">
        <f t="shared" si="3"/>
        <v>7.6328393629013364E-2</v>
      </c>
      <c r="F21">
        <f t="shared" si="6"/>
        <v>-22347.673022537689</v>
      </c>
      <c r="H21">
        <f t="shared" si="0"/>
        <v>76328.393629013357</v>
      </c>
      <c r="I21">
        <f t="shared" si="7"/>
        <v>4350.8239857221924</v>
      </c>
      <c r="J21" s="10">
        <f t="shared" si="4"/>
        <v>5.8594643728027362E-2</v>
      </c>
      <c r="K21">
        <f t="shared" si="5"/>
        <v>13.329932971190049</v>
      </c>
    </row>
    <row r="22" spans="1:11">
      <c r="A22">
        <v>13</v>
      </c>
      <c r="B22" s="1">
        <f t="shared" si="1"/>
        <v>44662</v>
      </c>
      <c r="C22">
        <v>3629</v>
      </c>
      <c r="D22">
        <f t="shared" si="2"/>
        <v>73904</v>
      </c>
      <c r="E22">
        <f t="shared" si="3"/>
        <v>8.0494639517621688E-2</v>
      </c>
      <c r="F22">
        <f t="shared" si="6"/>
        <v>-19889.60515217188</v>
      </c>
      <c r="H22">
        <f t="shared" si="0"/>
        <v>80494.63951762169</v>
      </c>
      <c r="I22">
        <f t="shared" si="7"/>
        <v>4166.2458886083332</v>
      </c>
      <c r="J22" s="10">
        <f t="shared" si="4"/>
        <v>0.14804240523789838</v>
      </c>
      <c r="K22">
        <f t="shared" si="5"/>
        <v>69.278951013371596</v>
      </c>
    </row>
    <row r="23" spans="1:11">
      <c r="A23">
        <v>14</v>
      </c>
      <c r="B23" s="1">
        <f t="shared" si="1"/>
        <v>44669</v>
      </c>
      <c r="C23">
        <v>3015</v>
      </c>
      <c r="D23">
        <f t="shared" si="2"/>
        <v>76919</v>
      </c>
      <c r="E23">
        <f t="shared" si="3"/>
        <v>8.4492075447119896E-2</v>
      </c>
      <c r="F23">
        <f t="shared" si="6"/>
        <v>-16649.13795519741</v>
      </c>
      <c r="H23">
        <f t="shared" si="0"/>
        <v>84492.075447119903</v>
      </c>
      <c r="I23">
        <f t="shared" si="7"/>
        <v>3997.4359294982132</v>
      </c>
      <c r="J23" s="10">
        <f t="shared" si="4"/>
        <v>0.32584939618514536</v>
      </c>
      <c r="K23">
        <f t="shared" si="5"/>
        <v>241.44986250978499</v>
      </c>
    </row>
    <row r="24" spans="1:11">
      <c r="A24">
        <v>15</v>
      </c>
      <c r="B24" s="1">
        <f t="shared" si="1"/>
        <v>44676</v>
      </c>
      <c r="C24">
        <v>6371</v>
      </c>
      <c r="D24">
        <f t="shared" si="2"/>
        <v>83290</v>
      </c>
      <c r="E24">
        <f t="shared" si="3"/>
        <v>8.8334383396627802E-2</v>
      </c>
      <c r="F24">
        <f t="shared" si="6"/>
        <v>-35433.476432356867</v>
      </c>
      <c r="H24">
        <f t="shared" si="0"/>
        <v>88334.383396627803</v>
      </c>
      <c r="I24">
        <f t="shared" si="7"/>
        <v>3842.3079495079</v>
      </c>
      <c r="J24" s="10">
        <f t="shared" si="4"/>
        <v>0.39690661599310939</v>
      </c>
      <c r="K24">
        <f t="shared" si="5"/>
        <v>1664.1777729036223</v>
      </c>
    </row>
    <row r="25" spans="1:11">
      <c r="A25">
        <v>16</v>
      </c>
      <c r="B25" s="1">
        <f t="shared" si="1"/>
        <v>44683</v>
      </c>
      <c r="C25">
        <v>6041</v>
      </c>
      <c r="D25">
        <f t="shared" si="2"/>
        <v>89331</v>
      </c>
      <c r="E25">
        <f t="shared" si="3"/>
        <v>9.2033537050299E-2</v>
      </c>
      <c r="F25">
        <f t="shared" si="6"/>
        <v>-33827.493066828596</v>
      </c>
      <c r="H25">
        <f t="shared" si="0"/>
        <v>92033.537050298997</v>
      </c>
      <c r="I25">
        <f t="shared" si="7"/>
        <v>3699.1536536711938</v>
      </c>
      <c r="J25" s="10">
        <f t="shared" si="4"/>
        <v>0.38765872311352528</v>
      </c>
      <c r="K25">
        <f t="shared" si="5"/>
        <v>1482.5673176270436</v>
      </c>
    </row>
    <row r="26" spans="1:11">
      <c r="A26">
        <v>17</v>
      </c>
      <c r="B26" s="1">
        <f t="shared" si="1"/>
        <v>44690</v>
      </c>
      <c r="C26">
        <v>6270</v>
      </c>
      <c r="D26">
        <f t="shared" si="2"/>
        <v>95601</v>
      </c>
      <c r="E26">
        <f t="shared" si="3"/>
        <v>9.5600092929449834E-2</v>
      </c>
      <c r="F26">
        <f t="shared" si="6"/>
        <v>-35338.691151428859</v>
      </c>
      <c r="H26">
        <f t="shared" si="0"/>
        <v>95600.092929449835</v>
      </c>
      <c r="I26">
        <f t="shared" si="7"/>
        <v>3566.5558791508374</v>
      </c>
      <c r="J26" s="10">
        <f t="shared" si="4"/>
        <v>0.43117131114021734</v>
      </c>
      <c r="K26">
        <f t="shared" si="5"/>
        <v>2049.206675066594</v>
      </c>
    </row>
    <row r="27" spans="1:11">
      <c r="A27">
        <v>18</v>
      </c>
      <c r="B27" s="1">
        <f t="shared" si="1"/>
        <v>44697</v>
      </c>
      <c r="C27">
        <v>4668</v>
      </c>
      <c r="D27">
        <f t="shared" si="2"/>
        <v>100269</v>
      </c>
      <c r="E27">
        <f t="shared" si="3"/>
        <v>9.9043418686651438E-2</v>
      </c>
      <c r="F27">
        <f t="shared" si="6"/>
        <v>-26473.710018826943</v>
      </c>
      <c r="H27">
        <f t="shared" si="0"/>
        <v>99043.418686651436</v>
      </c>
      <c r="I27">
        <f t="shared" si="7"/>
        <v>3443.3257572016009</v>
      </c>
      <c r="J27" s="10">
        <f t="shared" si="4"/>
        <v>0.26235523624644369</v>
      </c>
      <c r="K27">
        <f t="shared" si="5"/>
        <v>435.57511160162352</v>
      </c>
    </row>
    <row r="28" spans="1:11">
      <c r="A28">
        <v>19</v>
      </c>
      <c r="B28" s="1">
        <f t="shared" si="1"/>
        <v>44704</v>
      </c>
      <c r="C28">
        <v>7607</v>
      </c>
      <c r="D28">
        <f t="shared" si="2"/>
        <v>107876</v>
      </c>
      <c r="E28">
        <f t="shared" si="3"/>
        <v>0.10237187486138409</v>
      </c>
      <c r="F28">
        <f t="shared" si="6"/>
        <v>-43399.811598839551</v>
      </c>
      <c r="H28">
        <f t="shared" si="0"/>
        <v>102371.87486138409</v>
      </c>
      <c r="I28">
        <f t="shared" si="7"/>
        <v>3328.4561747326516</v>
      </c>
      <c r="J28" s="10">
        <f t="shared" si="4"/>
        <v>0.56244824835905727</v>
      </c>
      <c r="K28">
        <f t="shared" si="5"/>
        <v>5499.8282398006113</v>
      </c>
    </row>
    <row r="29" spans="1:11">
      <c r="A29">
        <v>20</v>
      </c>
      <c r="B29" s="1">
        <f t="shared" si="1"/>
        <v>44711</v>
      </c>
      <c r="C29">
        <v>4605</v>
      </c>
      <c r="D29">
        <f t="shared" si="2"/>
        <v>112481</v>
      </c>
      <c r="E29">
        <f t="shared" si="3"/>
        <v>0.10559296150757165</v>
      </c>
      <c r="F29">
        <f t="shared" si="6"/>
        <v>-26423.658122080647</v>
      </c>
      <c r="H29">
        <f t="shared" si="0"/>
        <v>105592.96150757166</v>
      </c>
      <c r="I29">
        <f t="shared" si="7"/>
        <v>3221.0866461875703</v>
      </c>
      <c r="J29" s="10">
        <f t="shared" si="4"/>
        <v>0.30052407248912699</v>
      </c>
      <c r="K29">
        <f t="shared" si="5"/>
        <v>594.58697676673432</v>
      </c>
    </row>
    <row r="30" spans="1:11">
      <c r="A30">
        <v>21</v>
      </c>
      <c r="B30" s="1">
        <f t="shared" si="1"/>
        <v>44718</v>
      </c>
      <c r="C30">
        <v>3661</v>
      </c>
      <c r="D30">
        <f t="shared" si="2"/>
        <v>116142</v>
      </c>
      <c r="E30">
        <f t="shared" si="3"/>
        <v>0.10871343786219959</v>
      </c>
      <c r="F30">
        <f t="shared" si="6"/>
        <v>-21123.126546052023</v>
      </c>
      <c r="H30">
        <f t="shared" si="0"/>
        <v>108713.43786219959</v>
      </c>
      <c r="I30">
        <f t="shared" si="7"/>
        <v>3120.4763546279282</v>
      </c>
      <c r="J30" s="10">
        <f t="shared" si="4"/>
        <v>0.14764371629939135</v>
      </c>
      <c r="K30">
        <f t="shared" si="5"/>
        <v>93.628593202767519</v>
      </c>
    </row>
    <row r="31" spans="1:11">
      <c r="A31">
        <v>22</v>
      </c>
      <c r="B31" s="1">
        <f t="shared" si="1"/>
        <v>44725</v>
      </c>
      <c r="C31">
        <v>3115</v>
      </c>
      <c r="D31">
        <f t="shared" si="2"/>
        <v>119257</v>
      </c>
      <c r="E31">
        <f t="shared" si="3"/>
        <v>0.11173942102013854</v>
      </c>
      <c r="F31">
        <f t="shared" si="6"/>
        <v>-18068.617399627794</v>
      </c>
      <c r="H31">
        <f t="shared" si="0"/>
        <v>111739.42102013853</v>
      </c>
      <c r="I31">
        <f t="shared" si="7"/>
        <v>3025.9831579389429</v>
      </c>
      <c r="J31" s="10">
        <f t="shared" si="4"/>
        <v>2.8576835332602604E-2</v>
      </c>
      <c r="K31">
        <f t="shared" si="5"/>
        <v>2.6186524368894295</v>
      </c>
    </row>
    <row r="32" spans="1:11">
      <c r="A32">
        <v>23</v>
      </c>
      <c r="B32" s="1">
        <f t="shared" si="1"/>
        <v>44732</v>
      </c>
      <c r="C32">
        <v>2544</v>
      </c>
      <c r="D32">
        <f t="shared" si="2"/>
        <v>121801</v>
      </c>
      <c r="E32">
        <f t="shared" si="3"/>
        <v>0.11467646804736081</v>
      </c>
      <c r="F32">
        <f t="shared" si="6"/>
        <v>-14832.411964308756</v>
      </c>
      <c r="H32">
        <f t="shared" si="0"/>
        <v>114676.46804736082</v>
      </c>
      <c r="I32">
        <f t="shared" si="7"/>
        <v>2937.0470272222883</v>
      </c>
      <c r="J32" s="10">
        <f t="shared" si="4"/>
        <v>0.15449961761882403</v>
      </c>
      <c r="K32">
        <f t="shared" si="5"/>
        <v>52.599077977441617</v>
      </c>
    </row>
    <row r="33" spans="1:11">
      <c r="A33">
        <v>24</v>
      </c>
      <c r="B33" s="1">
        <f t="shared" si="1"/>
        <v>44739</v>
      </c>
      <c r="C33">
        <v>3259</v>
      </c>
      <c r="D33">
        <f t="shared" si="2"/>
        <v>125060</v>
      </c>
      <c r="E33">
        <f t="shared" si="3"/>
        <v>0.11752964487712132</v>
      </c>
      <c r="F33">
        <f t="shared" si="6"/>
        <v>-19095.531142303058</v>
      </c>
      <c r="H33">
        <f t="shared" si="0"/>
        <v>117529.64487712132</v>
      </c>
      <c r="I33">
        <f t="shared" si="7"/>
        <v>2853.1768297605013</v>
      </c>
      <c r="J33" s="10">
        <f t="shared" si="4"/>
        <v>0.1245238325374344</v>
      </c>
      <c r="K33">
        <f t="shared" si="5"/>
        <v>57.722481055287986</v>
      </c>
    </row>
    <row r="34" spans="1:11">
      <c r="A34">
        <v>25</v>
      </c>
      <c r="B34" s="1">
        <f t="shared" si="1"/>
        <v>44746</v>
      </c>
      <c r="C34">
        <v>2364</v>
      </c>
      <c r="D34">
        <f t="shared" si="2"/>
        <v>127424</v>
      </c>
      <c r="E34">
        <f t="shared" si="3"/>
        <v>0.12030358454815351</v>
      </c>
      <c r="F34">
        <f t="shared" si="6"/>
        <v>-13918.018571404109</v>
      </c>
      <c r="H34">
        <f t="shared" si="0"/>
        <v>120303.58454815351</v>
      </c>
      <c r="I34">
        <f t="shared" si="7"/>
        <v>2773.9396710321889</v>
      </c>
      <c r="J34" s="10">
        <f t="shared" si="4"/>
        <v>0.17340933630803254</v>
      </c>
      <c r="K34">
        <f t="shared" si="5"/>
        <v>60.581899325679025</v>
      </c>
    </row>
    <row r="35" spans="1:11">
      <c r="A35">
        <v>26</v>
      </c>
      <c r="B35" s="1">
        <f t="shared" si="1"/>
        <v>44753</v>
      </c>
      <c r="C35">
        <v>2043</v>
      </c>
      <c r="D35">
        <f t="shared" si="2"/>
        <v>129467</v>
      </c>
      <c r="E35">
        <f t="shared" si="3"/>
        <v>0.12300253676746281</v>
      </c>
      <c r="F35">
        <f t="shared" si="6"/>
        <v>-12084.123637296689</v>
      </c>
      <c r="H35">
        <f t="shared" si="0"/>
        <v>123002.53676746281</v>
      </c>
      <c r="I35">
        <f t="shared" si="7"/>
        <v>2698.9522193092998</v>
      </c>
      <c r="J35" s="10">
        <f t="shared" si="4"/>
        <v>0.32107303930949577</v>
      </c>
      <c r="K35">
        <f t="shared" si="5"/>
        <v>159.42235321487419</v>
      </c>
    </row>
    <row r="36" spans="1:11">
      <c r="A36">
        <v>27</v>
      </c>
      <c r="B36" s="1">
        <f t="shared" si="1"/>
        <v>44760</v>
      </c>
      <c r="C36">
        <v>2176</v>
      </c>
      <c r="D36">
        <f t="shared" si="2"/>
        <v>131643</v>
      </c>
      <c r="E36">
        <f t="shared" si="3"/>
        <v>0.12563041035111233</v>
      </c>
      <c r="F36">
        <f t="shared" si="6"/>
        <v>-12928.878696136389</v>
      </c>
      <c r="H36">
        <f t="shared" si="0"/>
        <v>125630.41035111232</v>
      </c>
      <c r="I36">
        <f t="shared" si="7"/>
        <v>2627.873583649518</v>
      </c>
      <c r="J36" s="10">
        <f t="shared" si="4"/>
        <v>0.20766249248599172</v>
      </c>
      <c r="K36">
        <f t="shared" si="5"/>
        <v>77.70150621807494</v>
      </c>
    </row>
    <row r="37" spans="1:11">
      <c r="A37">
        <v>28</v>
      </c>
      <c r="B37" s="1">
        <f t="shared" si="1"/>
        <v>44767</v>
      </c>
      <c r="C37">
        <v>2127</v>
      </c>
      <c r="D37">
        <f t="shared" si="2"/>
        <v>133770</v>
      </c>
      <c r="E37">
        <f t="shared" si="3"/>
        <v>0.12819080977264685</v>
      </c>
      <c r="F37">
        <f t="shared" si="6"/>
        <v>-12693.068202343733</v>
      </c>
      <c r="H37">
        <f t="shared" si="0"/>
        <v>128190.80977264685</v>
      </c>
      <c r="I37">
        <f t="shared" si="7"/>
        <v>2560.3994215345301</v>
      </c>
      <c r="J37" s="10">
        <f t="shared" si="4"/>
        <v>0.20376089399836866</v>
      </c>
      <c r="K37">
        <f t="shared" si="5"/>
        <v>73.361623583671062</v>
      </c>
    </row>
    <row r="38" spans="1:11">
      <c r="A38">
        <v>29</v>
      </c>
      <c r="B38" s="1">
        <f t="shared" si="1"/>
        <v>44774</v>
      </c>
      <c r="C38">
        <v>1434</v>
      </c>
      <c r="D38">
        <f t="shared" si="2"/>
        <v>135204</v>
      </c>
      <c r="E38">
        <f t="shared" si="3"/>
        <v>0.13068706680168343</v>
      </c>
      <c r="F38">
        <f t="shared" si="6"/>
        <v>-8593.9087375113468</v>
      </c>
      <c r="H38">
        <f t="shared" si="0"/>
        <v>130687.06680168344</v>
      </c>
      <c r="I38">
        <f t="shared" si="7"/>
        <v>2496.2570290365838</v>
      </c>
      <c r="J38" s="10">
        <f t="shared" si="4"/>
        <v>0.74076501327516309</v>
      </c>
      <c r="K38">
        <f t="shared" si="5"/>
        <v>452.03277651785936</v>
      </c>
    </row>
    <row r="39" spans="1:11">
      <c r="A39">
        <v>30</v>
      </c>
      <c r="B39" s="1">
        <f t="shared" si="1"/>
        <v>44781</v>
      </c>
      <c r="C39">
        <v>1897</v>
      </c>
      <c r="D39">
        <f t="shared" si="2"/>
        <v>137101</v>
      </c>
      <c r="E39">
        <f t="shared" si="3"/>
        <v>0.13312226802449006</v>
      </c>
      <c r="F39">
        <f t="shared" si="6"/>
        <v>-11415.626009837551</v>
      </c>
      <c r="H39">
        <f t="shared" si="0"/>
        <v>133122.26802449007</v>
      </c>
      <c r="I39">
        <f t="shared" si="7"/>
        <v>2435.2012228066305</v>
      </c>
      <c r="J39" s="10">
        <f t="shared" si="4"/>
        <v>0.28371176742574095</v>
      </c>
      <c r="K39">
        <f t="shared" si="5"/>
        <v>118.94727775173803</v>
      </c>
    </row>
    <row r="40" spans="1:11">
      <c r="A40">
        <v>31</v>
      </c>
      <c r="B40" s="1">
        <f t="shared" si="1"/>
        <v>44788</v>
      </c>
      <c r="C40">
        <v>1187</v>
      </c>
      <c r="D40">
        <f t="shared" si="2"/>
        <v>138288</v>
      </c>
      <c r="E40">
        <f t="shared" si="3"/>
        <v>0.13549927888974264</v>
      </c>
      <c r="F40">
        <f t="shared" si="6"/>
        <v>-7171.7489737896467</v>
      </c>
      <c r="H40">
        <f t="shared" si="0"/>
        <v>135499.27888974265</v>
      </c>
      <c r="I40">
        <f t="shared" si="7"/>
        <v>2377.0108652525814</v>
      </c>
      <c r="J40" s="10">
        <f t="shared" si="4"/>
        <v>1.002536533489959</v>
      </c>
      <c r="K40">
        <f t="shared" si="5"/>
        <v>595.75910237529342</v>
      </c>
    </row>
    <row r="41" spans="1:11">
      <c r="A41">
        <v>32</v>
      </c>
      <c r="B41" s="1">
        <f t="shared" si="1"/>
        <v>44795</v>
      </c>
      <c r="C41">
        <v>1014</v>
      </c>
      <c r="D41">
        <f t="shared" si="2"/>
        <v>139302</v>
      </c>
      <c r="E41">
        <f t="shared" si="3"/>
        <v>0.13782076480572975</v>
      </c>
      <c r="F41">
        <f t="shared" si="6"/>
        <v>-6150.4654867375675</v>
      </c>
      <c r="H41">
        <f t="shared" si="0"/>
        <v>137820.76480572973</v>
      </c>
      <c r="I41">
        <f t="shared" si="7"/>
        <v>2321.485915987083</v>
      </c>
      <c r="J41" s="10">
        <f t="shared" si="4"/>
        <v>1.2894338421963343</v>
      </c>
      <c r="K41">
        <f t="shared" si="5"/>
        <v>736.39017524588473</v>
      </c>
    </row>
    <row r="42" spans="1:11">
      <c r="A42">
        <v>33</v>
      </c>
      <c r="B42" s="1">
        <f t="shared" si="1"/>
        <v>44802</v>
      </c>
      <c r="C42">
        <v>1137</v>
      </c>
      <c r="D42">
        <f t="shared" si="2"/>
        <v>140439</v>
      </c>
      <c r="E42">
        <f t="shared" si="3"/>
        <v>0.14008920972252301</v>
      </c>
      <c r="F42">
        <f t="shared" si="6"/>
        <v>-6922.8072624375573</v>
      </c>
      <c r="H42">
        <f t="shared" si="0"/>
        <v>140089.209722523</v>
      </c>
      <c r="I42">
        <f t="shared" si="7"/>
        <v>2268.4449167932617</v>
      </c>
      <c r="J42" s="10">
        <f t="shared" si="4"/>
        <v>0.99511426279090731</v>
      </c>
      <c r="K42">
        <f t="shared" si="5"/>
        <v>564.33708848747017</v>
      </c>
    </row>
    <row r="43" spans="1:11">
      <c r="A43">
        <v>34</v>
      </c>
      <c r="B43" s="1">
        <f t="shared" si="1"/>
        <v>44809</v>
      </c>
      <c r="C43">
        <v>1121</v>
      </c>
      <c r="D43">
        <f t="shared" si="2"/>
        <v>141560</v>
      </c>
      <c r="E43">
        <f t="shared" si="3"/>
        <v>0.1423069325584663</v>
      </c>
      <c r="F43">
        <f t="shared" si="6"/>
        <v>-6850.7385565669811</v>
      </c>
      <c r="H43">
        <f t="shared" si="0"/>
        <v>142306.9325584663</v>
      </c>
      <c r="I43">
        <f t="shared" si="7"/>
        <v>2217.7228359433066</v>
      </c>
      <c r="J43" s="10">
        <f t="shared" si="4"/>
        <v>0.97834329700562583</v>
      </c>
      <c r="K43">
        <f t="shared" si="5"/>
        <v>542.35856680797463</v>
      </c>
    </row>
    <row r="44" spans="1:11">
      <c r="A44">
        <v>35</v>
      </c>
      <c r="B44" s="1">
        <f t="shared" si="1"/>
        <v>44816</v>
      </c>
      <c r="C44">
        <v>962</v>
      </c>
      <c r="D44">
        <f t="shared" si="2"/>
        <v>142522</v>
      </c>
      <c r="E44">
        <f t="shared" si="3"/>
        <v>0.14447610177060627</v>
      </c>
      <c r="F44">
        <f t="shared" si="6"/>
        <v>-5900.3414169057223</v>
      </c>
      <c r="H44">
        <f t="shared" si="0"/>
        <v>144476.10177060627</v>
      </c>
      <c r="I44">
        <f t="shared" si="7"/>
        <v>2169.1692121399683</v>
      </c>
      <c r="J44" s="10">
        <f t="shared" si="4"/>
        <v>1.2548536508731478</v>
      </c>
      <c r="K44">
        <f t="shared" si="5"/>
        <v>671.8044394982868</v>
      </c>
    </row>
    <row r="45" spans="1:11">
      <c r="A45">
        <v>36</v>
      </c>
      <c r="B45" s="1">
        <f t="shared" si="1"/>
        <v>44823</v>
      </c>
      <c r="C45">
        <v>974</v>
      </c>
      <c r="D45">
        <f t="shared" si="2"/>
        <v>143496</v>
      </c>
      <c r="E45">
        <f t="shared" si="3"/>
        <v>0.14659874832024289</v>
      </c>
      <c r="F45">
        <f t="shared" si="6"/>
        <v>-5995.0592148908036</v>
      </c>
      <c r="H45">
        <f t="shared" si="0"/>
        <v>146598.74832024288</v>
      </c>
      <c r="I45">
        <f t="shared" si="7"/>
        <v>2122.6465496366145</v>
      </c>
      <c r="J45" s="10">
        <f t="shared" si="4"/>
        <v>1.1793085725221915</v>
      </c>
      <c r="K45">
        <f t="shared" si="5"/>
        <v>621.57729284603306</v>
      </c>
    </row>
    <row r="46" spans="1:11">
      <c r="A46">
        <v>37</v>
      </c>
      <c r="B46" s="1">
        <f t="shared" si="1"/>
        <v>44830</v>
      </c>
      <c r="C46">
        <v>1093</v>
      </c>
      <c r="D46">
        <f t="shared" si="2"/>
        <v>144589</v>
      </c>
      <c r="E46">
        <f t="shared" si="3"/>
        <v>0.14867677724524869</v>
      </c>
      <c r="F46">
        <f t="shared" si="6"/>
        <v>-6750.734665174059</v>
      </c>
      <c r="H46">
        <f t="shared" si="0"/>
        <v>148676.7772452487</v>
      </c>
      <c r="I46">
        <f t="shared" si="7"/>
        <v>2078.0289250058122</v>
      </c>
      <c r="J46" s="10">
        <f t="shared" si="4"/>
        <v>0.90121585087448508</v>
      </c>
      <c r="K46">
        <f t="shared" si="5"/>
        <v>466.92419504959111</v>
      </c>
    </row>
    <row r="47" spans="1:11">
      <c r="A47">
        <v>38</v>
      </c>
      <c r="B47" s="1">
        <f t="shared" si="1"/>
        <v>44837</v>
      </c>
      <c r="C47">
        <v>957</v>
      </c>
      <c r="D47">
        <f t="shared" si="2"/>
        <v>145546</v>
      </c>
      <c r="E47">
        <f t="shared" si="3"/>
        <v>0.15071197801834918</v>
      </c>
      <c r="F47">
        <f t="shared" si="6"/>
        <v>-5930.6828903408987</v>
      </c>
      <c r="H47">
        <f t="shared" si="0"/>
        <v>150711.97801834918</v>
      </c>
      <c r="I47">
        <f t="shared" si="7"/>
        <v>2035.2007731004851</v>
      </c>
      <c r="J47" s="10">
        <f t="shared" si="4"/>
        <v>1.1266465758625759</v>
      </c>
      <c r="K47">
        <f t="shared" si="5"/>
        <v>571.20502432960018</v>
      </c>
    </row>
    <row r="48" spans="1:11">
      <c r="A48">
        <v>39</v>
      </c>
      <c r="B48" s="1">
        <f t="shared" si="1"/>
        <v>44844</v>
      </c>
      <c r="C48">
        <v>1219</v>
      </c>
      <c r="D48">
        <f t="shared" si="2"/>
        <v>146765</v>
      </c>
      <c r="E48">
        <f t="shared" si="3"/>
        <v>0.15270603384376116</v>
      </c>
      <c r="F48">
        <f t="shared" si="6"/>
        <v>-7579.2356409776012</v>
      </c>
      <c r="H48">
        <f t="shared" si="0"/>
        <v>152706.03384376116</v>
      </c>
      <c r="I48">
        <f t="shared" si="7"/>
        <v>1994.0558254119824</v>
      </c>
      <c r="J48" s="10">
        <f t="shared" si="4"/>
        <v>0.63581281822147862</v>
      </c>
      <c r="K48">
        <f t="shared" si="5"/>
        <v>301.25111085139207</v>
      </c>
    </row>
    <row r="49" spans="1:11">
      <c r="A49">
        <v>40</v>
      </c>
      <c r="B49" s="1">
        <f t="shared" si="1"/>
        <v>44851</v>
      </c>
      <c r="C49">
        <v>808</v>
      </c>
      <c r="D49">
        <f t="shared" si="2"/>
        <v>147573</v>
      </c>
      <c r="E49">
        <f t="shared" si="3"/>
        <v>0.1546605300223505</v>
      </c>
      <c r="F49">
        <f t="shared" si="6"/>
        <v>-5039.9992449585388</v>
      </c>
      <c r="H49">
        <f t="shared" si="0"/>
        <v>154660.53002235049</v>
      </c>
      <c r="I49">
        <f t="shared" si="7"/>
        <v>1954.4961785893247</v>
      </c>
      <c r="J49" s="10">
        <f t="shared" si="4"/>
        <v>1.4189309140956989</v>
      </c>
      <c r="K49">
        <f t="shared" si="5"/>
        <v>672.52804171182538</v>
      </c>
    </row>
    <row r="50" spans="1:11">
      <c r="A50">
        <v>41</v>
      </c>
      <c r="B50" s="1">
        <f t="shared" si="1"/>
        <v>44858</v>
      </c>
      <c r="C50">
        <v>1246</v>
      </c>
      <c r="D50">
        <f t="shared" si="2"/>
        <v>148819</v>
      </c>
      <c r="E50">
        <f t="shared" si="3"/>
        <v>0.15657696149692221</v>
      </c>
      <c r="F50">
        <f t="shared" si="6"/>
        <v>-7796.5838748946553</v>
      </c>
      <c r="H50">
        <f t="shared" si="0"/>
        <v>156576.96149692222</v>
      </c>
      <c r="I50">
        <f t="shared" si="7"/>
        <v>1916.4314745717274</v>
      </c>
      <c r="J50" s="10">
        <f t="shared" si="4"/>
        <v>0.53806699403830449</v>
      </c>
      <c r="K50">
        <f t="shared" si="5"/>
        <v>234.53922984481747</v>
      </c>
    </row>
    <row r="51" spans="1:11">
      <c r="A51">
        <v>42</v>
      </c>
      <c r="B51" s="1">
        <f t="shared" si="1"/>
        <v>44865</v>
      </c>
      <c r="C51">
        <v>1436</v>
      </c>
      <c r="D51">
        <f t="shared" si="2"/>
        <v>150255</v>
      </c>
      <c r="E51">
        <f t="shared" si="3"/>
        <v>0.15845673967371568</v>
      </c>
      <c r="F51">
        <f t="shared" si="6"/>
        <v>-9013.1997542427944</v>
      </c>
      <c r="H51">
        <f t="shared" si="0"/>
        <v>158456.73967371567</v>
      </c>
      <c r="I51">
        <f t="shared" si="7"/>
        <v>1879.7781767934503</v>
      </c>
      <c r="J51" s="10">
        <f t="shared" si="4"/>
        <v>0.30903772757204057</v>
      </c>
      <c r="K51">
        <f t="shared" si="5"/>
        <v>104.76718616558257</v>
      </c>
    </row>
    <row r="52" spans="1:11">
      <c r="A52">
        <v>43</v>
      </c>
      <c r="B52" s="1">
        <f t="shared" si="1"/>
        <v>44872</v>
      </c>
      <c r="C52">
        <v>1793</v>
      </c>
      <c r="D52">
        <f t="shared" si="2"/>
        <v>152048</v>
      </c>
      <c r="E52">
        <f t="shared" si="3"/>
        <v>0.16030119860309727</v>
      </c>
      <c r="F52">
        <f t="shared" si="6"/>
        <v>-11287.955768719581</v>
      </c>
      <c r="H52">
        <f t="shared" si="0"/>
        <v>160301.19860309726</v>
      </c>
      <c r="I52">
        <f t="shared" si="7"/>
        <v>1844.4589293815952</v>
      </c>
      <c r="J52" s="10">
        <f t="shared" si="4"/>
        <v>2.8699904841938219E-2</v>
      </c>
      <c r="K52">
        <f t="shared" si="5"/>
        <v>1.4356629854522298</v>
      </c>
    </row>
    <row r="53" spans="1:11">
      <c r="A53">
        <v>44</v>
      </c>
      <c r="B53" s="1">
        <f t="shared" si="1"/>
        <v>44879</v>
      </c>
      <c r="C53">
        <v>1089</v>
      </c>
      <c r="D53">
        <f t="shared" si="2"/>
        <v>153137</v>
      </c>
      <c r="E53">
        <f t="shared" si="3"/>
        <v>0.16211160059138804</v>
      </c>
      <c r="F53">
        <f t="shared" si="6"/>
        <v>-6876.1707319043417</v>
      </c>
      <c r="H53">
        <f t="shared" si="0"/>
        <v>162111.60059138804</v>
      </c>
      <c r="I53">
        <f t="shared" si="7"/>
        <v>1810.4019882907742</v>
      </c>
      <c r="J53" s="10">
        <f t="shared" si="4"/>
        <v>0.66244443369217099</v>
      </c>
      <c r="K53">
        <f t="shared" si="5"/>
        <v>287.46147655373426</v>
      </c>
    </row>
    <row r="54" spans="1:11">
      <c r="A54">
        <v>45</v>
      </c>
      <c r="B54" s="1">
        <f t="shared" si="1"/>
        <v>44886</v>
      </c>
      <c r="C54">
        <v>1007</v>
      </c>
      <c r="D54">
        <f t="shared" si="2"/>
        <v>154144</v>
      </c>
      <c r="E54">
        <f t="shared" si="3"/>
        <v>0.16388914130638391</v>
      </c>
      <c r="F54">
        <f t="shared" si="6"/>
        <v>-6376.852162220508</v>
      </c>
      <c r="H54">
        <f t="shared" si="0"/>
        <v>163889.14130638391</v>
      </c>
      <c r="I54">
        <f t="shared" si="7"/>
        <v>1777.5407149958774</v>
      </c>
      <c r="J54" s="10">
        <f t="shared" si="4"/>
        <v>0.76518442402768361</v>
      </c>
      <c r="K54">
        <f t="shared" si="5"/>
        <v>334.01934957519944</v>
      </c>
    </row>
    <row r="55" spans="1:11">
      <c r="A55">
        <v>46</v>
      </c>
      <c r="B55" s="1">
        <f t="shared" si="1"/>
        <v>44893</v>
      </c>
      <c r="C55">
        <v>917</v>
      </c>
      <c r="D55">
        <f t="shared" si="2"/>
        <v>155061</v>
      </c>
      <c r="E55">
        <f t="shared" si="3"/>
        <v>0.16563495443113574</v>
      </c>
      <c r="F55">
        <f t="shared" si="6"/>
        <v>-5823.4404645935501</v>
      </c>
      <c r="H55">
        <f t="shared" si="0"/>
        <v>165634.95443113573</v>
      </c>
      <c r="I55">
        <f t="shared" si="7"/>
        <v>1745.8131247518177</v>
      </c>
      <c r="J55" s="10">
        <f t="shared" si="4"/>
        <v>0.9038311065995831</v>
      </c>
      <c r="K55">
        <f t="shared" si="5"/>
        <v>393.47349726135508</v>
      </c>
    </row>
    <row r="56" spans="1:11">
      <c r="A56">
        <v>47</v>
      </c>
      <c r="B56" s="1">
        <f t="shared" si="1"/>
        <v>44900</v>
      </c>
      <c r="C56">
        <v>1106</v>
      </c>
      <c r="D56">
        <f t="shared" si="2"/>
        <v>156167</v>
      </c>
      <c r="E56">
        <f t="shared" si="3"/>
        <v>0.16735011591372842</v>
      </c>
      <c r="F56">
        <f t="shared" si="6"/>
        <v>-7043.2823364989181</v>
      </c>
      <c r="H56">
        <f t="shared" si="0"/>
        <v>167350.11591372843</v>
      </c>
      <c r="I56">
        <f t="shared" si="7"/>
        <v>1715.1614825926954</v>
      </c>
      <c r="J56" s="10">
        <f t="shared" si="4"/>
        <v>0.5507789173532508</v>
      </c>
      <c r="K56">
        <f t="shared" si="5"/>
        <v>216.35147223198905</v>
      </c>
    </row>
    <row r="57" spans="1:11">
      <c r="A57">
        <v>48</v>
      </c>
      <c r="B57" s="1">
        <f t="shared" si="1"/>
        <v>44907</v>
      </c>
      <c r="C57">
        <v>1032</v>
      </c>
      <c r="D57">
        <f t="shared" si="2"/>
        <v>157199</v>
      </c>
      <c r="E57">
        <f t="shared" si="3"/>
        <v>0.16903564785493952</v>
      </c>
      <c r="F57">
        <f t="shared" si="6"/>
        <v>-6590.0156432169797</v>
      </c>
      <c r="H57">
        <f t="shared" si="0"/>
        <v>169035.64785493951</v>
      </c>
      <c r="I57">
        <f t="shared" si="7"/>
        <v>1685.5319412110839</v>
      </c>
      <c r="J57" s="10">
        <f t="shared" si="4"/>
        <v>0.63326738489446111</v>
      </c>
      <c r="K57">
        <f t="shared" si="5"/>
        <v>253.39418835115399</v>
      </c>
    </row>
    <row r="58" spans="1:11">
      <c r="A58">
        <v>49</v>
      </c>
      <c r="B58" s="1">
        <f t="shared" si="1"/>
        <v>44914</v>
      </c>
      <c r="C58">
        <v>11492</v>
      </c>
      <c r="D58">
        <f t="shared" si="2"/>
        <v>168691</v>
      </c>
      <c r="E58">
        <f t="shared" si="3"/>
        <v>0.17069252207061847</v>
      </c>
      <c r="F58">
        <f t="shared" si="6"/>
        <v>-73581.235644755812</v>
      </c>
      <c r="H58">
        <f t="shared" si="0"/>
        <v>170692.52207061846</v>
      </c>
      <c r="I58">
        <f t="shared" si="7"/>
        <v>1656.8742156789522</v>
      </c>
      <c r="J58" s="10">
        <f t="shared" si="4"/>
        <v>0.85582368467812808</v>
      </c>
      <c r="K58">
        <f t="shared" si="5"/>
        <v>58380.834391691533</v>
      </c>
    </row>
    <row r="59" spans="1:11">
      <c r="A59">
        <v>50</v>
      </c>
      <c r="B59" s="1">
        <f t="shared" si="1"/>
        <v>44921</v>
      </c>
      <c r="C59">
        <v>3788</v>
      </c>
      <c r="D59">
        <f t="shared" si="2"/>
        <v>172479</v>
      </c>
      <c r="E59">
        <f t="shared" si="3"/>
        <v>0.17232166336127497</v>
      </c>
      <c r="F59">
        <f t="shared" si="6"/>
        <v>-24317.8320037829</v>
      </c>
      <c r="H59">
        <f t="shared" si="0"/>
        <v>172321.66336127496</v>
      </c>
      <c r="I59">
        <f t="shared" si="7"/>
        <v>1629.1412906564947</v>
      </c>
      <c r="J59" s="10">
        <f t="shared" si="4"/>
        <v>0.56992046181190748</v>
      </c>
      <c r="K59">
        <f t="shared" si="5"/>
        <v>2860.8144386483486</v>
      </c>
    </row>
    <row r="60" spans="1:11">
      <c r="A60">
        <v>51</v>
      </c>
      <c r="B60" s="1">
        <f t="shared" si="1"/>
        <v>44928</v>
      </c>
      <c r="C60">
        <v>1513</v>
      </c>
      <c r="D60">
        <f t="shared" si="2"/>
        <v>173992</v>
      </c>
      <c r="E60">
        <f t="shared" si="3"/>
        <v>0.17392395251760184</v>
      </c>
      <c r="F60">
        <f t="shared" si="6"/>
        <v>-9738.1551096550265</v>
      </c>
      <c r="H60">
        <f t="shared" si="0"/>
        <v>173923.95251760184</v>
      </c>
      <c r="I60">
        <f t="shared" si="7"/>
        <v>1602.2891563268786</v>
      </c>
      <c r="J60" s="10">
        <f t="shared" si="4"/>
        <v>5.901464397017752E-2</v>
      </c>
      <c r="K60">
        <f t="shared" si="5"/>
        <v>4.9757270128708919</v>
      </c>
    </row>
    <row r="61" spans="1:11">
      <c r="F61">
        <f>(B2-D60)*LN(1-E60)</f>
        <v>-157824.06207658278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FD26-9D4A-3343-B4D7-2CD65DC0E04F}">
  <sheetPr>
    <tabColor theme="9" tint="0.59999389629810485"/>
  </sheetPr>
  <dimension ref="A1:Z66"/>
  <sheetViews>
    <sheetView topLeftCell="B1" workbookViewId="0">
      <selection activeCell="J29" sqref="J29"/>
    </sheetView>
  </sheetViews>
  <sheetFormatPr defaultColWidth="11" defaultRowHeight="15.75"/>
  <cols>
    <col min="5" max="6" width="13.625" customWidth="1"/>
    <col min="8" max="8" width="4.625" customWidth="1"/>
    <col min="9" max="9" width="18.625" customWidth="1"/>
    <col min="11" max="11" width="8" customWidth="1"/>
    <col min="12" max="13" width="12.125" bestFit="1" customWidth="1"/>
    <col min="14" max="17" width="12.125" customWidth="1"/>
    <col min="18" max="18" width="15" customWidth="1"/>
    <col min="19" max="19" width="16.5" customWidth="1"/>
    <col min="20" max="20" width="12.125" customWidth="1"/>
    <col min="22" max="22" width="13.125" customWidth="1"/>
    <col min="23" max="23" width="24" customWidth="1"/>
  </cols>
  <sheetData>
    <row r="1" spans="1:26">
      <c r="F1" t="s">
        <v>6</v>
      </c>
      <c r="G1">
        <v>5.6049784319398528</v>
      </c>
      <c r="I1" t="s">
        <v>57</v>
      </c>
      <c r="J1" s="10">
        <f>AVERAGE(X15:X65)</f>
        <v>0.45469902562550202</v>
      </c>
    </row>
    <row r="2" spans="1:26">
      <c r="A2" t="s">
        <v>9</v>
      </c>
      <c r="B2">
        <v>1000000</v>
      </c>
      <c r="F2" t="s">
        <v>7</v>
      </c>
      <c r="G2">
        <v>66116.615707311226</v>
      </c>
    </row>
    <row r="3" spans="1:26">
      <c r="F3" t="s">
        <v>11</v>
      </c>
      <c r="G3">
        <v>1.0435075607103039</v>
      </c>
      <c r="I3" t="s">
        <v>27</v>
      </c>
      <c r="J3">
        <f>-2*G10+9*LN(B2)</f>
        <v>2229560.9307559077</v>
      </c>
    </row>
    <row r="4" spans="1:26">
      <c r="F4" t="s">
        <v>30</v>
      </c>
      <c r="G4">
        <v>0.18590936296923347</v>
      </c>
    </row>
    <row r="5" spans="1:26" ht="15" customHeight="1">
      <c r="F5" t="s">
        <v>12</v>
      </c>
      <c r="G5">
        <v>0</v>
      </c>
    </row>
    <row r="6" spans="1:26" ht="15" customHeight="1">
      <c r="F6" t="s">
        <v>33</v>
      </c>
      <c r="G6">
        <v>0.56169658849897508</v>
      </c>
    </row>
    <row r="7" spans="1:26" ht="15" customHeight="1">
      <c r="F7" t="s">
        <v>47</v>
      </c>
      <c r="G7">
        <v>0.65451668586901246</v>
      </c>
    </row>
    <row r="8" spans="1:26" ht="15" customHeight="1">
      <c r="F8" t="s">
        <v>42</v>
      </c>
      <c r="G8">
        <v>0</v>
      </c>
    </row>
    <row r="9" spans="1:26" ht="15" customHeight="1">
      <c r="F9" t="s">
        <v>43</v>
      </c>
      <c r="G9">
        <v>0.15585370871209295</v>
      </c>
    </row>
    <row r="10" spans="1:26">
      <c r="F10" t="s">
        <v>8</v>
      </c>
      <c r="G10">
        <f>SUM(G13:G66)</f>
        <v>-1114718.295580443</v>
      </c>
    </row>
    <row r="11" spans="1:26">
      <c r="U11" t="s">
        <v>23</v>
      </c>
    </row>
    <row r="12" spans="1:26">
      <c r="B12" s="3" t="s">
        <v>15</v>
      </c>
      <c r="C12" s="2" t="s">
        <v>3</v>
      </c>
      <c r="D12" s="12" t="s">
        <v>4</v>
      </c>
      <c r="E12" s="12" t="s">
        <v>5</v>
      </c>
      <c r="F12" s="12" t="s">
        <v>25</v>
      </c>
      <c r="G12" s="12" t="s">
        <v>8</v>
      </c>
      <c r="H12" s="12"/>
      <c r="I12" s="12" t="s">
        <v>10</v>
      </c>
      <c r="J12" s="12" t="s">
        <v>26</v>
      </c>
      <c r="K12" s="12"/>
      <c r="L12" s="12" t="s">
        <v>22</v>
      </c>
      <c r="M12" s="12" t="s">
        <v>13</v>
      </c>
      <c r="N12" s="12" t="s">
        <v>28</v>
      </c>
      <c r="O12" s="12" t="s">
        <v>29</v>
      </c>
      <c r="P12" s="12" t="s">
        <v>34</v>
      </c>
      <c r="Q12" s="12" t="s">
        <v>46</v>
      </c>
      <c r="R12" s="13" t="s">
        <v>38</v>
      </c>
      <c r="S12" s="13" t="s">
        <v>37</v>
      </c>
      <c r="T12" s="11" t="s">
        <v>1</v>
      </c>
      <c r="U12" s="3" t="s">
        <v>2</v>
      </c>
      <c r="V12" s="3" t="s">
        <v>35</v>
      </c>
      <c r="W12" s="13" t="s">
        <v>39</v>
      </c>
      <c r="X12" s="12" t="s">
        <v>18</v>
      </c>
      <c r="Y12" s="12" t="s">
        <v>19</v>
      </c>
    </row>
    <row r="13" spans="1:26">
      <c r="B13" s="1">
        <f>B14-WEEKDAY(7)</f>
        <v>44564</v>
      </c>
      <c r="R13">
        <v>0</v>
      </c>
      <c r="S13">
        <v>0</v>
      </c>
    </row>
    <row r="14" spans="1:26">
      <c r="B14" s="1">
        <v>44571</v>
      </c>
      <c r="C14" s="4"/>
      <c r="R14">
        <v>0</v>
      </c>
      <c r="S14">
        <v>0</v>
      </c>
      <c r="W14" s="14">
        <v>20</v>
      </c>
    </row>
    <row r="15" spans="1:26">
      <c r="A15">
        <v>1</v>
      </c>
      <c r="B15" s="1">
        <v>44578</v>
      </c>
      <c r="C15">
        <v>9979</v>
      </c>
      <c r="D15">
        <f>C15</f>
        <v>9979</v>
      </c>
      <c r="E15">
        <f>1-(G$2/(G$2+L15))^G$1</f>
        <v>1.0969151141366873E-2</v>
      </c>
      <c r="F15">
        <f>E15</f>
        <v>1.0969151141366873E-2</v>
      </c>
      <c r="G15">
        <f>C15*IFERROR(LN(F15), -10000)</f>
        <v>-45031.917840778515</v>
      </c>
      <c r="I15">
        <f t="shared" ref="I15:I65" si="0">$B$2*E15</f>
        <v>10969.151141366872</v>
      </c>
      <c r="J15">
        <f>I15</f>
        <v>10969.151141366872</v>
      </c>
      <c r="L15">
        <f>A15^$G$3*M15</f>
        <v>130.23567132374825</v>
      </c>
      <c r="M15" cm="1">
        <f t="array" ref="M15">EXP(SUMPRODUCT(TRANSPOSE(G$4:G$9),N15:S15))</f>
        <v>130.23567132374825</v>
      </c>
      <c r="N15">
        <f>IFERROR(LN(T15),0)</f>
        <v>11.1197050832785</v>
      </c>
      <c r="O15">
        <f>IFERROR(LN(U15),0)</f>
        <v>4.5990515049799141</v>
      </c>
      <c r="P15">
        <f>IFERROR(LN(V15),0)</f>
        <v>1.7578579175523736</v>
      </c>
      <c r="Q15">
        <f>IFERROR(LN(W15),0)</f>
        <v>2.7725887222397811</v>
      </c>
      <c r="R15">
        <v>0</v>
      </c>
      <c r="S15">
        <v>0</v>
      </c>
      <c r="T15">
        <v>67488</v>
      </c>
      <c r="U15" s="9">
        <v>99.39</v>
      </c>
      <c r="V15">
        <v>5.8</v>
      </c>
      <c r="W15" s="14">
        <v>16</v>
      </c>
      <c r="X15" s="10">
        <f t="shared" ref="X15:X57" si="1">ABS(C15-J15)/C15</f>
        <v>9.9223483451936295E-2</v>
      </c>
      <c r="Y15">
        <f t="shared" ref="Y15:Y57" si="2">(C15-J15)^2/J15</f>
        <v>89.377862526922172</v>
      </c>
    </row>
    <row r="16" spans="1:26">
      <c r="A16">
        <v>2</v>
      </c>
      <c r="B16" s="1">
        <f t="shared" ref="B16:B19" si="3">B15+WEEKDAY(7)</f>
        <v>44585</v>
      </c>
      <c r="C16">
        <v>8445</v>
      </c>
      <c r="D16">
        <f t="shared" ref="D16:D65" si="4">C16+D15</f>
        <v>18424</v>
      </c>
      <c r="E16">
        <f>1-(G$2/(G$2+L16))^G$1</f>
        <v>1.9375886778315698E-2</v>
      </c>
      <c r="F16">
        <f>E16-E15</f>
        <v>8.4067356369488255E-3</v>
      </c>
      <c r="G16">
        <f t="shared" ref="G16:G65" si="5">C16*IFERROR(LN(F16), -10000)</f>
        <v>-40356.307567929602</v>
      </c>
      <c r="I16">
        <f t="shared" si="0"/>
        <v>19375.8867783157</v>
      </c>
      <c r="J16">
        <f>I16-I15</f>
        <v>8406.735636948828</v>
      </c>
      <c r="L16">
        <f>L15+(A16^G$3-A15^G$3)*M16</f>
        <v>231.20556967076902</v>
      </c>
      <c r="M16" cm="1">
        <f t="array" ref="M16">EXP(SUMPRODUCT(TRANSPOSE(G$4:G$9),N16:S16))</f>
        <v>95.143953327423461</v>
      </c>
      <c r="N16">
        <f t="shared" ref="N16:N65" si="6">IFERROR(LN(T16),0)</f>
        <v>11.085659434303169</v>
      </c>
      <c r="O16">
        <f t="shared" ref="O16:O65" si="7">IFERROR(LN(U16),0)</f>
        <v>4.7862409608803933</v>
      </c>
      <c r="P16">
        <f t="shared" ref="P16:P65" si="8">IFERROR(LN(V16),0)</f>
        <v>1.7578579175523736</v>
      </c>
      <c r="Q16">
        <f t="shared" ref="Q16:Q65" si="9">IFERROR(LN(W16),0)</f>
        <v>2.3025850929940459</v>
      </c>
      <c r="R16">
        <v>0</v>
      </c>
      <c r="S16">
        <v>0</v>
      </c>
      <c r="T16">
        <v>65229</v>
      </c>
      <c r="U16" s="9">
        <v>119.85</v>
      </c>
      <c r="V16">
        <v>5.8</v>
      </c>
      <c r="W16" s="14">
        <v>10</v>
      </c>
      <c r="X16" s="10">
        <f t="shared" si="1"/>
        <v>4.5310080581612835E-3</v>
      </c>
      <c r="Y16">
        <f t="shared" si="2"/>
        <v>0.17416528161974038</v>
      </c>
      <c r="Z16" t="s">
        <v>14</v>
      </c>
    </row>
    <row r="17" spans="1:25">
      <c r="A17">
        <v>3</v>
      </c>
      <c r="B17" s="1">
        <f t="shared" si="3"/>
        <v>44592</v>
      </c>
      <c r="C17">
        <v>10083</v>
      </c>
      <c r="D17">
        <f t="shared" si="4"/>
        <v>28507</v>
      </c>
      <c r="E17">
        <f t="shared" ref="E17:E65" si="10">1-(G$2/(G$2+L17))^G$1</f>
        <v>2.7743908114476246E-2</v>
      </c>
      <c r="F17">
        <f t="shared" ref="F17:F65" si="11">E17-E16</f>
        <v>8.3680213361605471E-3</v>
      </c>
      <c r="G17">
        <f t="shared" si="5"/>
        <v>-48230.395258524644</v>
      </c>
      <c r="I17">
        <f t="shared" si="0"/>
        <v>27743.908114476246</v>
      </c>
      <c r="J17">
        <f t="shared" ref="J17:J65" si="12">I17-I16</f>
        <v>8368.0213361605456</v>
      </c>
      <c r="L17">
        <f t="shared" ref="L17:L65" si="13">L16+(A17^G$3-A16^G$3)*M17</f>
        <v>332.72860850956346</v>
      </c>
      <c r="M17" cm="1">
        <f t="array" ref="M17">EXP(SUMPRODUCT(TRANSPOSE(G$4:G$9),N17:S17))</f>
        <v>93.514193786450818</v>
      </c>
      <c r="N17">
        <f t="shared" si="6"/>
        <v>10.99272267939164</v>
      </c>
      <c r="O17">
        <f t="shared" si="7"/>
        <v>4.7630282706036713</v>
      </c>
      <c r="P17">
        <f t="shared" si="8"/>
        <v>1.7578579175523736</v>
      </c>
      <c r="Q17">
        <f t="shared" si="9"/>
        <v>2.3025850929940459</v>
      </c>
      <c r="R17">
        <v>0</v>
      </c>
      <c r="S17">
        <v>0</v>
      </c>
      <c r="T17">
        <v>59440</v>
      </c>
      <c r="U17" s="9">
        <v>117.1</v>
      </c>
      <c r="V17">
        <v>5.8</v>
      </c>
      <c r="W17" s="14">
        <v>10</v>
      </c>
      <c r="X17" s="10">
        <f t="shared" si="1"/>
        <v>0.17008615132792368</v>
      </c>
      <c r="Y17">
        <f t="shared" si="2"/>
        <v>351.4751814404471</v>
      </c>
    </row>
    <row r="18" spans="1:25">
      <c r="A18">
        <v>4</v>
      </c>
      <c r="B18" s="1">
        <f t="shared" si="3"/>
        <v>44599</v>
      </c>
      <c r="C18">
        <v>10956</v>
      </c>
      <c r="D18">
        <f t="shared" si="4"/>
        <v>39463</v>
      </c>
      <c r="E18">
        <f t="shared" si="10"/>
        <v>3.6350250558529362E-2</v>
      </c>
      <c r="F18">
        <f t="shared" si="11"/>
        <v>8.6063424440531167E-3</v>
      </c>
      <c r="G18">
        <f t="shared" si="5"/>
        <v>-52098.583136893154</v>
      </c>
      <c r="I18">
        <f t="shared" si="0"/>
        <v>36350.250558529362</v>
      </c>
      <c r="J18">
        <f t="shared" si="12"/>
        <v>8606.3424440531162</v>
      </c>
      <c r="L18">
        <f t="shared" si="13"/>
        <v>438.22279216416155</v>
      </c>
      <c r="M18" cm="1">
        <f t="array" ref="M18">EXP(SUMPRODUCT(TRANSPOSE(G$4:G$9),N18:S18))</f>
        <v>95.746671620300503</v>
      </c>
      <c r="N18">
        <f t="shared" si="6"/>
        <v>11.38813292000297</v>
      </c>
      <c r="O18">
        <f t="shared" si="7"/>
        <v>4.5555596854347566</v>
      </c>
      <c r="P18">
        <f t="shared" si="8"/>
        <v>1.791759469228055</v>
      </c>
      <c r="Q18">
        <f t="shared" si="9"/>
        <v>2.1972245773362196</v>
      </c>
      <c r="R18">
        <v>0</v>
      </c>
      <c r="S18">
        <v>0</v>
      </c>
      <c r="T18">
        <v>88268</v>
      </c>
      <c r="U18" s="9">
        <v>95.16</v>
      </c>
      <c r="V18" s="9">
        <v>6</v>
      </c>
      <c r="W18" s="14">
        <v>9</v>
      </c>
      <c r="X18" s="10">
        <f t="shared" si="1"/>
        <v>0.21446308469759801</v>
      </c>
      <c r="Y18">
        <f t="shared" si="2"/>
        <v>641.49093138086266</v>
      </c>
    </row>
    <row r="19" spans="1:25">
      <c r="A19">
        <v>5</v>
      </c>
      <c r="B19" s="1">
        <f t="shared" si="3"/>
        <v>44606</v>
      </c>
      <c r="C19">
        <v>6183</v>
      </c>
      <c r="D19">
        <f t="shared" si="4"/>
        <v>45646</v>
      </c>
      <c r="E19">
        <f t="shared" si="10"/>
        <v>4.363614109379188E-2</v>
      </c>
      <c r="F19">
        <f t="shared" si="11"/>
        <v>7.2858905352625181E-3</v>
      </c>
      <c r="G19">
        <f t="shared" si="5"/>
        <v>-30431.585882569474</v>
      </c>
      <c r="I19">
        <f t="shared" si="0"/>
        <v>43636.141093791877</v>
      </c>
      <c r="J19">
        <f t="shared" si="12"/>
        <v>7285.8905352625152</v>
      </c>
      <c r="L19">
        <f t="shared" si="13"/>
        <v>528.40277871735248</v>
      </c>
      <c r="M19" cm="1">
        <f t="array" ref="M19">EXP(SUMPRODUCT(TRANSPOSE(G$4:G$9),N19:S19))</f>
        <v>80.952861643631053</v>
      </c>
      <c r="N19">
        <f t="shared" si="6"/>
        <v>11.370116886308292</v>
      </c>
      <c r="O19">
        <f t="shared" si="7"/>
        <v>4.6177902173441936</v>
      </c>
      <c r="P19">
        <f t="shared" si="8"/>
        <v>1.791759469228055</v>
      </c>
      <c r="Q19">
        <f t="shared" si="9"/>
        <v>1.9459101490553132</v>
      </c>
      <c r="R19">
        <v>0</v>
      </c>
      <c r="S19">
        <v>0</v>
      </c>
      <c r="T19">
        <v>86692</v>
      </c>
      <c r="U19" s="9">
        <v>101.27</v>
      </c>
      <c r="V19" s="9">
        <v>6</v>
      </c>
      <c r="W19" s="14">
        <v>7</v>
      </c>
      <c r="X19" s="10">
        <f t="shared" si="1"/>
        <v>0.17837466201884444</v>
      </c>
      <c r="Y19">
        <f t="shared" si="2"/>
        <v>166.94836779177751</v>
      </c>
    </row>
    <row r="20" spans="1:25">
      <c r="A20">
        <v>6</v>
      </c>
      <c r="B20" s="1">
        <f>B19+WEEKDAY(7)</f>
        <v>44613</v>
      </c>
      <c r="C20">
        <v>4890</v>
      </c>
      <c r="D20">
        <f t="shared" si="4"/>
        <v>50536</v>
      </c>
      <c r="E20">
        <f t="shared" si="10"/>
        <v>4.8257572850653907E-2</v>
      </c>
      <c r="F20">
        <f t="shared" si="11"/>
        <v>4.6214317568620267E-3</v>
      </c>
      <c r="G20">
        <f t="shared" si="5"/>
        <v>-26293.778010120979</v>
      </c>
      <c r="I20">
        <f t="shared" si="0"/>
        <v>48257.572850653909</v>
      </c>
      <c r="J20">
        <f t="shared" si="12"/>
        <v>4621.4317568620318</v>
      </c>
      <c r="L20">
        <f t="shared" si="13"/>
        <v>586.02450342843815</v>
      </c>
      <c r="M20" cm="1">
        <f t="array" ref="M20">EXP(SUMPRODUCT(TRANSPOSE(G$4:G$9),N20:S20))</f>
        <v>51.274830446653525</v>
      </c>
      <c r="N20">
        <f t="shared" si="6"/>
        <v>10.883916725526515</v>
      </c>
      <c r="O20">
        <f t="shared" si="7"/>
        <v>4.5159017182299088</v>
      </c>
      <c r="P20">
        <f t="shared" si="8"/>
        <v>1.791759469228055</v>
      </c>
      <c r="Q20">
        <f t="shared" si="9"/>
        <v>1.3862943611198906</v>
      </c>
      <c r="R20">
        <v>0</v>
      </c>
      <c r="S20">
        <v>0</v>
      </c>
      <c r="T20">
        <v>53312</v>
      </c>
      <c r="U20" s="9">
        <v>91.46</v>
      </c>
      <c r="V20" s="9">
        <v>6</v>
      </c>
      <c r="W20" s="14">
        <v>4</v>
      </c>
      <c r="X20" s="10">
        <f t="shared" si="1"/>
        <v>5.4921931112058946E-2</v>
      </c>
      <c r="Y20">
        <f t="shared" si="2"/>
        <v>15.607479460259434</v>
      </c>
    </row>
    <row r="21" spans="1:25">
      <c r="A21">
        <v>7</v>
      </c>
      <c r="B21" s="1">
        <f t="shared" ref="B21:B65" si="14">B20+WEEKDAY(7)</f>
        <v>44620</v>
      </c>
      <c r="C21">
        <v>3880</v>
      </c>
      <c r="D21">
        <f t="shared" si="4"/>
        <v>54416</v>
      </c>
      <c r="E21">
        <f t="shared" si="10"/>
        <v>5.208338582794303E-2</v>
      </c>
      <c r="F21">
        <f t="shared" si="11"/>
        <v>3.8258129772891225E-3</v>
      </c>
      <c r="G21">
        <f t="shared" si="5"/>
        <v>-21596.019049877708</v>
      </c>
      <c r="I21">
        <f t="shared" si="0"/>
        <v>52083.385827943028</v>
      </c>
      <c r="J21">
        <f t="shared" si="12"/>
        <v>3825.8129772891189</v>
      </c>
      <c r="L21">
        <f t="shared" si="13"/>
        <v>633.9761799749723</v>
      </c>
      <c r="M21" cm="1">
        <f t="array" ref="M21">EXP(SUMPRODUCT(TRANSPOSE(G$4:G$9),N21:S21))</f>
        <v>42.360216711623956</v>
      </c>
      <c r="N21">
        <f t="shared" si="6"/>
        <v>10.8694061928121</v>
      </c>
      <c r="O21">
        <f t="shared" si="7"/>
        <v>4.8104755791724214</v>
      </c>
      <c r="P21">
        <f t="shared" si="8"/>
        <v>1.791759469228055</v>
      </c>
      <c r="Q21">
        <f t="shared" si="9"/>
        <v>1.0986122886681098</v>
      </c>
      <c r="R21">
        <v>0</v>
      </c>
      <c r="S21">
        <v>0</v>
      </c>
      <c r="T21">
        <v>52544</v>
      </c>
      <c r="U21" s="9">
        <v>122.79</v>
      </c>
      <c r="V21" s="9">
        <v>6</v>
      </c>
      <c r="W21" s="14">
        <v>3</v>
      </c>
      <c r="X21" s="10">
        <f t="shared" si="1"/>
        <v>1.3965727502804417E-2</v>
      </c>
      <c r="Y21">
        <f t="shared" si="2"/>
        <v>0.76747960438727303</v>
      </c>
    </row>
    <row r="22" spans="1:25">
      <c r="A22">
        <v>8</v>
      </c>
      <c r="B22" s="1">
        <f t="shared" si="14"/>
        <v>44627</v>
      </c>
      <c r="C22">
        <v>2498</v>
      </c>
      <c r="D22">
        <f t="shared" si="4"/>
        <v>56914</v>
      </c>
      <c r="E22">
        <f t="shared" si="10"/>
        <v>5.6040252077185437E-2</v>
      </c>
      <c r="F22">
        <f t="shared" si="11"/>
        <v>3.9568662492424078E-3</v>
      </c>
      <c r="G22">
        <f t="shared" si="5"/>
        <v>-13819.692689665626</v>
      </c>
      <c r="I22">
        <f t="shared" si="0"/>
        <v>56040.25207718544</v>
      </c>
      <c r="J22">
        <f t="shared" si="12"/>
        <v>3956.8662492424119</v>
      </c>
      <c r="L22">
        <f t="shared" si="13"/>
        <v>683.81095377683368</v>
      </c>
      <c r="M22" cm="1">
        <f t="array" ref="M22">EXP(SUMPRODUCT(TRANSPOSE(G$4:G$9),N22:S22))</f>
        <v>43.750046111878426</v>
      </c>
      <c r="N22">
        <f t="shared" si="6"/>
        <v>10.755090418788047</v>
      </c>
      <c r="O22">
        <f t="shared" si="7"/>
        <v>4.5970372027579023</v>
      </c>
      <c r="P22">
        <f t="shared" si="8"/>
        <v>1.8870696490323797</v>
      </c>
      <c r="Q22">
        <f t="shared" si="9"/>
        <v>1.0986122886681098</v>
      </c>
      <c r="R22" s="9">
        <v>1</v>
      </c>
      <c r="S22">
        <v>0</v>
      </c>
      <c r="T22">
        <v>46868</v>
      </c>
      <c r="U22" s="9">
        <v>99.19</v>
      </c>
      <c r="V22" s="9">
        <v>6.6</v>
      </c>
      <c r="W22" s="14">
        <v>3</v>
      </c>
      <c r="X22" s="10">
        <f t="shared" si="1"/>
        <v>0.58401371066549712</v>
      </c>
      <c r="Y22">
        <f t="shared" si="2"/>
        <v>537.87280113046756</v>
      </c>
    </row>
    <row r="23" spans="1:25">
      <c r="A23">
        <v>9</v>
      </c>
      <c r="B23" s="1">
        <f t="shared" si="14"/>
        <v>44634</v>
      </c>
      <c r="C23">
        <v>2994</v>
      </c>
      <c r="D23">
        <f t="shared" si="4"/>
        <v>59908</v>
      </c>
      <c r="E23">
        <f t="shared" si="10"/>
        <v>5.8935649065561813E-2</v>
      </c>
      <c r="F23">
        <f t="shared" si="11"/>
        <v>2.8953969883763753E-3</v>
      </c>
      <c r="G23">
        <f t="shared" si="5"/>
        <v>-17498.831346866653</v>
      </c>
      <c r="I23">
        <f t="shared" si="0"/>
        <v>58935.649065561811</v>
      </c>
      <c r="J23">
        <f t="shared" si="12"/>
        <v>2895.3969883763712</v>
      </c>
      <c r="L23">
        <f t="shared" si="13"/>
        <v>720.43327434823664</v>
      </c>
      <c r="M23" cm="1">
        <f t="array" ref="M23">EXP(SUMPRODUCT(TRANSPOSE(G$4:G$9),N23:S23))</f>
        <v>31.975985827883566</v>
      </c>
      <c r="N23">
        <f t="shared" si="6"/>
        <v>10.496234118987427</v>
      </c>
      <c r="O23">
        <f t="shared" si="7"/>
        <v>4.4252058487678152</v>
      </c>
      <c r="P23">
        <f t="shared" si="8"/>
        <v>1.8870696490323797</v>
      </c>
      <c r="Q23">
        <f t="shared" si="9"/>
        <v>0.69314718055994529</v>
      </c>
      <c r="R23" s="9">
        <v>1</v>
      </c>
      <c r="S23">
        <v>0</v>
      </c>
      <c r="T23">
        <v>36179</v>
      </c>
      <c r="U23" s="9">
        <v>83.53</v>
      </c>
      <c r="V23" s="9">
        <v>6.6</v>
      </c>
      <c r="W23" s="14">
        <v>2</v>
      </c>
      <c r="X23" s="10">
        <f t="shared" si="1"/>
        <v>3.29335376164425E-2</v>
      </c>
      <c r="Y23">
        <f t="shared" si="2"/>
        <v>3.3579346598345134</v>
      </c>
    </row>
    <row r="24" spans="1:25">
      <c r="A24">
        <v>10</v>
      </c>
      <c r="B24" s="1">
        <f t="shared" si="14"/>
        <v>44641</v>
      </c>
      <c r="C24">
        <v>3040</v>
      </c>
      <c r="D24">
        <f t="shared" si="4"/>
        <v>62948</v>
      </c>
      <c r="E24">
        <f t="shared" si="10"/>
        <v>6.1841388671348918E-2</v>
      </c>
      <c r="F24">
        <f t="shared" si="11"/>
        <v>2.9057396057871054E-3</v>
      </c>
      <c r="G24">
        <f t="shared" si="5"/>
        <v>-17756.844663639527</v>
      </c>
      <c r="I24">
        <f t="shared" si="0"/>
        <v>61841.388671348919</v>
      </c>
      <c r="J24">
        <f t="shared" si="12"/>
        <v>2905.7396057871083</v>
      </c>
      <c r="L24">
        <f t="shared" si="13"/>
        <v>757.32014895712132</v>
      </c>
      <c r="M24" cm="1">
        <f t="array" ref="M24">EXP(SUMPRODUCT(TRANSPOSE(G$4:G$9),N24:S24))</f>
        <v>32.051343672341979</v>
      </c>
      <c r="N24">
        <f t="shared" si="6"/>
        <v>10.508895818788067</v>
      </c>
      <c r="O24">
        <f t="shared" si="7"/>
        <v>4.5517694092609764</v>
      </c>
      <c r="P24">
        <f t="shared" si="8"/>
        <v>1.8870696490323797</v>
      </c>
      <c r="Q24">
        <f t="shared" si="9"/>
        <v>0.69314718055994529</v>
      </c>
      <c r="R24" s="9">
        <v>1</v>
      </c>
      <c r="S24">
        <v>0</v>
      </c>
      <c r="T24">
        <v>36640</v>
      </c>
      <c r="U24" s="9">
        <v>94.8</v>
      </c>
      <c r="V24" s="9">
        <v>6.6</v>
      </c>
      <c r="W24" s="14">
        <v>2</v>
      </c>
      <c r="X24" s="10">
        <f t="shared" si="1"/>
        <v>4.4164603359503847E-2</v>
      </c>
      <c r="Y24">
        <f t="shared" si="2"/>
        <v>6.203533660862302</v>
      </c>
    </row>
    <row r="25" spans="1:25">
      <c r="A25">
        <v>11</v>
      </c>
      <c r="B25" s="1">
        <f t="shared" si="14"/>
        <v>44648</v>
      </c>
      <c r="C25">
        <v>3217</v>
      </c>
      <c r="D25">
        <f t="shared" si="4"/>
        <v>66165</v>
      </c>
      <c r="E25">
        <f t="shared" si="10"/>
        <v>6.6712680524471657E-2</v>
      </c>
      <c r="F25">
        <f t="shared" si="11"/>
        <v>4.8712918531227389E-3</v>
      </c>
      <c r="G25">
        <f t="shared" si="5"/>
        <v>-17128.582284207427</v>
      </c>
      <c r="I25">
        <f t="shared" si="0"/>
        <v>66712.680524471652</v>
      </c>
      <c r="J25">
        <f t="shared" si="12"/>
        <v>4871.2918531227333</v>
      </c>
      <c r="L25">
        <f t="shared" si="13"/>
        <v>819.46175649925578</v>
      </c>
      <c r="M25" cm="1">
        <f t="array" ref="M25">EXP(SUMPRODUCT(TRANSPOSE(G$4:G$9),N25:S25))</f>
        <v>53.760619326171899</v>
      </c>
      <c r="N25">
        <f t="shared" si="6"/>
        <v>10.850598426750169</v>
      </c>
      <c r="O25">
        <f t="shared" si="7"/>
        <v>4.6582369069247838</v>
      </c>
      <c r="P25">
        <f t="shared" si="8"/>
        <v>1.8870696490323797</v>
      </c>
      <c r="Q25">
        <f t="shared" si="9"/>
        <v>1.3862943611198906</v>
      </c>
      <c r="R25" s="9">
        <v>1</v>
      </c>
      <c r="S25">
        <v>0</v>
      </c>
      <c r="T25">
        <v>51565</v>
      </c>
      <c r="U25" s="9">
        <v>105.45</v>
      </c>
      <c r="V25" s="9">
        <v>6.6</v>
      </c>
      <c r="W25" s="14">
        <v>4</v>
      </c>
      <c r="X25" s="10">
        <f t="shared" si="1"/>
        <v>0.51423433420041442</v>
      </c>
      <c r="Y25">
        <f t="shared" si="2"/>
        <v>561.797900397592</v>
      </c>
    </row>
    <row r="26" spans="1:25">
      <c r="A26">
        <v>12</v>
      </c>
      <c r="B26" s="1">
        <f t="shared" si="14"/>
        <v>44655</v>
      </c>
      <c r="C26">
        <v>4110</v>
      </c>
      <c r="D26">
        <f t="shared" si="4"/>
        <v>70275</v>
      </c>
      <c r="E26">
        <f t="shared" si="10"/>
        <v>7.185850237208391E-2</v>
      </c>
      <c r="F26">
        <f t="shared" si="11"/>
        <v>5.145821847612253E-3</v>
      </c>
      <c r="G26">
        <f t="shared" si="5"/>
        <v>-21657.933461613848</v>
      </c>
      <c r="I26">
        <f t="shared" si="0"/>
        <v>71858.502372083909</v>
      </c>
      <c r="J26">
        <f t="shared" si="12"/>
        <v>5145.8218476122565</v>
      </c>
      <c r="L26">
        <f t="shared" si="13"/>
        <v>885.52196590980702</v>
      </c>
      <c r="M26" cm="1">
        <f t="array" ref="M26">EXP(SUMPRODUCT(TRANSPOSE(G$4:G$9),N26:S26))</f>
        <v>56.924820198394585</v>
      </c>
      <c r="N26">
        <f t="shared" si="6"/>
        <v>10.513171599094814</v>
      </c>
      <c r="O26">
        <f t="shared" si="7"/>
        <v>4.8905746666958141</v>
      </c>
      <c r="P26">
        <f t="shared" si="8"/>
        <v>1.8405496333974869</v>
      </c>
      <c r="Q26">
        <f t="shared" si="9"/>
        <v>1.6094379124341003</v>
      </c>
      <c r="R26" s="9">
        <v>0</v>
      </c>
      <c r="S26">
        <v>0</v>
      </c>
      <c r="T26">
        <v>36797</v>
      </c>
      <c r="U26" s="9">
        <v>133.03</v>
      </c>
      <c r="V26" s="9">
        <v>6.3</v>
      </c>
      <c r="W26" s="14">
        <v>5</v>
      </c>
      <c r="X26" s="10">
        <f t="shared" si="1"/>
        <v>0.25202478044093835</v>
      </c>
      <c r="Y26">
        <f t="shared" si="2"/>
        <v>208.50447834464458</v>
      </c>
    </row>
    <row r="27" spans="1:25">
      <c r="A27">
        <v>13</v>
      </c>
      <c r="B27" s="1">
        <f t="shared" si="14"/>
        <v>44662</v>
      </c>
      <c r="C27">
        <v>3629</v>
      </c>
      <c r="D27">
        <f t="shared" si="4"/>
        <v>73904</v>
      </c>
      <c r="E27">
        <f t="shared" si="10"/>
        <v>7.5519424140653824E-2</v>
      </c>
      <c r="F27">
        <f t="shared" si="11"/>
        <v>3.6609217685699136E-3</v>
      </c>
      <c r="G27">
        <f t="shared" si="5"/>
        <v>-20358.836299293853</v>
      </c>
      <c r="I27">
        <f t="shared" si="0"/>
        <v>75519.42414065382</v>
      </c>
      <c r="J27">
        <f t="shared" si="12"/>
        <v>3660.9217685699114</v>
      </c>
      <c r="L27">
        <f t="shared" si="13"/>
        <v>932.78286845267701</v>
      </c>
      <c r="M27" cm="1">
        <f t="array" ref="M27">EXP(SUMPRODUCT(TRANSPOSE(G$4:G$9),N27:S27))</f>
        <v>40.577693159373865</v>
      </c>
      <c r="N27">
        <f t="shared" si="6"/>
        <v>10.490746300336754</v>
      </c>
      <c r="O27">
        <f t="shared" si="7"/>
        <v>4.7463224657439751</v>
      </c>
      <c r="P27">
        <f t="shared" si="8"/>
        <v>1.8405496333974869</v>
      </c>
      <c r="Q27">
        <f t="shared" si="9"/>
        <v>1.0986122886681098</v>
      </c>
      <c r="R27" s="9">
        <v>0</v>
      </c>
      <c r="S27">
        <v>0</v>
      </c>
      <c r="T27">
        <v>35981</v>
      </c>
      <c r="U27" s="9">
        <v>115.16</v>
      </c>
      <c r="V27" s="9">
        <v>6.3</v>
      </c>
      <c r="W27" s="14">
        <v>3</v>
      </c>
      <c r="X27" s="10">
        <f t="shared" si="1"/>
        <v>8.7962988619210147E-3</v>
      </c>
      <c r="Y27">
        <f t="shared" si="2"/>
        <v>0.27834501064168848</v>
      </c>
    </row>
    <row r="28" spans="1:25">
      <c r="A28">
        <v>14</v>
      </c>
      <c r="B28" s="1">
        <f t="shared" si="14"/>
        <v>44669</v>
      </c>
      <c r="C28">
        <v>3015</v>
      </c>
      <c r="D28">
        <f t="shared" si="4"/>
        <v>76919</v>
      </c>
      <c r="E28">
        <f t="shared" si="10"/>
        <v>8.219610815379097E-2</v>
      </c>
      <c r="F28">
        <f t="shared" si="11"/>
        <v>6.6766840131371463E-3</v>
      </c>
      <c r="G28">
        <f t="shared" si="5"/>
        <v>-15102.538467005836</v>
      </c>
      <c r="I28">
        <f t="shared" si="0"/>
        <v>82196.108153790963</v>
      </c>
      <c r="J28">
        <f t="shared" si="12"/>
        <v>6676.6840131371428</v>
      </c>
      <c r="L28">
        <f t="shared" si="13"/>
        <v>1019.5465183013119</v>
      </c>
      <c r="M28" cm="1">
        <f t="array" ref="M28">EXP(SUMPRODUCT(TRANSPOSE(G$4:G$9),N28:S28))</f>
        <v>74.245182898248387</v>
      </c>
      <c r="N28">
        <f t="shared" si="6"/>
        <v>10.757455972332892</v>
      </c>
      <c r="O28">
        <f t="shared" si="7"/>
        <v>4.6493784406524119</v>
      </c>
      <c r="P28">
        <f t="shared" si="8"/>
        <v>1.8405496333974869</v>
      </c>
      <c r="Q28">
        <f t="shared" si="9"/>
        <v>1.9459101490553132</v>
      </c>
      <c r="R28" s="9">
        <v>0</v>
      </c>
      <c r="S28">
        <v>0</v>
      </c>
      <c r="T28">
        <v>46979</v>
      </c>
      <c r="U28" s="9">
        <v>104.52</v>
      </c>
      <c r="V28" s="9">
        <v>6.3</v>
      </c>
      <c r="W28" s="14">
        <v>7</v>
      </c>
      <c r="X28" s="10">
        <f t="shared" si="1"/>
        <v>1.2144888932461502</v>
      </c>
      <c r="Y28">
        <f t="shared" si="2"/>
        <v>2008.1719886222695</v>
      </c>
    </row>
    <row r="29" spans="1:25">
      <c r="A29">
        <v>15</v>
      </c>
      <c r="B29" s="1">
        <f t="shared" si="14"/>
        <v>44676</v>
      </c>
      <c r="C29">
        <v>6371</v>
      </c>
      <c r="D29">
        <f t="shared" si="4"/>
        <v>83290</v>
      </c>
      <c r="E29">
        <f t="shared" si="10"/>
        <v>8.642053509736336E-2</v>
      </c>
      <c r="F29">
        <f t="shared" si="11"/>
        <v>4.2244269435723902E-3</v>
      </c>
      <c r="G29">
        <f t="shared" si="5"/>
        <v>-34829.439358790798</v>
      </c>
      <c r="I29">
        <f t="shared" si="0"/>
        <v>86420.535097363361</v>
      </c>
      <c r="J29">
        <f t="shared" si="12"/>
        <v>4224.4269435723982</v>
      </c>
      <c r="L29">
        <f t="shared" si="13"/>
        <v>1074.8281197709086</v>
      </c>
      <c r="M29" cm="1">
        <f t="array" ref="M29">EXP(SUMPRODUCT(TRANSPOSE(G$4:G$9),N29:S29))</f>
        <v>47.158535501608647</v>
      </c>
      <c r="N29">
        <f t="shared" si="6"/>
        <v>10.286366161971497</v>
      </c>
      <c r="O29">
        <f t="shared" si="7"/>
        <v>4.6511946242993707</v>
      </c>
      <c r="P29">
        <f t="shared" si="8"/>
        <v>1.8405496333974869</v>
      </c>
      <c r="Q29">
        <f t="shared" si="9"/>
        <v>1.3862943611198906</v>
      </c>
      <c r="R29" s="9">
        <v>0</v>
      </c>
      <c r="S29">
        <v>0</v>
      </c>
      <c r="T29">
        <v>29330</v>
      </c>
      <c r="U29" s="9">
        <v>104.71</v>
      </c>
      <c r="V29" s="9">
        <v>6.3</v>
      </c>
      <c r="W29" s="14">
        <v>4</v>
      </c>
      <c r="X29" s="10">
        <f t="shared" si="1"/>
        <v>0.33692874845826432</v>
      </c>
      <c r="Y29">
        <f t="shared" si="2"/>
        <v>1090.745785908741</v>
      </c>
    </row>
    <row r="30" spans="1:25">
      <c r="A30">
        <v>16</v>
      </c>
      <c r="B30" s="1">
        <f t="shared" si="14"/>
        <v>44683</v>
      </c>
      <c r="C30">
        <v>6041</v>
      </c>
      <c r="D30">
        <f t="shared" si="4"/>
        <v>89331</v>
      </c>
      <c r="E30">
        <f t="shared" si="10"/>
        <v>9.333534158324841E-2</v>
      </c>
      <c r="F30">
        <f t="shared" si="11"/>
        <v>6.91480648588505E-3</v>
      </c>
      <c r="G30">
        <f t="shared" si="5"/>
        <v>-30048.479495924465</v>
      </c>
      <c r="I30">
        <f t="shared" si="0"/>
        <v>93335.341583248417</v>
      </c>
      <c r="J30">
        <f t="shared" si="12"/>
        <v>6914.8064858850557</v>
      </c>
      <c r="L30">
        <f t="shared" si="13"/>
        <v>1165.9697700503268</v>
      </c>
      <c r="M30" cm="1">
        <f t="array" ref="M30">EXP(SUMPRODUCT(TRANSPOSE(G$4:G$9),N30:S30))</f>
        <v>77.523968183031002</v>
      </c>
      <c r="N30">
        <f t="shared" si="6"/>
        <v>11.981215126211628</v>
      </c>
      <c r="O30">
        <f t="shared" si="7"/>
        <v>4.8272731961270541</v>
      </c>
      <c r="P30">
        <f t="shared" si="8"/>
        <v>1.8870696490323797</v>
      </c>
      <c r="Q30">
        <f t="shared" si="9"/>
        <v>1.3862943611198906</v>
      </c>
      <c r="R30" s="9">
        <v>0</v>
      </c>
      <c r="S30" s="9">
        <v>1</v>
      </c>
      <c r="T30">
        <v>159726</v>
      </c>
      <c r="U30" s="9">
        <v>124.87</v>
      </c>
      <c r="V30" s="9">
        <v>6.6</v>
      </c>
      <c r="W30" s="14">
        <v>4</v>
      </c>
      <c r="X30" s="10">
        <f t="shared" si="1"/>
        <v>0.14464599998097263</v>
      </c>
      <c r="Y30">
        <f t="shared" si="2"/>
        <v>110.42070032377221</v>
      </c>
    </row>
    <row r="31" spans="1:25">
      <c r="A31">
        <v>17</v>
      </c>
      <c r="B31" s="1">
        <f t="shared" si="14"/>
        <v>44690</v>
      </c>
      <c r="C31">
        <v>6270</v>
      </c>
      <c r="D31">
        <f t="shared" si="4"/>
        <v>95601</v>
      </c>
      <c r="E31">
        <f t="shared" si="10"/>
        <v>9.7752709943468852E-2</v>
      </c>
      <c r="F31">
        <f t="shared" si="11"/>
        <v>4.4173683602204417E-3</v>
      </c>
      <c r="G31">
        <f t="shared" si="5"/>
        <v>-33997.263934482624</v>
      </c>
      <c r="I31">
        <f t="shared" si="0"/>
        <v>97752.709943468857</v>
      </c>
      <c r="J31">
        <f t="shared" si="12"/>
        <v>4417.3683602204401</v>
      </c>
      <c r="L31">
        <f t="shared" si="13"/>
        <v>1224.6234146451466</v>
      </c>
      <c r="M31" cm="1">
        <f t="array" ref="M31">EXP(SUMPRODUCT(TRANSPOSE(G$4:G$9),N31:S31))</f>
        <v>49.754505396926731</v>
      </c>
      <c r="N31">
        <f t="shared" si="6"/>
        <v>10.608538600098896</v>
      </c>
      <c r="O31">
        <f t="shared" si="7"/>
        <v>4.8493704798279111</v>
      </c>
      <c r="P31">
        <f t="shared" si="8"/>
        <v>1.8870696490323797</v>
      </c>
      <c r="Q31">
        <f t="shared" si="9"/>
        <v>1.0986122886681098</v>
      </c>
      <c r="R31" s="9">
        <v>0</v>
      </c>
      <c r="S31" s="9">
        <v>1</v>
      </c>
      <c r="T31">
        <v>40479</v>
      </c>
      <c r="U31" s="9">
        <v>127.66</v>
      </c>
      <c r="V31" s="9">
        <v>6.6</v>
      </c>
      <c r="W31" s="14">
        <v>3</v>
      </c>
      <c r="X31" s="10">
        <f t="shared" si="1"/>
        <v>0.29547554063469855</v>
      </c>
      <c r="Y31">
        <f t="shared" si="2"/>
        <v>776.98840414137931</v>
      </c>
    </row>
    <row r="32" spans="1:25">
      <c r="A32">
        <v>18</v>
      </c>
      <c r="B32" s="1">
        <f t="shared" si="14"/>
        <v>44697</v>
      </c>
      <c r="C32">
        <v>4668</v>
      </c>
      <c r="D32">
        <f t="shared" si="4"/>
        <v>100269</v>
      </c>
      <c r="E32">
        <f t="shared" si="10"/>
        <v>0.10293275378191602</v>
      </c>
      <c r="F32">
        <f t="shared" si="11"/>
        <v>5.1800438384471681E-3</v>
      </c>
      <c r="G32">
        <f t="shared" si="5"/>
        <v>-24567.412134400351</v>
      </c>
      <c r="I32">
        <f t="shared" si="0"/>
        <v>102932.75378191602</v>
      </c>
      <c r="J32">
        <f t="shared" si="12"/>
        <v>5180.0438384471636</v>
      </c>
      <c r="L32">
        <f t="shared" si="13"/>
        <v>1293.8364327009417</v>
      </c>
      <c r="M32" cm="1">
        <f t="array" ref="M32">EXP(SUMPRODUCT(TRANSPOSE(G$4:G$9),N32:S32))</f>
        <v>58.561621493301942</v>
      </c>
      <c r="N32">
        <f t="shared" si="6"/>
        <v>10.472374515715389</v>
      </c>
      <c r="O32">
        <f t="shared" si="7"/>
        <v>5.3838526546542997</v>
      </c>
      <c r="P32">
        <f t="shared" si="8"/>
        <v>1.8870696490323797</v>
      </c>
      <c r="Q32">
        <f t="shared" si="9"/>
        <v>1.3862943611198906</v>
      </c>
      <c r="R32" s="9">
        <v>0</v>
      </c>
      <c r="S32" s="9">
        <v>1</v>
      </c>
      <c r="T32">
        <v>35326</v>
      </c>
      <c r="U32" s="9">
        <v>217.86</v>
      </c>
      <c r="V32" s="9">
        <v>6.6</v>
      </c>
      <c r="W32" s="14">
        <v>4</v>
      </c>
      <c r="X32" s="10">
        <f t="shared" si="1"/>
        <v>0.10969233899896393</v>
      </c>
      <c r="Y32">
        <f t="shared" si="2"/>
        <v>50.615187953757179</v>
      </c>
    </row>
    <row r="33" spans="1:25">
      <c r="A33">
        <v>19</v>
      </c>
      <c r="B33" s="1">
        <f t="shared" si="14"/>
        <v>44704</v>
      </c>
      <c r="C33">
        <v>7607</v>
      </c>
      <c r="D33">
        <f t="shared" si="4"/>
        <v>107876</v>
      </c>
      <c r="E33">
        <f t="shared" si="10"/>
        <v>0.10769988123006502</v>
      </c>
      <c r="F33">
        <f t="shared" si="11"/>
        <v>4.767127448149E-3</v>
      </c>
      <c r="G33">
        <f t="shared" si="5"/>
        <v>-40667.108473428554</v>
      </c>
      <c r="I33">
        <f t="shared" si="0"/>
        <v>107699.88123006502</v>
      </c>
      <c r="J33">
        <f t="shared" si="12"/>
        <v>4767.1274481489963</v>
      </c>
      <c r="L33">
        <f t="shared" si="13"/>
        <v>1357.9497151653702</v>
      </c>
      <c r="M33" cm="1">
        <f t="array" ref="M33">EXP(SUMPRODUCT(TRANSPOSE(G$4:G$9),N33:S33))</f>
        <v>54.115672790815722</v>
      </c>
      <c r="N33">
        <f t="shared" si="6"/>
        <v>10.047674472848625</v>
      </c>
      <c r="O33">
        <f t="shared" si="7"/>
        <v>4.7169798610400973</v>
      </c>
      <c r="P33">
        <f t="shared" si="8"/>
        <v>1.8870696490323797</v>
      </c>
      <c r="Q33">
        <f t="shared" si="9"/>
        <v>1.3862943611198906</v>
      </c>
      <c r="R33" s="9">
        <v>0</v>
      </c>
      <c r="S33" s="9">
        <v>1</v>
      </c>
      <c r="T33">
        <v>23102</v>
      </c>
      <c r="U33" s="9">
        <v>111.83</v>
      </c>
      <c r="V33" s="9">
        <v>6.6</v>
      </c>
      <c r="W33" s="14">
        <v>4</v>
      </c>
      <c r="X33" s="10">
        <f t="shared" si="1"/>
        <v>0.37332359035769735</v>
      </c>
      <c r="Y33">
        <f t="shared" si="2"/>
        <v>1691.7685122700466</v>
      </c>
    </row>
    <row r="34" spans="1:25">
      <c r="A34">
        <v>20</v>
      </c>
      <c r="B34" s="1">
        <f t="shared" si="14"/>
        <v>44711</v>
      </c>
      <c r="C34">
        <v>4605</v>
      </c>
      <c r="D34">
        <f t="shared" si="4"/>
        <v>112481</v>
      </c>
      <c r="E34">
        <f t="shared" si="10"/>
        <v>0.11059441727712171</v>
      </c>
      <c r="F34">
        <f t="shared" si="11"/>
        <v>2.894536047056695E-3</v>
      </c>
      <c r="G34">
        <f t="shared" si="5"/>
        <v>-26915.904680271928</v>
      </c>
      <c r="I34">
        <f t="shared" si="0"/>
        <v>110594.41727712171</v>
      </c>
      <c r="J34">
        <f t="shared" si="12"/>
        <v>2894.5360470566957</v>
      </c>
      <c r="L34">
        <f t="shared" si="13"/>
        <v>1397.0757111456794</v>
      </c>
      <c r="M34" cm="1">
        <f t="array" ref="M34">EXP(SUMPRODUCT(TRANSPOSE(G$4:G$9),N34:S34))</f>
        <v>32.94924954288124</v>
      </c>
      <c r="N34">
        <f t="shared" si="6"/>
        <v>9.8191816034828712</v>
      </c>
      <c r="O34">
        <f t="shared" si="7"/>
        <v>4.833420674670446</v>
      </c>
      <c r="P34">
        <f t="shared" si="8"/>
        <v>1.8870696490323797</v>
      </c>
      <c r="Q34">
        <f t="shared" si="9"/>
        <v>0.69314718055994529</v>
      </c>
      <c r="R34" s="9">
        <v>0</v>
      </c>
      <c r="S34" s="9">
        <v>1</v>
      </c>
      <c r="T34">
        <v>18383</v>
      </c>
      <c r="U34" s="9">
        <v>125.64</v>
      </c>
      <c r="V34" s="9">
        <v>6.6</v>
      </c>
      <c r="W34" s="14">
        <v>2</v>
      </c>
      <c r="X34" s="10">
        <f t="shared" si="1"/>
        <v>0.37143625471081526</v>
      </c>
      <c r="Y34">
        <f t="shared" si="2"/>
        <v>1010.7619621090622</v>
      </c>
    </row>
    <row r="35" spans="1:25">
      <c r="A35">
        <v>21</v>
      </c>
      <c r="B35" s="1">
        <f t="shared" si="14"/>
        <v>44718</v>
      </c>
      <c r="C35">
        <v>3661</v>
      </c>
      <c r="D35">
        <f t="shared" si="4"/>
        <v>116142</v>
      </c>
      <c r="E35">
        <f t="shared" si="10"/>
        <v>0.11324696810211543</v>
      </c>
      <c r="F35">
        <f t="shared" si="11"/>
        <v>2.6525508249937158E-3</v>
      </c>
      <c r="G35">
        <f t="shared" si="5"/>
        <v>-21717.906940492223</v>
      </c>
      <c r="I35">
        <f t="shared" si="0"/>
        <v>113246.96810211542</v>
      </c>
      <c r="J35">
        <f t="shared" si="12"/>
        <v>2652.550824993712</v>
      </c>
      <c r="L35">
        <f t="shared" si="13"/>
        <v>1433.0627336616385</v>
      </c>
      <c r="M35" cm="1">
        <f t="array" ref="M35">EXP(SUMPRODUCT(TRANSPOSE(G$4:G$9),N35:S35))</f>
        <v>30.239938039614973</v>
      </c>
      <c r="N35">
        <f t="shared" si="6"/>
        <v>10.105775121970961</v>
      </c>
      <c r="O35">
        <f t="shared" si="7"/>
        <v>4.6862892372728835</v>
      </c>
      <c r="P35">
        <f t="shared" si="8"/>
        <v>1.9169226121820611</v>
      </c>
      <c r="Q35">
        <f t="shared" si="9"/>
        <v>0.69314718055994529</v>
      </c>
      <c r="R35" s="9">
        <v>0</v>
      </c>
      <c r="S35" s="9">
        <v>0</v>
      </c>
      <c r="T35">
        <v>24484</v>
      </c>
      <c r="U35" s="9">
        <v>108.45</v>
      </c>
      <c r="V35" s="9">
        <v>6.8</v>
      </c>
      <c r="W35" s="14">
        <v>2</v>
      </c>
      <c r="X35" s="10">
        <f t="shared" si="1"/>
        <v>0.27545729991977275</v>
      </c>
      <c r="Y35">
        <f t="shared" si="2"/>
        <v>383.39312068535901</v>
      </c>
    </row>
    <row r="36" spans="1:25">
      <c r="A36">
        <v>22</v>
      </c>
      <c r="B36" s="1">
        <f t="shared" si="14"/>
        <v>44725</v>
      </c>
      <c r="C36">
        <v>3115</v>
      </c>
      <c r="D36">
        <f t="shared" si="4"/>
        <v>119257</v>
      </c>
      <c r="E36">
        <f>1-(G$2/(G$2+L36))^G$1</f>
        <v>0.11491803134113443</v>
      </c>
      <c r="F36">
        <f t="shared" si="11"/>
        <v>1.6710632390189994E-3</v>
      </c>
      <c r="G36">
        <f t="shared" si="5"/>
        <v>-19918.229501494989</v>
      </c>
      <c r="I36">
        <f t="shared" si="0"/>
        <v>114918.03134113443</v>
      </c>
      <c r="J36">
        <f t="shared" si="12"/>
        <v>1671.0632390190003</v>
      </c>
      <c r="L36">
        <f t="shared" si="13"/>
        <v>1455.7991572972935</v>
      </c>
      <c r="M36" cm="1">
        <f t="array" ref="M36">EXP(SUMPRODUCT(TRANSPOSE(G$4:G$9),N36:S36))</f>
        <v>19.065887877694273</v>
      </c>
      <c r="N36">
        <f t="shared" si="6"/>
        <v>10.06496844345823</v>
      </c>
      <c r="O36">
        <f t="shared" si="7"/>
        <v>4.8955236869950314</v>
      </c>
      <c r="P36">
        <f t="shared" si="8"/>
        <v>1.9169226121820611</v>
      </c>
      <c r="Q36">
        <f t="shared" si="9"/>
        <v>0</v>
      </c>
      <c r="R36" s="9">
        <v>0</v>
      </c>
      <c r="S36" s="9">
        <v>0</v>
      </c>
      <c r="T36">
        <v>23505</v>
      </c>
      <c r="U36" s="9">
        <v>133.69</v>
      </c>
      <c r="V36" s="9">
        <v>6.8</v>
      </c>
      <c r="W36" s="14">
        <v>0</v>
      </c>
      <c r="X36" s="10">
        <f t="shared" si="1"/>
        <v>0.46354310143852318</v>
      </c>
      <c r="Y36">
        <f t="shared" si="2"/>
        <v>1247.6807107170132</v>
      </c>
    </row>
    <row r="37" spans="1:25">
      <c r="A37">
        <v>23</v>
      </c>
      <c r="B37" s="1">
        <f t="shared" si="14"/>
        <v>44732</v>
      </c>
      <c r="C37">
        <v>2544</v>
      </c>
      <c r="D37">
        <f t="shared" si="4"/>
        <v>121801</v>
      </c>
      <c r="E37">
        <f t="shared" si="10"/>
        <v>0.11745829431356902</v>
      </c>
      <c r="F37">
        <f t="shared" si="11"/>
        <v>2.5402629724345926E-3</v>
      </c>
      <c r="G37">
        <f t="shared" si="5"/>
        <v>-15201.640634658281</v>
      </c>
      <c r="I37">
        <f t="shared" si="0"/>
        <v>117458.29431356903</v>
      </c>
      <c r="J37">
        <f t="shared" si="12"/>
        <v>2540.2629724346043</v>
      </c>
      <c r="L37">
        <f t="shared" si="13"/>
        <v>1490.458954244632</v>
      </c>
      <c r="M37" cm="1">
        <f t="array" ref="M37">EXP(SUMPRODUCT(TRANSPOSE(G$4:G$9),N37:S37))</f>
        <v>29.006928117226447</v>
      </c>
      <c r="N37">
        <f t="shared" si="6"/>
        <v>9.8818552524090144</v>
      </c>
      <c r="O37">
        <f t="shared" si="7"/>
        <v>5.2625865565922378</v>
      </c>
      <c r="P37">
        <f t="shared" si="8"/>
        <v>1.9169226121820611</v>
      </c>
      <c r="Q37">
        <f t="shared" si="9"/>
        <v>0.69314718055994529</v>
      </c>
      <c r="R37" s="9">
        <v>0</v>
      </c>
      <c r="S37" s="9">
        <v>0</v>
      </c>
      <c r="T37">
        <v>19572</v>
      </c>
      <c r="U37" s="9">
        <v>192.98</v>
      </c>
      <c r="V37" s="9">
        <v>6.8</v>
      </c>
      <c r="W37" s="14">
        <v>2</v>
      </c>
      <c r="X37" s="10">
        <f t="shared" si="1"/>
        <v>1.4689573763347846E-3</v>
      </c>
      <c r="Y37">
        <f t="shared" si="2"/>
        <v>5.4976099624609934E-3</v>
      </c>
    </row>
    <row r="38" spans="1:25">
      <c r="A38">
        <v>24</v>
      </c>
      <c r="B38" s="1">
        <f t="shared" si="14"/>
        <v>44739</v>
      </c>
      <c r="C38">
        <v>3259</v>
      </c>
      <c r="D38">
        <f t="shared" si="4"/>
        <v>125060</v>
      </c>
      <c r="E38">
        <f t="shared" si="10"/>
        <v>0.11978716582073656</v>
      </c>
      <c r="F38">
        <f t="shared" si="11"/>
        <v>2.3288715071675403E-3</v>
      </c>
      <c r="G38">
        <f t="shared" si="5"/>
        <v>-19757.268589504725</v>
      </c>
      <c r="I38">
        <f t="shared" si="0"/>
        <v>119787.16582073657</v>
      </c>
      <c r="J38">
        <f t="shared" si="12"/>
        <v>2328.8715071675397</v>
      </c>
      <c r="L38">
        <f t="shared" si="13"/>
        <v>1522.3379406716424</v>
      </c>
      <c r="M38" cm="1">
        <f t="array" ref="M38">EXP(SUMPRODUCT(TRANSPOSE(G$4:G$9),N38:S38))</f>
        <v>26.629220281876396</v>
      </c>
      <c r="N38">
        <f t="shared" si="6"/>
        <v>9.4218161184227096</v>
      </c>
      <c r="O38">
        <f t="shared" si="7"/>
        <v>4.6690835117317437</v>
      </c>
      <c r="P38">
        <f t="shared" si="8"/>
        <v>1.9169226121820611</v>
      </c>
      <c r="Q38">
        <f t="shared" si="9"/>
        <v>0.69314718055994529</v>
      </c>
      <c r="R38" s="9">
        <v>0</v>
      </c>
      <c r="S38" s="9">
        <v>0</v>
      </c>
      <c r="T38">
        <v>12355</v>
      </c>
      <c r="U38" s="9">
        <v>106.6</v>
      </c>
      <c r="V38" s="9">
        <v>6.8</v>
      </c>
      <c r="W38" s="14">
        <v>2</v>
      </c>
      <c r="X38" s="10">
        <f t="shared" si="1"/>
        <v>0.2854030355423321</v>
      </c>
      <c r="Y38">
        <f t="shared" si="2"/>
        <v>371.48421908042428</v>
      </c>
    </row>
    <row r="39" spans="1:25">
      <c r="A39">
        <v>25</v>
      </c>
      <c r="B39" s="1">
        <f t="shared" si="14"/>
        <v>44746</v>
      </c>
      <c r="C39">
        <v>2364</v>
      </c>
      <c r="D39">
        <f t="shared" si="4"/>
        <v>127424</v>
      </c>
      <c r="E39">
        <f t="shared" si="10"/>
        <v>0.12230256014868079</v>
      </c>
      <c r="F39">
        <f t="shared" si="11"/>
        <v>2.5153943279442315E-3</v>
      </c>
      <c r="G39">
        <f t="shared" si="5"/>
        <v>-14149.309948383367</v>
      </c>
      <c r="I39">
        <f t="shared" si="0"/>
        <v>122302.5601486808</v>
      </c>
      <c r="J39">
        <f t="shared" si="12"/>
        <v>2515.3943279442319</v>
      </c>
      <c r="L39">
        <f t="shared" si="13"/>
        <v>1556.8820083655482</v>
      </c>
      <c r="M39" cm="1">
        <f t="array" ref="M39">EXP(SUMPRODUCT(TRANSPOSE(G$4:G$9),N39:S39))</f>
        <v>28.803144481741434</v>
      </c>
      <c r="N39">
        <f t="shared" si="6"/>
        <v>10.123024608256227</v>
      </c>
      <c r="O39">
        <f t="shared" si="7"/>
        <v>4.5458447199032763</v>
      </c>
      <c r="P39">
        <f t="shared" si="8"/>
        <v>1.824549292051046</v>
      </c>
      <c r="Q39">
        <f t="shared" si="9"/>
        <v>0.69314718055994529</v>
      </c>
      <c r="R39" s="9">
        <v>0</v>
      </c>
      <c r="S39" s="9">
        <v>0</v>
      </c>
      <c r="T39">
        <v>24910</v>
      </c>
      <c r="U39" s="9">
        <v>94.24</v>
      </c>
      <c r="V39" s="9">
        <v>6.2</v>
      </c>
      <c r="W39" s="14">
        <v>2</v>
      </c>
      <c r="X39" s="10">
        <f t="shared" si="1"/>
        <v>6.4041593885038883E-2</v>
      </c>
      <c r="Y39">
        <f t="shared" si="2"/>
        <v>9.1119878418497411</v>
      </c>
    </row>
    <row r="40" spans="1:25">
      <c r="A40" s="15">
        <v>26</v>
      </c>
      <c r="B40" s="1">
        <f t="shared" si="14"/>
        <v>44753</v>
      </c>
      <c r="C40">
        <v>2043</v>
      </c>
      <c r="D40">
        <f t="shared" si="4"/>
        <v>129467</v>
      </c>
      <c r="E40">
        <f t="shared" si="10"/>
        <v>0.12534257963829931</v>
      </c>
      <c r="F40">
        <f t="shared" si="11"/>
        <v>3.0400194896185173E-3</v>
      </c>
      <c r="G40">
        <f t="shared" si="5"/>
        <v>-11841.00603321028</v>
      </c>
      <c r="I40">
        <f t="shared" si="0"/>
        <v>125342.57963829931</v>
      </c>
      <c r="J40">
        <f t="shared" si="12"/>
        <v>3040.019489618513</v>
      </c>
      <c r="L40">
        <f t="shared" si="13"/>
        <v>1598.7868155791509</v>
      </c>
      <c r="M40" cm="1">
        <f t="array" ref="M40">EXP(SUMPRODUCT(TRANSPOSE(G$4:G$9),N40:S40))</f>
        <v>34.879823033431087</v>
      </c>
      <c r="N40">
        <f t="shared" si="6"/>
        <v>9.7251978568555444</v>
      </c>
      <c r="O40">
        <f t="shared" si="7"/>
        <v>4.560068212075671</v>
      </c>
      <c r="P40">
        <f t="shared" si="8"/>
        <v>1.824549292051046</v>
      </c>
      <c r="Q40">
        <f t="shared" si="9"/>
        <v>1.0986122886681098</v>
      </c>
      <c r="R40" s="9">
        <v>0</v>
      </c>
      <c r="S40" s="9">
        <v>0</v>
      </c>
      <c r="T40">
        <v>16734</v>
      </c>
      <c r="U40" s="9">
        <v>95.59</v>
      </c>
      <c r="V40" s="9">
        <v>6.2</v>
      </c>
      <c r="W40" s="14">
        <v>3</v>
      </c>
      <c r="X40" s="10">
        <f t="shared" si="1"/>
        <v>0.48801737132575285</v>
      </c>
      <c r="Y40">
        <f t="shared" si="2"/>
        <v>326.9873321778939</v>
      </c>
    </row>
    <row r="41" spans="1:25">
      <c r="A41">
        <v>27</v>
      </c>
      <c r="B41" s="1">
        <f t="shared" si="14"/>
        <v>44760</v>
      </c>
      <c r="C41">
        <v>2176</v>
      </c>
      <c r="D41">
        <f t="shared" si="4"/>
        <v>131643</v>
      </c>
      <c r="E41">
        <f t="shared" si="10"/>
        <v>0.12787746850243609</v>
      </c>
      <c r="F41">
        <f t="shared" si="11"/>
        <v>2.5348888641367751E-3</v>
      </c>
      <c r="G41">
        <f t="shared" si="5"/>
        <v>-13007.269532046443</v>
      </c>
      <c r="I41">
        <f t="shared" si="0"/>
        <v>127877.46850243608</v>
      </c>
      <c r="J41">
        <f t="shared" si="12"/>
        <v>2534.8888641367666</v>
      </c>
      <c r="L41">
        <f t="shared" si="13"/>
        <v>1633.8601447733556</v>
      </c>
      <c r="M41" cm="1">
        <f t="array" ref="M41">EXP(SUMPRODUCT(TRANSPOSE(G$4:G$9),N41:S41))</f>
        <v>29.144761625222195</v>
      </c>
      <c r="N41">
        <f t="shared" si="6"/>
        <v>10.186445986151496</v>
      </c>
      <c r="O41">
        <f t="shared" si="7"/>
        <v>4.7139349007794804</v>
      </c>
      <c r="P41">
        <f t="shared" si="8"/>
        <v>1.824549292051046</v>
      </c>
      <c r="Q41">
        <f t="shared" si="9"/>
        <v>0.69314718055994529</v>
      </c>
      <c r="R41" s="9">
        <v>0</v>
      </c>
      <c r="S41" s="9">
        <v>0</v>
      </c>
      <c r="T41">
        <v>26541</v>
      </c>
      <c r="U41" s="9">
        <v>111.49</v>
      </c>
      <c r="V41" s="9">
        <v>6.2</v>
      </c>
      <c r="W41" s="14">
        <v>2</v>
      </c>
      <c r="X41" s="10">
        <f t="shared" si="1"/>
        <v>0.16493054418049938</v>
      </c>
      <c r="Y41">
        <f t="shared" si="2"/>
        <v>50.811386102025672</v>
      </c>
    </row>
    <row r="42" spans="1:25">
      <c r="A42">
        <v>28</v>
      </c>
      <c r="B42" s="1">
        <f t="shared" si="14"/>
        <v>44767</v>
      </c>
      <c r="C42">
        <v>2127</v>
      </c>
      <c r="D42">
        <f t="shared" si="4"/>
        <v>133770</v>
      </c>
      <c r="E42">
        <f t="shared" si="10"/>
        <v>0.12942198748118339</v>
      </c>
      <c r="F42">
        <f t="shared" si="11"/>
        <v>1.5445189787473002E-3</v>
      </c>
      <c r="G42">
        <f t="shared" si="5"/>
        <v>-13768.161945682381</v>
      </c>
      <c r="I42">
        <f t="shared" si="0"/>
        <v>129421.98748118339</v>
      </c>
      <c r="J42">
        <f t="shared" si="12"/>
        <v>1544.5189787473064</v>
      </c>
      <c r="L42">
        <f t="shared" si="13"/>
        <v>1655.2894292360763</v>
      </c>
      <c r="M42" cm="1">
        <f t="array" ref="M42">EXP(SUMPRODUCT(TRANSPOSE(G$4:G$9),N42:S42))</f>
        <v>17.778340146045984</v>
      </c>
      <c r="N42">
        <f t="shared" si="6"/>
        <v>9.9679635717204924</v>
      </c>
      <c r="O42">
        <f t="shared" si="7"/>
        <v>5.005890723065499</v>
      </c>
      <c r="P42">
        <f t="shared" si="8"/>
        <v>1.824549292051046</v>
      </c>
      <c r="Q42">
        <f t="shared" si="9"/>
        <v>0</v>
      </c>
      <c r="R42" s="9">
        <v>0</v>
      </c>
      <c r="S42" s="9">
        <v>0</v>
      </c>
      <c r="T42">
        <v>21332</v>
      </c>
      <c r="U42" s="9">
        <v>149.29</v>
      </c>
      <c r="V42" s="9">
        <v>6.2</v>
      </c>
      <c r="W42" s="14">
        <v>1</v>
      </c>
      <c r="X42" s="10">
        <f t="shared" si="1"/>
        <v>0.27385097379064111</v>
      </c>
      <c r="Y42">
        <f t="shared" si="2"/>
        <v>219.66977731459139</v>
      </c>
    </row>
    <row r="43" spans="1:25">
      <c r="A43">
        <v>29</v>
      </c>
      <c r="B43" s="1">
        <f t="shared" si="14"/>
        <v>44774</v>
      </c>
      <c r="C43">
        <v>1434</v>
      </c>
      <c r="D43">
        <f t="shared" si="4"/>
        <v>135204</v>
      </c>
      <c r="E43">
        <f t="shared" si="10"/>
        <v>0.13088651926105743</v>
      </c>
      <c r="F43">
        <f t="shared" si="11"/>
        <v>1.4645317798740454E-3</v>
      </c>
      <c r="G43">
        <f t="shared" si="5"/>
        <v>-9358.5990380110088</v>
      </c>
      <c r="I43">
        <f t="shared" si="0"/>
        <v>130886.51926105743</v>
      </c>
      <c r="J43">
        <f t="shared" si="12"/>
        <v>1464.5317798740434</v>
      </c>
      <c r="L43">
        <f t="shared" si="13"/>
        <v>1675.6503604702616</v>
      </c>
      <c r="M43" cm="1">
        <f t="array" ref="M43">EXP(SUMPRODUCT(TRANSPOSE(G$4:G$9),N43:S43))</f>
        <v>16.865771540549481</v>
      </c>
      <c r="N43">
        <f t="shared" si="6"/>
        <v>9.9385650791488249</v>
      </c>
      <c r="O43">
        <f t="shared" si="7"/>
        <v>4.9564606596499843</v>
      </c>
      <c r="P43">
        <f t="shared" si="8"/>
        <v>1.7404661748405046</v>
      </c>
      <c r="Q43">
        <f t="shared" si="9"/>
        <v>0</v>
      </c>
      <c r="R43" s="9">
        <v>0</v>
      </c>
      <c r="S43" s="9">
        <v>0</v>
      </c>
      <c r="T43">
        <v>20714</v>
      </c>
      <c r="U43" s="9">
        <v>142.09</v>
      </c>
      <c r="V43" s="9">
        <v>5.7</v>
      </c>
      <c r="W43" s="14">
        <v>0</v>
      </c>
      <c r="X43" s="10">
        <f t="shared" si="1"/>
        <v>2.1291338824298064E-2</v>
      </c>
      <c r="Y43">
        <f t="shared" si="2"/>
        <v>0.63651031345814535</v>
      </c>
    </row>
    <row r="44" spans="1:25">
      <c r="A44">
        <v>30</v>
      </c>
      <c r="B44" s="1">
        <f t="shared" si="14"/>
        <v>44781</v>
      </c>
      <c r="C44">
        <v>1897</v>
      </c>
      <c r="D44">
        <f t="shared" si="4"/>
        <v>137101</v>
      </c>
      <c r="E44">
        <f t="shared" si="10"/>
        <v>0.13239759932091499</v>
      </c>
      <c r="F44">
        <f t="shared" si="11"/>
        <v>1.5110800598575613E-3</v>
      </c>
      <c r="G44">
        <f t="shared" si="5"/>
        <v>-12320.883371743948</v>
      </c>
      <c r="I44">
        <f t="shared" si="0"/>
        <v>132397.599320915</v>
      </c>
      <c r="J44">
        <f t="shared" si="12"/>
        <v>1511.0800598575734</v>
      </c>
      <c r="L44">
        <f t="shared" si="13"/>
        <v>1696.7008610759701</v>
      </c>
      <c r="M44" cm="1">
        <f t="array" ref="M44">EXP(SUMPRODUCT(TRANSPOSE(G$4:G$9),N44:S44))</f>
        <v>17.41082390517364</v>
      </c>
      <c r="N44">
        <f t="shared" si="6"/>
        <v>10.109647698809924</v>
      </c>
      <c r="O44">
        <f t="shared" si="7"/>
        <v>4.6861048034840902</v>
      </c>
      <c r="P44">
        <f t="shared" si="8"/>
        <v>1.7404661748405046</v>
      </c>
      <c r="Q44">
        <f t="shared" si="9"/>
        <v>0</v>
      </c>
      <c r="R44" s="9">
        <v>0</v>
      </c>
      <c r="S44" s="9">
        <v>0</v>
      </c>
      <c r="T44">
        <v>24579</v>
      </c>
      <c r="U44" s="9">
        <v>108.43</v>
      </c>
      <c r="V44" s="9">
        <v>5.7</v>
      </c>
      <c r="W44" s="14">
        <v>1</v>
      </c>
      <c r="X44" s="10">
        <f t="shared" si="1"/>
        <v>0.20343697424482163</v>
      </c>
      <c r="Y44">
        <f t="shared" si="2"/>
        <v>98.561422492446852</v>
      </c>
    </row>
    <row r="45" spans="1:25">
      <c r="A45">
        <v>31</v>
      </c>
      <c r="B45" s="1">
        <f t="shared" si="14"/>
        <v>44788</v>
      </c>
      <c r="C45">
        <v>1187</v>
      </c>
      <c r="D45">
        <f t="shared" si="4"/>
        <v>138288</v>
      </c>
      <c r="E45">
        <f t="shared" si="10"/>
        <v>0.13372559888899194</v>
      </c>
      <c r="F45">
        <f t="shared" si="11"/>
        <v>1.327999568076943E-3</v>
      </c>
      <c r="G45">
        <f t="shared" si="5"/>
        <v>-7862.7848036142314</v>
      </c>
      <c r="I45">
        <f t="shared" si="0"/>
        <v>133725.59888899192</v>
      </c>
      <c r="J45">
        <f t="shared" si="12"/>
        <v>1327.9995680769207</v>
      </c>
      <c r="L45">
        <f t="shared" si="13"/>
        <v>1715.2366111407998</v>
      </c>
      <c r="M45" cm="1">
        <f t="array" ref="M45">EXP(SUMPRODUCT(TRANSPOSE(G$4:G$9),N45:S45))</f>
        <v>15.308657578285572</v>
      </c>
      <c r="N45">
        <f t="shared" si="6"/>
        <v>9.4175171297683136</v>
      </c>
      <c r="O45">
        <f t="shared" si="7"/>
        <v>4.850623024222136</v>
      </c>
      <c r="P45">
        <f t="shared" si="8"/>
        <v>1.7404661748405046</v>
      </c>
      <c r="Q45">
        <f t="shared" si="9"/>
        <v>0</v>
      </c>
      <c r="R45" s="9">
        <v>0</v>
      </c>
      <c r="S45" s="9">
        <v>0</v>
      </c>
      <c r="T45">
        <v>12302</v>
      </c>
      <c r="U45" s="9">
        <v>127.82</v>
      </c>
      <c r="V45" s="9">
        <v>5.7</v>
      </c>
      <c r="W45" s="14">
        <v>0</v>
      </c>
      <c r="X45" s="10">
        <f t="shared" si="1"/>
        <v>0.11878649374635274</v>
      </c>
      <c r="Y45">
        <f t="shared" si="2"/>
        <v>14.970545680724687</v>
      </c>
    </row>
    <row r="46" spans="1:25">
      <c r="A46">
        <v>32</v>
      </c>
      <c r="B46" s="1">
        <f t="shared" si="14"/>
        <v>44795</v>
      </c>
      <c r="C46">
        <v>1014</v>
      </c>
      <c r="D46">
        <f t="shared" si="4"/>
        <v>139302</v>
      </c>
      <c r="E46">
        <f t="shared" si="10"/>
        <v>0.13601511651044507</v>
      </c>
      <c r="F46">
        <f t="shared" si="11"/>
        <v>2.2895176214531299E-3</v>
      </c>
      <c r="G46">
        <f t="shared" si="5"/>
        <v>-6164.5259270681754</v>
      </c>
      <c r="I46">
        <f t="shared" si="0"/>
        <v>136015.11651044508</v>
      </c>
      <c r="J46">
        <f t="shared" si="12"/>
        <v>2289.517621453153</v>
      </c>
      <c r="L46">
        <f t="shared" si="13"/>
        <v>1747.2716543759907</v>
      </c>
      <c r="M46" cm="1">
        <f t="array" ref="M46">EXP(SUMPRODUCT(TRANSPOSE(G$4:G$9),N46:S46))</f>
        <v>26.420597563658301</v>
      </c>
      <c r="N46">
        <f t="shared" si="6"/>
        <v>9.9126454903208945</v>
      </c>
      <c r="O46">
        <f t="shared" si="7"/>
        <v>4.8781699996537302</v>
      </c>
      <c r="P46">
        <f t="shared" si="8"/>
        <v>1.7404661748405046</v>
      </c>
      <c r="Q46">
        <f t="shared" si="9"/>
        <v>0.69314718055994529</v>
      </c>
      <c r="R46" s="9">
        <v>0</v>
      </c>
      <c r="S46" s="9">
        <v>0</v>
      </c>
      <c r="T46">
        <v>20184</v>
      </c>
      <c r="U46" s="9">
        <v>131.38999999999999</v>
      </c>
      <c r="V46" s="9">
        <v>5.7</v>
      </c>
      <c r="W46" s="14">
        <v>2</v>
      </c>
      <c r="X46" s="10">
        <f t="shared" si="1"/>
        <v>1.2579069245100127</v>
      </c>
      <c r="Y46">
        <f t="shared" si="2"/>
        <v>710.60610645350232</v>
      </c>
    </row>
    <row r="47" spans="1:25">
      <c r="A47">
        <v>33</v>
      </c>
      <c r="B47" s="1">
        <f t="shared" si="14"/>
        <v>44802</v>
      </c>
      <c r="C47">
        <v>1137</v>
      </c>
      <c r="D47">
        <f t="shared" si="4"/>
        <v>140439</v>
      </c>
      <c r="E47">
        <f t="shared" si="10"/>
        <v>0.13743086842788121</v>
      </c>
      <c r="F47">
        <f t="shared" si="11"/>
        <v>1.4157519174361477E-3</v>
      </c>
      <c r="G47">
        <f t="shared" si="5"/>
        <v>-7458.8274449202363</v>
      </c>
      <c r="I47">
        <f t="shared" si="0"/>
        <v>137430.86842788121</v>
      </c>
      <c r="J47">
        <f t="shared" si="12"/>
        <v>1415.7519174361369</v>
      </c>
      <c r="L47">
        <f t="shared" si="13"/>
        <v>1767.1310215915166</v>
      </c>
      <c r="M47" cm="1">
        <f t="array" ref="M47">EXP(SUMPRODUCT(TRANSPOSE(G$4:G$9),N47:S47))</f>
        <v>16.356567194899224</v>
      </c>
      <c r="N47">
        <f t="shared" si="6"/>
        <v>9.7736635646999268</v>
      </c>
      <c r="O47">
        <f t="shared" si="7"/>
        <v>4.8373924012355047</v>
      </c>
      <c r="P47">
        <f t="shared" si="8"/>
        <v>1.7404661748405046</v>
      </c>
      <c r="Q47">
        <f t="shared" si="9"/>
        <v>0</v>
      </c>
      <c r="R47" s="9">
        <v>0</v>
      </c>
      <c r="S47" s="9">
        <v>0</v>
      </c>
      <c r="T47">
        <v>17565</v>
      </c>
      <c r="U47" s="9">
        <v>126.14</v>
      </c>
      <c r="V47" s="9">
        <v>5.7</v>
      </c>
      <c r="W47" s="14">
        <v>1</v>
      </c>
      <c r="X47" s="10">
        <f t="shared" si="1"/>
        <v>0.24516439528244227</v>
      </c>
      <c r="Y47">
        <f t="shared" si="2"/>
        <v>54.884355456172599</v>
      </c>
    </row>
    <row r="48" spans="1:25">
      <c r="A48">
        <v>34</v>
      </c>
      <c r="B48" s="1">
        <f t="shared" si="14"/>
        <v>44809</v>
      </c>
      <c r="C48">
        <v>1121</v>
      </c>
      <c r="D48">
        <f t="shared" si="4"/>
        <v>141560</v>
      </c>
      <c r="E48">
        <f t="shared" si="10"/>
        <v>0.13881304331046851</v>
      </c>
      <c r="F48">
        <f t="shared" si="11"/>
        <v>1.3821748825872948E-3</v>
      </c>
      <c r="G48">
        <f t="shared" si="5"/>
        <v>-7380.7727577674805</v>
      </c>
      <c r="I48">
        <f t="shared" si="0"/>
        <v>138813.04331046852</v>
      </c>
      <c r="J48">
        <f t="shared" si="12"/>
        <v>1382.1748825873074</v>
      </c>
      <c r="L48">
        <f t="shared" si="13"/>
        <v>1786.5564793560102</v>
      </c>
      <c r="M48" cm="1">
        <f t="array" ref="M48">EXP(SUMPRODUCT(TRANSPOSE(G$4:G$9),N48:S48))</f>
        <v>15.978108034195131</v>
      </c>
      <c r="N48">
        <f t="shared" si="6"/>
        <v>9.8110981032427809</v>
      </c>
      <c r="O48">
        <f t="shared" si="7"/>
        <v>4.7268567042446907</v>
      </c>
      <c r="P48">
        <f t="shared" si="8"/>
        <v>1.6863989535702288</v>
      </c>
      <c r="Q48">
        <f t="shared" si="9"/>
        <v>0</v>
      </c>
      <c r="R48" s="9">
        <v>0</v>
      </c>
      <c r="S48" s="9">
        <v>0</v>
      </c>
      <c r="T48">
        <v>18235</v>
      </c>
      <c r="U48" s="9">
        <v>112.94</v>
      </c>
      <c r="V48" s="9">
        <v>5.4</v>
      </c>
      <c r="W48" s="14">
        <v>1</v>
      </c>
      <c r="X48" s="10">
        <f t="shared" si="1"/>
        <v>0.23298383816887366</v>
      </c>
      <c r="Y48">
        <f t="shared" si="2"/>
        <v>49.351438919803293</v>
      </c>
    </row>
    <row r="49" spans="1:25">
      <c r="A49">
        <v>35</v>
      </c>
      <c r="B49" s="1">
        <f t="shared" si="14"/>
        <v>44816</v>
      </c>
      <c r="C49">
        <v>962</v>
      </c>
      <c r="D49">
        <f t="shared" si="4"/>
        <v>142522</v>
      </c>
      <c r="E49">
        <f t="shared" si="10"/>
        <v>0.14100121369814456</v>
      </c>
      <c r="F49">
        <f t="shared" si="11"/>
        <v>2.1881703876760472E-3</v>
      </c>
      <c r="G49">
        <f t="shared" si="5"/>
        <v>-5891.9513218427446</v>
      </c>
      <c r="I49">
        <f t="shared" si="0"/>
        <v>141001.21369814457</v>
      </c>
      <c r="J49">
        <f t="shared" si="12"/>
        <v>2188.1703876760439</v>
      </c>
      <c r="L49">
        <f t="shared" si="13"/>
        <v>1817.3848596276507</v>
      </c>
      <c r="M49" cm="1">
        <f t="array" ref="M49">EXP(SUMPRODUCT(TRANSPOSE(G$4:G$9),N49:S49))</f>
        <v>25.324972498336127</v>
      </c>
      <c r="N49">
        <f t="shared" si="6"/>
        <v>9.8481862367510384</v>
      </c>
      <c r="O49">
        <f t="shared" si="7"/>
        <v>4.779375562179788</v>
      </c>
      <c r="P49">
        <f t="shared" si="8"/>
        <v>1.6863989535702288</v>
      </c>
      <c r="Q49">
        <f t="shared" si="9"/>
        <v>0.69314718055994529</v>
      </c>
      <c r="R49" s="9">
        <v>0</v>
      </c>
      <c r="S49" s="9">
        <v>0</v>
      </c>
      <c r="T49">
        <v>18924</v>
      </c>
      <c r="U49" s="9">
        <v>119.03</v>
      </c>
      <c r="V49" s="9">
        <v>5.4</v>
      </c>
      <c r="W49" s="14">
        <v>2</v>
      </c>
      <c r="X49" s="10">
        <f t="shared" si="1"/>
        <v>1.2746053925946403</v>
      </c>
      <c r="Y49">
        <f t="shared" si="2"/>
        <v>687.10088943777907</v>
      </c>
    </row>
    <row r="50" spans="1:25">
      <c r="A50">
        <v>36</v>
      </c>
      <c r="B50" s="1">
        <f t="shared" si="14"/>
        <v>44823</v>
      </c>
      <c r="C50">
        <v>974</v>
      </c>
      <c r="D50">
        <f t="shared" si="4"/>
        <v>143496</v>
      </c>
      <c r="E50">
        <f t="shared" si="10"/>
        <v>0.14229981649279433</v>
      </c>
      <c r="F50">
        <f t="shared" si="11"/>
        <v>1.2986027946497725E-3</v>
      </c>
      <c r="G50">
        <f t="shared" si="5"/>
        <v>-6473.6582403320735</v>
      </c>
      <c r="I50">
        <f t="shared" si="0"/>
        <v>142299.81649279431</v>
      </c>
      <c r="J50">
        <f t="shared" si="12"/>
        <v>1298.6027946497488</v>
      </c>
      <c r="L50">
        <f t="shared" si="13"/>
        <v>1835.7242174438002</v>
      </c>
      <c r="M50" cm="1">
        <f t="array" ref="M50">EXP(SUMPRODUCT(TRANSPOSE(G$4:G$9),N50:S50))</f>
        <v>15.046741756213057</v>
      </c>
      <c r="N50">
        <f t="shared" si="6"/>
        <v>9.4880478632807588</v>
      </c>
      <c r="O50">
        <f t="shared" si="7"/>
        <v>4.8591920569472373</v>
      </c>
      <c r="P50">
        <f t="shared" si="8"/>
        <v>1.6863989535702288</v>
      </c>
      <c r="Q50">
        <f t="shared" si="9"/>
        <v>0</v>
      </c>
      <c r="R50" s="9">
        <v>0</v>
      </c>
      <c r="S50" s="9">
        <v>0</v>
      </c>
      <c r="T50">
        <v>13201</v>
      </c>
      <c r="U50" s="9">
        <v>128.91999999999999</v>
      </c>
      <c r="V50" s="9">
        <v>5.4</v>
      </c>
      <c r="W50" s="14">
        <v>1</v>
      </c>
      <c r="X50" s="10">
        <f t="shared" si="1"/>
        <v>0.33326775631391048</v>
      </c>
      <c r="Y50">
        <f t="shared" si="2"/>
        <v>81.138724426390866</v>
      </c>
    </row>
    <row r="51" spans="1:25">
      <c r="A51">
        <v>37</v>
      </c>
      <c r="B51" s="1">
        <f t="shared" si="14"/>
        <v>44830</v>
      </c>
      <c r="C51">
        <v>1093</v>
      </c>
      <c r="D51">
        <f t="shared" si="4"/>
        <v>144589</v>
      </c>
      <c r="E51">
        <f t="shared" si="10"/>
        <v>0.14455960882192653</v>
      </c>
      <c r="F51">
        <f t="shared" si="11"/>
        <v>2.2597923291322042E-3</v>
      </c>
      <c r="G51">
        <f t="shared" si="5"/>
        <v>-6659.083219135242</v>
      </c>
      <c r="I51">
        <f t="shared" si="0"/>
        <v>144559.60882192652</v>
      </c>
      <c r="J51">
        <f t="shared" si="12"/>
        <v>2259.7923291322077</v>
      </c>
      <c r="L51">
        <f t="shared" si="13"/>
        <v>1867.7160014630999</v>
      </c>
      <c r="M51" cm="1">
        <f t="array" ref="M51">EXP(SUMPRODUCT(TRANSPOSE(G$4:G$9),N51:S51))</f>
        <v>26.216328646290286</v>
      </c>
      <c r="N51">
        <f t="shared" si="6"/>
        <v>10.03425262241568</v>
      </c>
      <c r="O51">
        <f t="shared" si="7"/>
        <v>4.7467565500499624</v>
      </c>
      <c r="P51">
        <f t="shared" si="8"/>
        <v>1.6863989535702288</v>
      </c>
      <c r="Q51">
        <f t="shared" si="9"/>
        <v>0.69314718055994529</v>
      </c>
      <c r="R51" s="9">
        <v>0</v>
      </c>
      <c r="S51" s="9">
        <v>0</v>
      </c>
      <c r="T51">
        <v>22794</v>
      </c>
      <c r="U51" s="9">
        <v>115.21</v>
      </c>
      <c r="V51" s="9">
        <v>5.4</v>
      </c>
      <c r="W51" s="14">
        <v>2</v>
      </c>
      <c r="X51" s="10">
        <f t="shared" si="1"/>
        <v>1.0675135673670701</v>
      </c>
      <c r="Y51">
        <f t="shared" si="2"/>
        <v>602.44665926650021</v>
      </c>
    </row>
    <row r="52" spans="1:25">
      <c r="A52">
        <v>38</v>
      </c>
      <c r="B52" s="1">
        <f t="shared" si="14"/>
        <v>44837</v>
      </c>
      <c r="C52">
        <v>957</v>
      </c>
      <c r="D52">
        <f t="shared" si="4"/>
        <v>145546</v>
      </c>
      <c r="E52">
        <f t="shared" si="10"/>
        <v>0.14620545842678512</v>
      </c>
      <c r="F52">
        <f t="shared" si="11"/>
        <v>1.6458496048585847E-3</v>
      </c>
      <c r="G52">
        <f t="shared" si="5"/>
        <v>-6133.8901132835745</v>
      </c>
      <c r="I52">
        <f t="shared" si="0"/>
        <v>146205.45842678513</v>
      </c>
      <c r="J52">
        <f t="shared" si="12"/>
        <v>1645.8496048586094</v>
      </c>
      <c r="L52">
        <f t="shared" si="13"/>
        <v>1891.0789696007337</v>
      </c>
      <c r="M52" cm="1">
        <f t="array" ref="M52">EXP(SUMPRODUCT(TRANSPOSE(G$4:G$9),N52:S52))</f>
        <v>19.122765139832147</v>
      </c>
      <c r="N52">
        <f t="shared" si="6"/>
        <v>10.50993239925678</v>
      </c>
      <c r="O52">
        <f t="shared" si="7"/>
        <v>4.5512418439625355</v>
      </c>
      <c r="P52">
        <f t="shared" si="8"/>
        <v>1.7749523509116738</v>
      </c>
      <c r="Q52">
        <f t="shared" si="9"/>
        <v>0</v>
      </c>
      <c r="R52" s="9">
        <v>1</v>
      </c>
      <c r="S52" s="9">
        <v>0</v>
      </c>
      <c r="T52">
        <v>36678</v>
      </c>
      <c r="U52" s="9">
        <v>94.75</v>
      </c>
      <c r="V52" s="9">
        <v>5.9</v>
      </c>
      <c r="W52" s="14">
        <v>0</v>
      </c>
      <c r="X52" s="10">
        <f t="shared" si="1"/>
        <v>0.71980105000899619</v>
      </c>
      <c r="Y52">
        <f t="shared" si="2"/>
        <v>288.30931861154255</v>
      </c>
    </row>
    <row r="53" spans="1:25">
      <c r="A53">
        <v>39</v>
      </c>
      <c r="B53" s="1">
        <f t="shared" si="14"/>
        <v>44844</v>
      </c>
      <c r="C53">
        <v>1219</v>
      </c>
      <c r="D53">
        <f t="shared" si="4"/>
        <v>146765</v>
      </c>
      <c r="E53">
        <f t="shared" si="10"/>
        <v>0.1475747156546996</v>
      </c>
      <c r="F53">
        <f t="shared" si="11"/>
        <v>1.3692572279144777E-3</v>
      </c>
      <c r="G53">
        <f t="shared" si="5"/>
        <v>-8037.4604769454018</v>
      </c>
      <c r="I53">
        <f t="shared" si="0"/>
        <v>147574.7156546996</v>
      </c>
      <c r="J53">
        <f t="shared" si="12"/>
        <v>1369.2572279144661</v>
      </c>
      <c r="L53">
        <f t="shared" si="13"/>
        <v>1910.556165729354</v>
      </c>
      <c r="M53" cm="1">
        <f t="array" ref="M53">EXP(SUMPRODUCT(TRANSPOSE(G$4:G$9),N53:S53))</f>
        <v>15.923987078839241</v>
      </c>
      <c r="N53">
        <f t="shared" si="6"/>
        <v>9.5252970865628441</v>
      </c>
      <c r="O53">
        <f t="shared" si="7"/>
        <v>4.1502521941603971</v>
      </c>
      <c r="P53">
        <f t="shared" si="8"/>
        <v>1.7749523509116738</v>
      </c>
      <c r="Q53">
        <f t="shared" si="9"/>
        <v>0</v>
      </c>
      <c r="R53" s="9">
        <v>1</v>
      </c>
      <c r="S53" s="9">
        <v>0</v>
      </c>
      <c r="T53">
        <v>13702</v>
      </c>
      <c r="U53" s="9">
        <v>63.45</v>
      </c>
      <c r="V53" s="9">
        <v>5.9</v>
      </c>
      <c r="W53" s="14">
        <v>1</v>
      </c>
      <c r="X53" s="10">
        <f t="shared" si="1"/>
        <v>0.1232626972226957</v>
      </c>
      <c r="Y53">
        <f t="shared" si="2"/>
        <v>16.488672895251014</v>
      </c>
    </row>
    <row r="54" spans="1:25">
      <c r="A54">
        <v>40</v>
      </c>
      <c r="B54" s="1">
        <f t="shared" si="14"/>
        <v>44851</v>
      </c>
      <c r="C54">
        <v>808</v>
      </c>
      <c r="D54">
        <f t="shared" si="4"/>
        <v>147573</v>
      </c>
      <c r="E54">
        <f t="shared" si="10"/>
        <v>0.15003270208537378</v>
      </c>
      <c r="F54">
        <f t="shared" si="11"/>
        <v>2.4579864306741861E-3</v>
      </c>
      <c r="G54">
        <f t="shared" si="5"/>
        <v>-4854.7975329688825</v>
      </c>
      <c r="I54">
        <f t="shared" si="0"/>
        <v>150032.70208537378</v>
      </c>
      <c r="J54">
        <f t="shared" si="12"/>
        <v>2457.9864306741802</v>
      </c>
      <c r="L54">
        <f t="shared" si="13"/>
        <v>1945.612815489797</v>
      </c>
      <c r="M54" cm="1">
        <f t="array" ref="M54">EXP(SUMPRODUCT(TRANSPOSE(G$4:G$9),N54:S54))</f>
        <v>28.629334135929266</v>
      </c>
      <c r="N54">
        <f t="shared" si="6"/>
        <v>10.240316868254155</v>
      </c>
      <c r="O54">
        <f t="shared" si="7"/>
        <v>4.2673169962899467</v>
      </c>
      <c r="P54">
        <f t="shared" si="8"/>
        <v>1.7749523509116738</v>
      </c>
      <c r="Q54">
        <f t="shared" si="9"/>
        <v>0.69314718055994529</v>
      </c>
      <c r="R54" s="9">
        <v>1</v>
      </c>
      <c r="S54" s="9">
        <v>0</v>
      </c>
      <c r="T54">
        <v>28010</v>
      </c>
      <c r="U54" s="9">
        <v>71.33</v>
      </c>
      <c r="V54" s="9">
        <v>5.9</v>
      </c>
      <c r="W54" s="14">
        <v>2</v>
      </c>
      <c r="X54" s="10">
        <f t="shared" si="1"/>
        <v>2.0420624142007182</v>
      </c>
      <c r="Y54">
        <f t="shared" si="2"/>
        <v>1107.5957081920108</v>
      </c>
    </row>
    <row r="55" spans="1:25">
      <c r="A55">
        <v>41</v>
      </c>
      <c r="B55" s="1">
        <f t="shared" si="14"/>
        <v>44858</v>
      </c>
      <c r="C55">
        <v>1246</v>
      </c>
      <c r="D55">
        <f t="shared" si="4"/>
        <v>148819</v>
      </c>
      <c r="E55">
        <f t="shared" si="10"/>
        <v>0.15210354117043001</v>
      </c>
      <c r="F55">
        <f t="shared" si="11"/>
        <v>2.0708390850562308E-3</v>
      </c>
      <c r="G55">
        <f t="shared" si="5"/>
        <v>-7700.0325428293099</v>
      </c>
      <c r="I55">
        <f t="shared" si="0"/>
        <v>152103.54117043002</v>
      </c>
      <c r="J55">
        <f t="shared" si="12"/>
        <v>2070.8390850562428</v>
      </c>
      <c r="L55">
        <f t="shared" si="13"/>
        <v>1975.2406870887062</v>
      </c>
      <c r="M55" cm="1">
        <f t="array" ref="M55">EXP(SUMPRODUCT(TRANSPOSE(G$4:G$9),N55:S55))</f>
        <v>24.169566767157473</v>
      </c>
      <c r="N55">
        <f t="shared" si="6"/>
        <v>9.329455852866344</v>
      </c>
      <c r="O55">
        <f t="shared" si="7"/>
        <v>4.1694520347089066</v>
      </c>
      <c r="P55">
        <f t="shared" si="8"/>
        <v>1.7749523509116738</v>
      </c>
      <c r="Q55">
        <f t="shared" si="9"/>
        <v>0.69314718055994529</v>
      </c>
      <c r="R55" s="9">
        <v>1</v>
      </c>
      <c r="S55" s="9">
        <v>0</v>
      </c>
      <c r="T55">
        <v>11265</v>
      </c>
      <c r="U55" s="9">
        <v>64.680000000000007</v>
      </c>
      <c r="V55" s="9">
        <v>5.9</v>
      </c>
      <c r="W55" s="14">
        <v>2</v>
      </c>
      <c r="X55" s="10">
        <f t="shared" si="1"/>
        <v>0.66198963487659934</v>
      </c>
      <c r="Y55">
        <f t="shared" si="2"/>
        <v>328.54291825284025</v>
      </c>
    </row>
    <row r="56" spans="1:25">
      <c r="A56">
        <v>42</v>
      </c>
      <c r="B56" s="1">
        <f t="shared" si="14"/>
        <v>44865</v>
      </c>
      <c r="C56">
        <v>1436</v>
      </c>
      <c r="D56">
        <f t="shared" si="4"/>
        <v>150255</v>
      </c>
      <c r="E56">
        <f t="shared" si="10"/>
        <v>0.15435807485384212</v>
      </c>
      <c r="F56">
        <f t="shared" si="11"/>
        <v>2.2545336834121077E-3</v>
      </c>
      <c r="G56">
        <f t="shared" si="5"/>
        <v>-8752.1502038754315</v>
      </c>
      <c r="I56">
        <f t="shared" si="0"/>
        <v>154358.07485384212</v>
      </c>
      <c r="J56">
        <f t="shared" si="12"/>
        <v>2254.5336834120972</v>
      </c>
      <c r="L56">
        <f t="shared" si="13"/>
        <v>2007.5938183430806</v>
      </c>
      <c r="M56" cm="1">
        <f t="array" ref="M56">EXP(SUMPRODUCT(TRANSPOSE(G$4:G$9),N56:S56))</f>
        <v>26.364760531124393</v>
      </c>
      <c r="N56">
        <f t="shared" si="6"/>
        <v>9.7970709238316385</v>
      </c>
      <c r="O56">
        <f t="shared" si="7"/>
        <v>5.0072963928307415</v>
      </c>
      <c r="P56">
        <f t="shared" si="8"/>
        <v>1.7749523509116738</v>
      </c>
      <c r="Q56">
        <f t="shared" si="9"/>
        <v>0.69314718055994529</v>
      </c>
      <c r="R56" s="9">
        <v>1</v>
      </c>
      <c r="S56" s="9">
        <v>0</v>
      </c>
      <c r="T56">
        <v>17981</v>
      </c>
      <c r="U56" s="9">
        <v>149.5</v>
      </c>
      <c r="V56" s="9">
        <v>5.9</v>
      </c>
      <c r="W56" s="14">
        <v>2</v>
      </c>
      <c r="X56" s="10">
        <f t="shared" si="1"/>
        <v>0.57000952883850775</v>
      </c>
      <c r="Y56">
        <f t="shared" si="2"/>
        <v>297.1778136692887</v>
      </c>
    </row>
    <row r="57" spans="1:25">
      <c r="A57">
        <v>43</v>
      </c>
      <c r="B57" s="1">
        <f t="shared" si="14"/>
        <v>44872</v>
      </c>
      <c r="C57">
        <v>1793</v>
      </c>
      <c r="D57">
        <f t="shared" si="4"/>
        <v>152048</v>
      </c>
      <c r="E57">
        <f t="shared" si="10"/>
        <v>0.15680575638362659</v>
      </c>
      <c r="F57">
        <f t="shared" si="11"/>
        <v>2.4476815297844734E-3</v>
      </c>
      <c r="G57">
        <f t="shared" si="5"/>
        <v>-10780.616932189299</v>
      </c>
      <c r="I57">
        <f t="shared" si="0"/>
        <v>156805.75638362661</v>
      </c>
      <c r="J57">
        <f t="shared" si="12"/>
        <v>2447.6815297844878</v>
      </c>
      <c r="L57">
        <f t="shared" si="13"/>
        <v>2042.8339501130245</v>
      </c>
      <c r="M57" cm="1">
        <f t="array" ref="M57">EXP(SUMPRODUCT(TRANSPOSE(G$4:G$9),N57:S57))</f>
        <v>28.687659021207082</v>
      </c>
      <c r="N57">
        <f t="shared" si="6"/>
        <v>9.7945093899663824</v>
      </c>
      <c r="O57">
        <f t="shared" si="7"/>
        <v>4.7428429911131644</v>
      </c>
      <c r="P57">
        <f t="shared" si="8"/>
        <v>1.6486586255873816</v>
      </c>
      <c r="Q57">
        <f t="shared" si="9"/>
        <v>0.69314718055994529</v>
      </c>
      <c r="R57" s="9">
        <v>0</v>
      </c>
      <c r="S57" s="9">
        <v>1</v>
      </c>
      <c r="T57">
        <v>17935</v>
      </c>
      <c r="U57" s="9">
        <v>114.76</v>
      </c>
      <c r="V57" s="9">
        <v>5.2</v>
      </c>
      <c r="W57" s="14">
        <v>2</v>
      </c>
      <c r="X57" s="10">
        <f t="shared" si="1"/>
        <v>0.36513191845202891</v>
      </c>
      <c r="Y57">
        <f t="shared" si="2"/>
        <v>175.10770916292162</v>
      </c>
    </row>
    <row r="58" spans="1:25">
      <c r="A58">
        <v>44</v>
      </c>
      <c r="B58" s="1">
        <f t="shared" si="14"/>
        <v>44879</v>
      </c>
      <c r="C58">
        <v>1089</v>
      </c>
      <c r="D58">
        <f t="shared" si="4"/>
        <v>153137</v>
      </c>
      <c r="E58">
        <f t="shared" si="10"/>
        <v>0.16022961504750499</v>
      </c>
      <c r="F58">
        <f t="shared" si="11"/>
        <v>3.4238586638783985E-3</v>
      </c>
      <c r="G58">
        <f t="shared" si="5"/>
        <v>-6182.2389514943497</v>
      </c>
      <c r="I58">
        <f t="shared" si="0"/>
        <v>160229.61504750498</v>
      </c>
      <c r="J58">
        <f t="shared" si="12"/>
        <v>3423.8586638783745</v>
      </c>
      <c r="L58">
        <f t="shared" si="13"/>
        <v>2092.3312158492831</v>
      </c>
      <c r="M58" cm="1">
        <f t="array" ref="M58">EXP(SUMPRODUCT(TRANSPOSE(G$4:G$9),N58:S58))</f>
        <v>40.253100347877556</v>
      </c>
      <c r="N58">
        <f t="shared" si="6"/>
        <v>9.1761629201745958</v>
      </c>
      <c r="O58">
        <f t="shared" si="7"/>
        <v>5.1202666766047278</v>
      </c>
      <c r="P58">
        <f t="shared" si="8"/>
        <v>1.6486586255873816</v>
      </c>
      <c r="Q58">
        <f t="shared" si="9"/>
        <v>1.3862943611198906</v>
      </c>
      <c r="R58" s="9">
        <v>0</v>
      </c>
      <c r="S58" s="9">
        <v>1</v>
      </c>
      <c r="T58">
        <v>9664</v>
      </c>
      <c r="U58" s="9">
        <v>167.38</v>
      </c>
      <c r="V58" s="9">
        <v>5.2</v>
      </c>
      <c r="W58" s="14">
        <v>4</v>
      </c>
      <c r="X58" s="10">
        <f t="shared" ref="X58:X65" si="15">ABS(C58-J58)/C58</f>
        <v>2.1440391771151281</v>
      </c>
      <c r="Y58">
        <f t="shared" ref="Y58:Y65" si="16">(C58-J58)^2/J58</f>
        <v>1592.2283935963205</v>
      </c>
    </row>
    <row r="59" spans="1:25">
      <c r="A59">
        <v>45</v>
      </c>
      <c r="B59" s="1">
        <f t="shared" si="14"/>
        <v>44886</v>
      </c>
      <c r="C59">
        <v>1007</v>
      </c>
      <c r="D59">
        <f t="shared" si="4"/>
        <v>154144</v>
      </c>
      <c r="E59">
        <f t="shared" si="10"/>
        <v>0.16176216984235081</v>
      </c>
      <c r="F59">
        <f t="shared" si="11"/>
        <v>1.5325547948458196E-3</v>
      </c>
      <c r="G59">
        <f t="shared" si="5"/>
        <v>-6526.1848695410654</v>
      </c>
      <c r="I59">
        <f t="shared" si="0"/>
        <v>161762.16984235082</v>
      </c>
      <c r="J59">
        <f t="shared" si="12"/>
        <v>1532.5547948458407</v>
      </c>
      <c r="L59">
        <f t="shared" si="13"/>
        <v>2114.5638137228461</v>
      </c>
      <c r="M59" cm="1">
        <f t="array" ref="M59">EXP(SUMPRODUCT(TRANSPOSE(G$4:G$9),N59:S59))</f>
        <v>18.062541994869814</v>
      </c>
      <c r="N59">
        <f t="shared" si="6"/>
        <v>9.7463657967639161</v>
      </c>
      <c r="O59">
        <f t="shared" si="7"/>
        <v>4.2780540442909034</v>
      </c>
      <c r="P59">
        <f t="shared" si="8"/>
        <v>1.6486586255873816</v>
      </c>
      <c r="Q59">
        <f t="shared" si="9"/>
        <v>0</v>
      </c>
      <c r="R59" s="9">
        <v>0</v>
      </c>
      <c r="S59" s="9">
        <v>1</v>
      </c>
      <c r="T59">
        <v>17092</v>
      </c>
      <c r="U59" s="9">
        <v>72.099999999999994</v>
      </c>
      <c r="V59" s="9">
        <v>5.2</v>
      </c>
      <c r="W59" s="14">
        <v>0</v>
      </c>
      <c r="X59" s="10">
        <f t="shared" si="15"/>
        <v>0.521901484454658</v>
      </c>
      <c r="Y59">
        <f t="shared" si="16"/>
        <v>180.22705831750525</v>
      </c>
    </row>
    <row r="60" spans="1:25">
      <c r="A60">
        <v>46</v>
      </c>
      <c r="B60" s="1">
        <f t="shared" si="14"/>
        <v>44893</v>
      </c>
      <c r="C60">
        <v>917</v>
      </c>
      <c r="D60">
        <f t="shared" si="4"/>
        <v>155061</v>
      </c>
      <c r="E60">
        <f t="shared" si="10"/>
        <v>0.16408221235189246</v>
      </c>
      <c r="F60">
        <f t="shared" si="11"/>
        <v>2.3200425095416533E-3</v>
      </c>
      <c r="G60">
        <f t="shared" si="5"/>
        <v>-5562.677679450826</v>
      </c>
      <c r="I60">
        <f t="shared" si="0"/>
        <v>164082.21235189246</v>
      </c>
      <c r="J60">
        <f t="shared" si="12"/>
        <v>2320.0425095416431</v>
      </c>
      <c r="L60">
        <f t="shared" si="13"/>
        <v>2148.3117100411719</v>
      </c>
      <c r="M60" cm="1">
        <f t="array" ref="M60">EXP(SUMPRODUCT(TRANSPOSE(G$4:G$9),N60:S60))</f>
        <v>27.391476211224997</v>
      </c>
      <c r="N60">
        <f t="shared" si="6"/>
        <v>9.5458121082638119</v>
      </c>
      <c r="O60">
        <f t="shared" si="7"/>
        <v>4.1289070065712119</v>
      </c>
      <c r="P60">
        <f t="shared" si="8"/>
        <v>1.6486586255873816</v>
      </c>
      <c r="Q60">
        <f t="shared" si="9"/>
        <v>0.69314718055994529</v>
      </c>
      <c r="R60" s="9">
        <v>0</v>
      </c>
      <c r="S60" s="9">
        <v>1</v>
      </c>
      <c r="T60">
        <v>13986</v>
      </c>
      <c r="U60" s="9">
        <v>62.11</v>
      </c>
      <c r="V60" s="9">
        <v>5.2</v>
      </c>
      <c r="W60" s="14">
        <v>2</v>
      </c>
      <c r="X60" s="10">
        <f t="shared" si="15"/>
        <v>1.5300354520628605</v>
      </c>
      <c r="Y60">
        <f t="shared" si="16"/>
        <v>848.48802359652541</v>
      </c>
    </row>
    <row r="61" spans="1:25">
      <c r="A61">
        <v>47</v>
      </c>
      <c r="B61" s="1">
        <f t="shared" si="14"/>
        <v>44900</v>
      </c>
      <c r="C61">
        <v>1106</v>
      </c>
      <c r="D61">
        <f t="shared" si="4"/>
        <v>156167</v>
      </c>
      <c r="E61">
        <f t="shared" si="10"/>
        <v>0.16649514490740791</v>
      </c>
      <c r="F61">
        <f t="shared" si="11"/>
        <v>2.4129325555154457E-3</v>
      </c>
      <c r="G61">
        <f t="shared" si="5"/>
        <v>-6665.7651621792538</v>
      </c>
      <c r="I61">
        <f t="shared" si="0"/>
        <v>166495.1449074079</v>
      </c>
      <c r="J61">
        <f t="shared" si="12"/>
        <v>2412.9325555154355</v>
      </c>
      <c r="L61">
        <f t="shared" si="13"/>
        <v>2183.5281025701238</v>
      </c>
      <c r="M61" cm="1">
        <f t="array" ref="M61">EXP(SUMPRODUCT(TRANSPOSE(G$4:G$9),N61:S61))</f>
        <v>28.556357058645411</v>
      </c>
      <c r="N61">
        <f t="shared" si="6"/>
        <v>9.2991750856766728</v>
      </c>
      <c r="O61">
        <f t="shared" si="7"/>
        <v>3.8850628238453631</v>
      </c>
      <c r="P61">
        <f t="shared" si="8"/>
        <v>1.6094379124341003</v>
      </c>
      <c r="Q61">
        <f t="shared" si="9"/>
        <v>1.0986122886681098</v>
      </c>
      <c r="R61" s="9">
        <v>0</v>
      </c>
      <c r="S61" s="9">
        <v>0</v>
      </c>
      <c r="T61">
        <v>10929</v>
      </c>
      <c r="U61" s="9">
        <v>48.67</v>
      </c>
      <c r="V61" s="9">
        <v>5</v>
      </c>
      <c r="W61" s="14">
        <v>3</v>
      </c>
      <c r="X61" s="10">
        <f t="shared" si="15"/>
        <v>1.1816750049868314</v>
      </c>
      <c r="Y61">
        <f t="shared" si="16"/>
        <v>707.88248961282682</v>
      </c>
    </row>
    <row r="62" spans="1:25">
      <c r="A62">
        <v>48</v>
      </c>
      <c r="B62" s="1">
        <f t="shared" si="14"/>
        <v>44907</v>
      </c>
      <c r="C62">
        <v>1032</v>
      </c>
      <c r="D62">
        <f t="shared" si="4"/>
        <v>157199</v>
      </c>
      <c r="E62">
        <f t="shared" si="10"/>
        <v>0.16766979682012517</v>
      </c>
      <c r="F62">
        <f t="shared" si="11"/>
        <v>1.1746519127172617E-3</v>
      </c>
      <c r="G62">
        <f t="shared" si="5"/>
        <v>-6962.6804892037044</v>
      </c>
      <c r="I62">
        <f t="shared" si="0"/>
        <v>167669.79682012516</v>
      </c>
      <c r="J62">
        <f t="shared" si="12"/>
        <v>1174.6519127172651</v>
      </c>
      <c r="L62">
        <f t="shared" si="13"/>
        <v>2200.7154782828125</v>
      </c>
      <c r="M62" cm="1">
        <f t="array" ref="M62">EXP(SUMPRODUCT(TRANSPOSE(G$4:G$9),N62:S62))</f>
        <v>13.924046191467482</v>
      </c>
      <c r="N62">
        <f t="shared" si="6"/>
        <v>9.3034663499656673</v>
      </c>
      <c r="O62">
        <f t="shared" si="7"/>
        <v>3.570658822726505</v>
      </c>
      <c r="P62">
        <f t="shared" si="8"/>
        <v>1.6094379124341003</v>
      </c>
      <c r="Q62">
        <f t="shared" si="9"/>
        <v>0</v>
      </c>
      <c r="R62" s="9">
        <v>0</v>
      </c>
      <c r="S62" s="9">
        <v>0</v>
      </c>
      <c r="T62">
        <v>10976</v>
      </c>
      <c r="U62" s="9">
        <v>35.54</v>
      </c>
      <c r="V62" s="9">
        <v>5</v>
      </c>
      <c r="W62" s="14">
        <v>1</v>
      </c>
      <c r="X62" s="10">
        <f t="shared" si="15"/>
        <v>0.1382285975942491</v>
      </c>
      <c r="Y62">
        <f t="shared" si="16"/>
        <v>17.323913562461708</v>
      </c>
    </row>
    <row r="63" spans="1:25">
      <c r="A63">
        <v>49</v>
      </c>
      <c r="B63" s="1">
        <f t="shared" si="14"/>
        <v>44914</v>
      </c>
      <c r="C63">
        <v>11492</v>
      </c>
      <c r="D63">
        <f t="shared" si="4"/>
        <v>168691</v>
      </c>
      <c r="E63">
        <f t="shared" si="10"/>
        <v>0.17040386626829096</v>
      </c>
      <c r="F63">
        <f t="shared" si="11"/>
        <v>2.7340694481657879E-3</v>
      </c>
      <c r="G63">
        <f t="shared" si="5"/>
        <v>-67825.371889214759</v>
      </c>
      <c r="I63">
        <f t="shared" si="0"/>
        <v>170403.86626829096</v>
      </c>
      <c r="J63">
        <f t="shared" si="12"/>
        <v>2734.0694481657993</v>
      </c>
      <c r="L63">
        <f t="shared" si="13"/>
        <v>2240.8310126846422</v>
      </c>
      <c r="M63" cm="1">
        <f t="array" ref="M63">EXP(SUMPRODUCT(TRANSPOSE(G$4:G$9),N63:S63))</f>
        <v>32.469439452009617</v>
      </c>
      <c r="N63">
        <f t="shared" si="6"/>
        <v>9.9899404402663272</v>
      </c>
      <c r="O63">
        <f t="shared" si="7"/>
        <v>3.8188106237059674</v>
      </c>
      <c r="P63">
        <f t="shared" si="8"/>
        <v>1.6094379124341003</v>
      </c>
      <c r="Q63">
        <f t="shared" si="9"/>
        <v>1.0986122886681098</v>
      </c>
      <c r="R63" s="9">
        <v>0</v>
      </c>
      <c r="S63" s="9">
        <v>0</v>
      </c>
      <c r="T63">
        <v>21806</v>
      </c>
      <c r="U63" s="9">
        <v>45.55</v>
      </c>
      <c r="V63" s="9">
        <v>5</v>
      </c>
      <c r="W63" s="14">
        <v>3</v>
      </c>
      <c r="X63" s="10">
        <f t="shared" si="15"/>
        <v>0.76208932751776892</v>
      </c>
      <c r="Y63">
        <f t="shared" si="16"/>
        <v>28053.91340816431</v>
      </c>
    </row>
    <row r="64" spans="1:25">
      <c r="A64">
        <v>50</v>
      </c>
      <c r="B64" s="1">
        <f t="shared" si="14"/>
        <v>44921</v>
      </c>
      <c r="C64">
        <v>3788</v>
      </c>
      <c r="D64">
        <f t="shared" si="4"/>
        <v>172479</v>
      </c>
      <c r="E64">
        <f t="shared" si="10"/>
        <v>0.17218174314445345</v>
      </c>
      <c r="F64">
        <f t="shared" si="11"/>
        <v>1.7778768761624875E-3</v>
      </c>
      <c r="G64">
        <f t="shared" si="5"/>
        <v>-23986.886467891363</v>
      </c>
      <c r="I64">
        <f t="shared" si="0"/>
        <v>172181.74314445344</v>
      </c>
      <c r="J64">
        <f t="shared" si="12"/>
        <v>1777.8768761624815</v>
      </c>
      <c r="L64">
        <f t="shared" si="13"/>
        <v>2267.0005318542435</v>
      </c>
      <c r="M64" cm="1">
        <f t="array" ref="M64">EXP(SUMPRODUCT(TRANSPOSE(G$4:G$9),N64:S64))</f>
        <v>21.162760245360086</v>
      </c>
      <c r="N64">
        <f t="shared" si="6"/>
        <v>9.1149301871715238</v>
      </c>
      <c r="O64">
        <f t="shared" si="7"/>
        <v>3.482777368654578</v>
      </c>
      <c r="P64">
        <f t="shared" si="8"/>
        <v>1.6094379124341003</v>
      </c>
      <c r="Q64">
        <f t="shared" si="9"/>
        <v>0.69314718055994529</v>
      </c>
      <c r="R64" s="9">
        <v>0</v>
      </c>
      <c r="S64" s="9">
        <v>0</v>
      </c>
      <c r="T64">
        <v>9090</v>
      </c>
      <c r="U64" s="9">
        <v>32.549999999999997</v>
      </c>
      <c r="V64" s="9">
        <v>5</v>
      </c>
      <c r="W64" s="14">
        <v>2</v>
      </c>
      <c r="X64" s="10">
        <f t="shared" si="15"/>
        <v>0.53065552371634594</v>
      </c>
      <c r="Y64">
        <f t="shared" si="16"/>
        <v>2272.707985104043</v>
      </c>
    </row>
    <row r="65" spans="1:25">
      <c r="A65">
        <v>51</v>
      </c>
      <c r="B65" s="1">
        <f t="shared" si="14"/>
        <v>44928</v>
      </c>
      <c r="C65">
        <v>1513</v>
      </c>
      <c r="D65">
        <f t="shared" si="4"/>
        <v>173992</v>
      </c>
      <c r="E65">
        <f t="shared" si="10"/>
        <v>0.1738602263962632</v>
      </c>
      <c r="F65">
        <f t="shared" si="11"/>
        <v>1.6784832518097481E-3</v>
      </c>
      <c r="G65">
        <f t="shared" si="5"/>
        <v>-9667.8653208513606</v>
      </c>
      <c r="I65">
        <f t="shared" si="0"/>
        <v>173860.2263962632</v>
      </c>
      <c r="J65">
        <f t="shared" si="12"/>
        <v>1678.4832518097537</v>
      </c>
      <c r="L65">
        <f t="shared" si="13"/>
        <v>2291.7678751814487</v>
      </c>
      <c r="M65" cm="1">
        <f t="array" ref="M65">EXP(SUMPRODUCT(TRANSPOSE(G$4:G$9),N65:S65))</f>
        <v>20.01142735155895</v>
      </c>
      <c r="N65">
        <f t="shared" si="6"/>
        <v>8.8140332016527836</v>
      </c>
      <c r="O65">
        <f t="shared" si="7"/>
        <v>3.2569420256746571</v>
      </c>
      <c r="P65">
        <f t="shared" si="8"/>
        <v>1.6094379124341003</v>
      </c>
      <c r="Q65">
        <f t="shared" si="9"/>
        <v>0.69314718055994529</v>
      </c>
      <c r="R65" s="9">
        <v>0</v>
      </c>
      <c r="S65" s="9">
        <v>0</v>
      </c>
      <c r="T65">
        <v>6728</v>
      </c>
      <c r="U65" s="9">
        <v>25.97</v>
      </c>
      <c r="V65" s="9">
        <v>5</v>
      </c>
      <c r="W65" s="14">
        <v>2</v>
      </c>
      <c r="X65" s="10">
        <f t="shared" si="15"/>
        <v>0.10937425764028666</v>
      </c>
      <c r="Y65">
        <f t="shared" si="16"/>
        <v>16.315150359709548</v>
      </c>
    </row>
    <row r="66" spans="1:25">
      <c r="G66">
        <f>(B2-D65)*LN(1-E65)</f>
        <v>-157760.34366233085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1710-E9C5-4798-9CB8-D862A5A94214}">
  <sheetPr>
    <tabColor theme="9" tint="0.59999389629810485"/>
  </sheetPr>
  <dimension ref="A1:Z65"/>
  <sheetViews>
    <sheetView workbookViewId="0">
      <selection activeCell="M31" sqref="M31"/>
    </sheetView>
  </sheetViews>
  <sheetFormatPr defaultColWidth="11" defaultRowHeight="15.75"/>
  <cols>
    <col min="5" max="6" width="13.625" customWidth="1"/>
    <col min="8" max="8" width="4.625" customWidth="1"/>
    <col min="9" max="9" width="18.625" customWidth="1"/>
    <col min="11" max="11" width="8" customWidth="1"/>
    <col min="12" max="13" width="12.125" bestFit="1" customWidth="1"/>
    <col min="14" max="17" width="12.125" customWidth="1"/>
    <col min="18" max="18" width="15" customWidth="1"/>
    <col min="19" max="19" width="16.5" customWidth="1"/>
    <col min="20" max="20" width="12.125" customWidth="1"/>
    <col min="22" max="22" width="13.125" customWidth="1"/>
    <col min="23" max="23" width="24" customWidth="1"/>
  </cols>
  <sheetData>
    <row r="1" spans="1:26">
      <c r="F1" s="16" t="s">
        <v>6</v>
      </c>
      <c r="G1" s="17">
        <v>7.3118136503371969E-2</v>
      </c>
      <c r="I1" s="17" t="s">
        <v>57</v>
      </c>
      <c r="J1" s="18">
        <f>AVERAGE(X15:X40)</f>
        <v>0.16217367042841213</v>
      </c>
    </row>
    <row r="2" spans="1:26">
      <c r="A2" t="s">
        <v>9</v>
      </c>
      <c r="B2">
        <v>1000000</v>
      </c>
      <c r="F2" s="16" t="s">
        <v>7</v>
      </c>
      <c r="G2" s="17">
        <v>184.23228802314088</v>
      </c>
      <c r="I2" s="17" t="s">
        <v>59</v>
      </c>
      <c r="J2" s="18">
        <f>AVERAGE(X41:X65)</f>
        <v>0.32801419279052213</v>
      </c>
    </row>
    <row r="3" spans="1:26">
      <c r="F3" s="16" t="s">
        <v>11</v>
      </c>
      <c r="G3" s="17">
        <v>1.0645548640697018</v>
      </c>
      <c r="I3" s="17" t="s">
        <v>27</v>
      </c>
      <c r="J3" s="17">
        <f>-2*G10+9*LN(B2)</f>
        <v>1588805.9527938899</v>
      </c>
    </row>
    <row r="4" spans="1:26">
      <c r="F4" s="16" t="s">
        <v>30</v>
      </c>
      <c r="G4" s="17">
        <v>-0.1591147955525874</v>
      </c>
    </row>
    <row r="5" spans="1:26" ht="15" customHeight="1">
      <c r="F5" s="16" t="s">
        <v>12</v>
      </c>
      <c r="G5" s="17">
        <v>-0.5693935262532448</v>
      </c>
    </row>
    <row r="6" spans="1:26" ht="15" customHeight="1">
      <c r="F6" s="16" t="s">
        <v>33</v>
      </c>
      <c r="G6" s="17">
        <v>4.0452175659835961</v>
      </c>
    </row>
    <row r="7" spans="1:26" ht="15" customHeight="1">
      <c r="F7" s="16" t="s">
        <v>47</v>
      </c>
      <c r="G7" s="17">
        <v>0.24697995321971336</v>
      </c>
    </row>
    <row r="8" spans="1:26" ht="15" customHeight="1">
      <c r="F8" s="16" t="s">
        <v>42</v>
      </c>
      <c r="G8" s="17">
        <v>-0.86427165759083668</v>
      </c>
    </row>
    <row r="9" spans="1:26" ht="15" customHeight="1">
      <c r="F9" s="16" t="s">
        <v>43</v>
      </c>
      <c r="G9" s="17">
        <v>0.51543691265342051</v>
      </c>
    </row>
    <row r="10" spans="1:26">
      <c r="F10" s="16" t="s">
        <v>8</v>
      </c>
      <c r="G10" s="17">
        <f>SUM(G13:G65)</f>
        <v>-794340.80659943412</v>
      </c>
    </row>
    <row r="11" spans="1:26">
      <c r="U11" t="s">
        <v>23</v>
      </c>
    </row>
    <row r="12" spans="1:26">
      <c r="B12" s="3" t="s">
        <v>15</v>
      </c>
      <c r="C12" s="2" t="s">
        <v>3</v>
      </c>
      <c r="D12" s="12" t="s">
        <v>4</v>
      </c>
      <c r="E12" s="12" t="s">
        <v>5</v>
      </c>
      <c r="F12" s="12" t="s">
        <v>25</v>
      </c>
      <c r="G12" s="12" t="s">
        <v>8</v>
      </c>
      <c r="H12" s="12"/>
      <c r="I12" s="12" t="s">
        <v>10</v>
      </c>
      <c r="J12" s="12" t="s">
        <v>26</v>
      </c>
      <c r="K12" s="12"/>
      <c r="L12" s="12" t="s">
        <v>22</v>
      </c>
      <c r="M12" s="12" t="s">
        <v>13</v>
      </c>
      <c r="N12" s="12" t="s">
        <v>28</v>
      </c>
      <c r="O12" s="12" t="s">
        <v>29</v>
      </c>
      <c r="P12" s="12" t="s">
        <v>34</v>
      </c>
      <c r="Q12" s="12" t="s">
        <v>46</v>
      </c>
      <c r="R12" s="13" t="s">
        <v>38</v>
      </c>
      <c r="S12" s="13" t="s">
        <v>37</v>
      </c>
      <c r="T12" s="11" t="s">
        <v>1</v>
      </c>
      <c r="U12" s="3" t="s">
        <v>2</v>
      </c>
      <c r="V12" s="3" t="s">
        <v>35</v>
      </c>
      <c r="W12" s="13" t="s">
        <v>39</v>
      </c>
      <c r="X12" s="12" t="s">
        <v>18</v>
      </c>
      <c r="Y12" s="12" t="s">
        <v>19</v>
      </c>
    </row>
    <row r="13" spans="1:26">
      <c r="B13" s="1">
        <f>B14-WEEKDAY(7)</f>
        <v>44564</v>
      </c>
      <c r="R13">
        <v>0</v>
      </c>
      <c r="S13">
        <v>0</v>
      </c>
    </row>
    <row r="14" spans="1:26">
      <c r="B14" s="1">
        <v>44571</v>
      </c>
      <c r="C14" s="4"/>
      <c r="R14">
        <v>0</v>
      </c>
      <c r="S14">
        <v>0</v>
      </c>
      <c r="W14" s="14">
        <v>20</v>
      </c>
    </row>
    <row r="15" spans="1:26">
      <c r="A15">
        <v>1</v>
      </c>
      <c r="B15" s="1">
        <v>44578</v>
      </c>
      <c r="C15">
        <v>9979</v>
      </c>
      <c r="D15">
        <f>C15</f>
        <v>9979</v>
      </c>
      <c r="E15">
        <f>1-(G$2/(G$2+L15))^G$1</f>
        <v>1.1036393206650175E-2</v>
      </c>
      <c r="F15">
        <f>E15</f>
        <v>1.1036393206650175E-2</v>
      </c>
      <c r="G15">
        <f>C15*IFERROR(LN(F15), -10000)</f>
        <v>-44970.932241211922</v>
      </c>
      <c r="I15">
        <f t="shared" ref="I15:I65" si="0">$B$2*E15</f>
        <v>11036.393206650175</v>
      </c>
      <c r="J15">
        <f>I15</f>
        <v>11036.393206650175</v>
      </c>
      <c r="L15">
        <f>A15^$G$3*M15</f>
        <v>30.196070642216974</v>
      </c>
      <c r="M15" cm="1">
        <f t="array" ref="M15">EXP(SUMPRODUCT(TRANSPOSE(G$4:G$9),N15:S15))</f>
        <v>30.196070642216974</v>
      </c>
      <c r="N15">
        <f>IFERROR(LN(T15),0)</f>
        <v>11.1197050832785</v>
      </c>
      <c r="O15">
        <f>IFERROR(LN(U15),0)</f>
        <v>4.5990515049799141</v>
      </c>
      <c r="P15">
        <f>IFERROR(LN(V15),0)</f>
        <v>1.7578579175523736</v>
      </c>
      <c r="Q15">
        <f>IFERROR(LN(W15),0)</f>
        <v>2.7725887222397811</v>
      </c>
      <c r="R15">
        <v>0</v>
      </c>
      <c r="S15">
        <v>0</v>
      </c>
      <c r="T15">
        <v>67488</v>
      </c>
      <c r="U15" s="9">
        <v>99.39</v>
      </c>
      <c r="V15">
        <v>5.8</v>
      </c>
      <c r="W15" s="14">
        <v>16</v>
      </c>
      <c r="X15" s="10">
        <f t="shared" ref="X15:X65" si="1">ABS(C15-J15)/C15</f>
        <v>0.10596184053013075</v>
      </c>
      <c r="Y15">
        <f t="shared" ref="Y15:Y65" si="2">(C15-J15)^2/J15</f>
        <v>101.30849567739395</v>
      </c>
    </row>
    <row r="16" spans="1:26">
      <c r="A16">
        <v>2</v>
      </c>
      <c r="B16" s="1">
        <f t="shared" ref="B16:B19" si="3">B15+WEEKDAY(7)</f>
        <v>44585</v>
      </c>
      <c r="C16">
        <v>8445</v>
      </c>
      <c r="D16">
        <f t="shared" ref="D16:D65" si="4">C16+D15</f>
        <v>18424</v>
      </c>
      <c r="E16">
        <f>1-(G$2/(G$2+L16))^G$1</f>
        <v>1.943363253995356E-2</v>
      </c>
      <c r="F16">
        <f>E16-E15</f>
        <v>8.3972393333033857E-3</v>
      </c>
      <c r="G16">
        <f t="shared" ref="G16:G40" si="5">C16*IFERROR(LN(F16), -10000)</f>
        <v>-40365.852487267432</v>
      </c>
      <c r="I16">
        <f t="shared" si="0"/>
        <v>19433.63253995356</v>
      </c>
      <c r="J16">
        <f>I16-I15</f>
        <v>8397.2393333033851</v>
      </c>
      <c r="L16">
        <f>L15+(A16^G$3-A15^G$3)*M16</f>
        <v>56.719761564850984</v>
      </c>
      <c r="M16" cm="1">
        <f t="array" ref="M16">EXP(SUMPRODUCT(TRANSPOSE(G$4:G$9),N16:S16))</f>
        <v>24.299676377758857</v>
      </c>
      <c r="N16">
        <f t="shared" ref="N16:Q65" si="6">IFERROR(LN(T16),0)</f>
        <v>11.085659434303169</v>
      </c>
      <c r="O16">
        <f t="shared" si="6"/>
        <v>4.7862409608803933</v>
      </c>
      <c r="P16">
        <f t="shared" si="6"/>
        <v>1.7578579175523736</v>
      </c>
      <c r="Q16">
        <f t="shared" si="6"/>
        <v>2.3025850929940459</v>
      </c>
      <c r="R16">
        <v>0</v>
      </c>
      <c r="S16">
        <v>0</v>
      </c>
      <c r="T16">
        <v>65229</v>
      </c>
      <c r="U16" s="9">
        <v>119.85</v>
      </c>
      <c r="V16">
        <v>5.8</v>
      </c>
      <c r="W16" s="14">
        <v>10</v>
      </c>
      <c r="X16" s="10">
        <f t="shared" si="1"/>
        <v>5.6554963524706762E-3</v>
      </c>
      <c r="Y16">
        <f t="shared" si="2"/>
        <v>0.27164657249417501</v>
      </c>
      <c r="Z16" t="s">
        <v>14</v>
      </c>
    </row>
    <row r="17" spans="1:25">
      <c r="A17">
        <v>3</v>
      </c>
      <c r="B17" s="1">
        <f t="shared" si="3"/>
        <v>44592</v>
      </c>
      <c r="C17">
        <v>10083</v>
      </c>
      <c r="D17">
        <f t="shared" si="4"/>
        <v>28507</v>
      </c>
      <c r="E17">
        <f t="shared" ref="E17:E35" si="7">1-(G$2/(G$2+L17))^G$1</f>
        <v>2.7340273858109332E-2</v>
      </c>
      <c r="F17">
        <f t="shared" ref="F17:F65" si="8">E17-E16</f>
        <v>7.9066413181557715E-3</v>
      </c>
      <c r="G17">
        <f t="shared" si="5"/>
        <v>-48802.246327484587</v>
      </c>
      <c r="I17">
        <f t="shared" si="0"/>
        <v>27340.273858109333</v>
      </c>
      <c r="J17">
        <f t="shared" ref="J17:J65" si="9">I17-I16</f>
        <v>7906.6413181557728</v>
      </c>
      <c r="L17">
        <f t="shared" ref="L17:L65" si="10">L16+(A17^G$3-A16^G$3)*M17</f>
        <v>84.93234898131071</v>
      </c>
      <c r="M17" cm="1">
        <f t="array" ref="M17">EXP(SUMPRODUCT(TRANSPOSE(G$4:G$9),N17:S17))</f>
        <v>24.989801478999357</v>
      </c>
      <c r="N17">
        <f t="shared" si="6"/>
        <v>10.99272267939164</v>
      </c>
      <c r="O17">
        <f t="shared" si="6"/>
        <v>4.7630282706036713</v>
      </c>
      <c r="P17">
        <f t="shared" si="6"/>
        <v>1.7578579175523736</v>
      </c>
      <c r="Q17">
        <f t="shared" si="6"/>
        <v>2.3025850929940459</v>
      </c>
      <c r="R17">
        <v>0</v>
      </c>
      <c r="S17">
        <v>0</v>
      </c>
      <c r="T17">
        <v>59440</v>
      </c>
      <c r="U17" s="9">
        <v>117.1</v>
      </c>
      <c r="V17">
        <v>5.8</v>
      </c>
      <c r="W17" s="14">
        <v>10</v>
      </c>
      <c r="X17" s="10">
        <f t="shared" si="1"/>
        <v>0.21584435999645218</v>
      </c>
      <c r="Y17">
        <f t="shared" si="2"/>
        <v>599.05804771520127</v>
      </c>
    </row>
    <row r="18" spans="1:25">
      <c r="A18">
        <v>4</v>
      </c>
      <c r="B18" s="1">
        <f t="shared" si="3"/>
        <v>44599</v>
      </c>
      <c r="C18">
        <v>10956</v>
      </c>
      <c r="D18">
        <f t="shared" si="4"/>
        <v>39463</v>
      </c>
      <c r="E18">
        <f t="shared" si="7"/>
        <v>3.5776554128967408E-2</v>
      </c>
      <c r="F18">
        <f t="shared" si="8"/>
        <v>8.4362802708580764E-3</v>
      </c>
      <c r="G18">
        <f t="shared" si="5"/>
        <v>-52317.242324042978</v>
      </c>
      <c r="I18">
        <f t="shared" si="0"/>
        <v>35776.554128967407</v>
      </c>
      <c r="J18">
        <f t="shared" si="9"/>
        <v>8436.2802708580748</v>
      </c>
      <c r="L18">
        <f t="shared" si="10"/>
        <v>118.98891100382593</v>
      </c>
      <c r="M18" cm="1">
        <f t="array" ref="M18">EXP(SUMPRODUCT(TRANSPOSE(G$4:G$9),N18:S18))</f>
        <v>29.512109410905712</v>
      </c>
      <c r="N18">
        <f t="shared" si="6"/>
        <v>11.38813292000297</v>
      </c>
      <c r="O18">
        <f t="shared" si="6"/>
        <v>4.5555596854347566</v>
      </c>
      <c r="P18">
        <f t="shared" si="6"/>
        <v>1.791759469228055</v>
      </c>
      <c r="Q18">
        <f t="shared" si="6"/>
        <v>2.1972245773362196</v>
      </c>
      <c r="R18">
        <v>0</v>
      </c>
      <c r="S18">
        <v>0</v>
      </c>
      <c r="T18">
        <v>88268</v>
      </c>
      <c r="U18" s="9">
        <v>95.16</v>
      </c>
      <c r="V18" s="9">
        <v>6</v>
      </c>
      <c r="W18" s="14">
        <v>9</v>
      </c>
      <c r="X18" s="10">
        <f t="shared" si="1"/>
        <v>0.22998537140762371</v>
      </c>
      <c r="Y18">
        <f t="shared" si="2"/>
        <v>752.58138771879453</v>
      </c>
    </row>
    <row r="19" spans="1:25">
      <c r="A19">
        <v>5</v>
      </c>
      <c r="B19" s="1">
        <f t="shared" si="3"/>
        <v>44606</v>
      </c>
      <c r="C19">
        <v>6183</v>
      </c>
      <c r="D19">
        <f t="shared" si="4"/>
        <v>45646</v>
      </c>
      <c r="E19">
        <f t="shared" si="7"/>
        <v>4.271760059754981E-2</v>
      </c>
      <c r="F19">
        <f t="shared" si="8"/>
        <v>6.9410464685824014E-3</v>
      </c>
      <c r="G19">
        <f t="shared" si="5"/>
        <v>-30731.381766300357</v>
      </c>
      <c r="I19">
        <f t="shared" si="0"/>
        <v>42717.600597549812</v>
      </c>
      <c r="J19">
        <f t="shared" si="9"/>
        <v>6941.0464685824045</v>
      </c>
      <c r="L19">
        <f t="shared" si="10"/>
        <v>150.47958860455043</v>
      </c>
      <c r="M19" cm="1">
        <f t="array" ref="M19">EXP(SUMPRODUCT(TRANSPOSE(G$4:G$9),N19:S19))</f>
        <v>26.847266176654731</v>
      </c>
      <c r="N19">
        <f t="shared" si="6"/>
        <v>11.370116886308292</v>
      </c>
      <c r="O19">
        <f t="shared" si="6"/>
        <v>4.6177902173441936</v>
      </c>
      <c r="P19">
        <f t="shared" si="6"/>
        <v>1.791759469228055</v>
      </c>
      <c r="Q19">
        <f t="shared" si="6"/>
        <v>1.9459101490553132</v>
      </c>
      <c r="R19">
        <v>0</v>
      </c>
      <c r="S19">
        <v>0</v>
      </c>
      <c r="T19">
        <v>86692</v>
      </c>
      <c r="U19" s="9">
        <v>101.27</v>
      </c>
      <c r="V19" s="9">
        <v>6</v>
      </c>
      <c r="W19" s="14">
        <v>7</v>
      </c>
      <c r="X19" s="10">
        <f t="shared" si="1"/>
        <v>0.12260172547022553</v>
      </c>
      <c r="Y19">
        <f t="shared" si="2"/>
        <v>82.787869398548196</v>
      </c>
    </row>
    <row r="20" spans="1:25">
      <c r="A20">
        <v>6</v>
      </c>
      <c r="B20" s="1">
        <f>B19+WEEKDAY(7)</f>
        <v>44613</v>
      </c>
      <c r="C20">
        <v>4890</v>
      </c>
      <c r="D20">
        <f t="shared" si="4"/>
        <v>50536</v>
      </c>
      <c r="E20">
        <f t="shared" si="7"/>
        <v>4.9051658215077398E-2</v>
      </c>
      <c r="F20">
        <f t="shared" si="8"/>
        <v>6.3340576175275887E-3</v>
      </c>
      <c r="G20">
        <f t="shared" si="5"/>
        <v>-24752.271606021561</v>
      </c>
      <c r="I20">
        <f t="shared" si="0"/>
        <v>49051.658215077397</v>
      </c>
      <c r="J20">
        <f t="shared" si="9"/>
        <v>6334.0576175275855</v>
      </c>
      <c r="L20">
        <f t="shared" si="10"/>
        <v>182.29177875738901</v>
      </c>
      <c r="M20" cm="1">
        <f t="array" ref="M20">EXP(SUMPRODUCT(TRANSPOSE(G$4:G$9),N20:S20))</f>
        <v>26.771192622438566</v>
      </c>
      <c r="N20">
        <f t="shared" si="6"/>
        <v>10.883916725526515</v>
      </c>
      <c r="O20">
        <f t="shared" si="6"/>
        <v>4.5159017182299088</v>
      </c>
      <c r="P20">
        <f t="shared" si="6"/>
        <v>1.791759469228055</v>
      </c>
      <c r="Q20">
        <f t="shared" si="6"/>
        <v>1.3862943611198906</v>
      </c>
      <c r="R20">
        <v>0</v>
      </c>
      <c r="S20">
        <v>0</v>
      </c>
      <c r="T20">
        <v>53312</v>
      </c>
      <c r="U20" s="9">
        <v>91.46</v>
      </c>
      <c r="V20" s="9">
        <v>6</v>
      </c>
      <c r="W20" s="14">
        <v>4</v>
      </c>
      <c r="X20" s="10">
        <f t="shared" si="1"/>
        <v>0.29530830624286003</v>
      </c>
      <c r="Y20">
        <f t="shared" si="2"/>
        <v>329.2206242281415</v>
      </c>
    </row>
    <row r="21" spans="1:25">
      <c r="A21">
        <v>7</v>
      </c>
      <c r="B21" s="1">
        <f t="shared" ref="B21:B65" si="11">B20+WEEKDAY(7)</f>
        <v>44620</v>
      </c>
      <c r="C21">
        <v>3880</v>
      </c>
      <c r="D21">
        <f t="shared" si="4"/>
        <v>54416</v>
      </c>
      <c r="E21">
        <f t="shared" si="7"/>
        <v>5.3696628566880955E-2</v>
      </c>
      <c r="F21">
        <f t="shared" si="8"/>
        <v>4.6449703518035568E-3</v>
      </c>
      <c r="G21">
        <f t="shared" si="5"/>
        <v>-20843.244723477965</v>
      </c>
      <c r="I21">
        <f t="shared" si="0"/>
        <v>53696.628566880958</v>
      </c>
      <c r="J21">
        <f t="shared" si="9"/>
        <v>4644.9703518035603</v>
      </c>
      <c r="L21">
        <f t="shared" si="10"/>
        <v>207.6774811195354</v>
      </c>
      <c r="M21" cm="1">
        <f t="array" ref="M21">EXP(SUMPRODUCT(TRANSPOSE(G$4:G$9),N21:S21))</f>
        <v>21.133407737551337</v>
      </c>
      <c r="N21">
        <f t="shared" si="6"/>
        <v>10.8694061928121</v>
      </c>
      <c r="O21">
        <f t="shared" si="6"/>
        <v>4.8104755791724214</v>
      </c>
      <c r="P21">
        <f t="shared" si="6"/>
        <v>1.791759469228055</v>
      </c>
      <c r="Q21">
        <f t="shared" si="6"/>
        <v>1.0986122886681098</v>
      </c>
      <c r="R21">
        <v>0</v>
      </c>
      <c r="S21">
        <v>0</v>
      </c>
      <c r="T21">
        <v>52544</v>
      </c>
      <c r="U21" s="9">
        <v>122.79</v>
      </c>
      <c r="V21" s="9">
        <v>6</v>
      </c>
      <c r="W21" s="14">
        <v>3</v>
      </c>
      <c r="X21" s="10">
        <f t="shared" si="1"/>
        <v>0.19715730716586607</v>
      </c>
      <c r="Y21">
        <f t="shared" si="2"/>
        <v>125.98135075528477</v>
      </c>
    </row>
    <row r="22" spans="1:25">
      <c r="A22">
        <v>8</v>
      </c>
      <c r="B22" s="1">
        <f t="shared" si="11"/>
        <v>44627</v>
      </c>
      <c r="C22">
        <v>2498</v>
      </c>
      <c r="D22">
        <f t="shared" si="4"/>
        <v>56914</v>
      </c>
      <c r="E22">
        <f t="shared" si="7"/>
        <v>5.6841509822972536E-2</v>
      </c>
      <c r="F22">
        <f t="shared" si="8"/>
        <v>3.1448812560915806E-3</v>
      </c>
      <c r="G22">
        <f t="shared" si="5"/>
        <v>-14393.423906588587</v>
      </c>
      <c r="I22">
        <f t="shared" si="0"/>
        <v>56841.509822972534</v>
      </c>
      <c r="J22">
        <f t="shared" si="9"/>
        <v>3144.8812560915758</v>
      </c>
      <c r="L22">
        <f t="shared" si="10"/>
        <v>225.93245082384999</v>
      </c>
      <c r="M22" cm="1">
        <f t="array" ref="M22">EXP(SUMPRODUCT(TRANSPOSE(G$4:G$9),N22:S22))</f>
        <v>15.057159769163905</v>
      </c>
      <c r="N22">
        <f t="shared" si="6"/>
        <v>10.755090418788047</v>
      </c>
      <c r="O22">
        <f t="shared" si="6"/>
        <v>4.5970372027579023</v>
      </c>
      <c r="P22">
        <f t="shared" si="6"/>
        <v>1.8870696490323797</v>
      </c>
      <c r="Q22">
        <f t="shared" si="6"/>
        <v>1.0986122886681098</v>
      </c>
      <c r="R22" s="9">
        <v>1</v>
      </c>
      <c r="S22">
        <v>0</v>
      </c>
      <c r="T22">
        <v>46868</v>
      </c>
      <c r="U22" s="9">
        <v>99.19</v>
      </c>
      <c r="V22" s="9">
        <v>6.6</v>
      </c>
      <c r="W22" s="14">
        <v>3</v>
      </c>
      <c r="X22" s="10">
        <f t="shared" si="1"/>
        <v>0.25895967017276855</v>
      </c>
      <c r="Y22">
        <f t="shared" si="2"/>
        <v>133.05919219432363</v>
      </c>
    </row>
    <row r="23" spans="1:25">
      <c r="A23">
        <v>9</v>
      </c>
      <c r="B23" s="1">
        <f t="shared" si="11"/>
        <v>44634</v>
      </c>
      <c r="C23">
        <v>2994</v>
      </c>
      <c r="D23">
        <f t="shared" si="4"/>
        <v>59908</v>
      </c>
      <c r="E23">
        <f t="shared" si="7"/>
        <v>5.9980373208136095E-2</v>
      </c>
      <c r="F23">
        <f t="shared" si="8"/>
        <v>3.1388633851635594E-3</v>
      </c>
      <c r="G23">
        <f t="shared" si="5"/>
        <v>-17257.100204375616</v>
      </c>
      <c r="I23">
        <f t="shared" si="0"/>
        <v>59980.373208136094</v>
      </c>
      <c r="J23">
        <f t="shared" si="9"/>
        <v>3138.8633851635605</v>
      </c>
      <c r="L23">
        <f t="shared" si="10"/>
        <v>245.06541935576797</v>
      </c>
      <c r="M23" cm="1">
        <f t="array" ref="M23">EXP(SUMPRODUCT(TRANSPOSE(G$4:G$9),N23:S23))</f>
        <v>15.65420208215134</v>
      </c>
      <c r="N23">
        <f t="shared" si="6"/>
        <v>10.496234118987427</v>
      </c>
      <c r="O23">
        <f t="shared" si="6"/>
        <v>4.4252058487678152</v>
      </c>
      <c r="P23">
        <f t="shared" si="6"/>
        <v>1.8870696490323797</v>
      </c>
      <c r="Q23">
        <f t="shared" si="6"/>
        <v>0.69314718055994529</v>
      </c>
      <c r="R23" s="9">
        <v>1</v>
      </c>
      <c r="S23">
        <v>0</v>
      </c>
      <c r="T23">
        <v>36179</v>
      </c>
      <c r="U23" s="9">
        <v>83.53</v>
      </c>
      <c r="V23" s="9">
        <v>6.6</v>
      </c>
      <c r="W23" s="14">
        <v>2</v>
      </c>
      <c r="X23" s="10">
        <f t="shared" si="1"/>
        <v>4.838456418288592E-2</v>
      </c>
      <c r="Y23">
        <f t="shared" si="2"/>
        <v>6.6856685959120066</v>
      </c>
    </row>
    <row r="24" spans="1:25">
      <c r="A24">
        <v>10</v>
      </c>
      <c r="B24" s="1">
        <f t="shared" si="11"/>
        <v>44641</v>
      </c>
      <c r="C24">
        <v>3040</v>
      </c>
      <c r="D24">
        <f t="shared" si="4"/>
        <v>62948</v>
      </c>
      <c r="E24">
        <f t="shared" si="7"/>
        <v>6.2783149819604533E-2</v>
      </c>
      <c r="F24">
        <f t="shared" si="8"/>
        <v>2.8027766114684383E-3</v>
      </c>
      <c r="G24">
        <f t="shared" si="5"/>
        <v>-17866.519906863188</v>
      </c>
      <c r="I24">
        <f t="shared" si="0"/>
        <v>62783.149819604536</v>
      </c>
      <c r="J24">
        <f t="shared" si="9"/>
        <v>2802.7766114684418</v>
      </c>
      <c r="L24">
        <f t="shared" si="10"/>
        <v>262.96041188130124</v>
      </c>
      <c r="M24" cm="1">
        <f t="array" ref="M24">EXP(SUMPRODUCT(TRANSPOSE(G$4:G$9),N24:S24))</f>
        <v>14.536463963440164</v>
      </c>
      <c r="N24">
        <f t="shared" si="6"/>
        <v>10.508895818788067</v>
      </c>
      <c r="O24">
        <f t="shared" si="6"/>
        <v>4.5517694092609764</v>
      </c>
      <c r="P24">
        <f t="shared" si="6"/>
        <v>1.8870696490323797</v>
      </c>
      <c r="Q24">
        <f t="shared" si="6"/>
        <v>0.69314718055994529</v>
      </c>
      <c r="R24" s="9">
        <v>1</v>
      </c>
      <c r="S24">
        <v>0</v>
      </c>
      <c r="T24">
        <v>36640</v>
      </c>
      <c r="U24" s="9">
        <v>94.8</v>
      </c>
      <c r="V24" s="9">
        <v>6.6</v>
      </c>
      <c r="W24" s="14">
        <v>2</v>
      </c>
      <c r="X24" s="10">
        <f t="shared" si="1"/>
        <v>7.8034009385380979E-2</v>
      </c>
      <c r="Y24">
        <f t="shared" si="2"/>
        <v>20.078280886221187</v>
      </c>
    </row>
    <row r="25" spans="1:25">
      <c r="A25">
        <v>11</v>
      </c>
      <c r="B25" s="1">
        <f t="shared" si="11"/>
        <v>44648</v>
      </c>
      <c r="C25">
        <v>3217</v>
      </c>
      <c r="D25">
        <f t="shared" si="4"/>
        <v>66165</v>
      </c>
      <c r="E25">
        <f t="shared" si="7"/>
        <v>6.5637877473668782E-2</v>
      </c>
      <c r="F25">
        <f t="shared" si="8"/>
        <v>2.8547276540642486E-3</v>
      </c>
      <c r="G25">
        <f t="shared" si="5"/>
        <v>-18847.691505909974</v>
      </c>
      <c r="I25">
        <f t="shared" si="0"/>
        <v>65637.877473668777</v>
      </c>
      <c r="J25">
        <f t="shared" si="9"/>
        <v>2854.7276540642415</v>
      </c>
      <c r="L25">
        <f t="shared" si="10"/>
        <v>282.01272426586604</v>
      </c>
      <c r="M25" cm="1">
        <f t="array" ref="M25">EXP(SUMPRODUCT(TRANSPOSE(G$4:G$9),N25:S25))</f>
        <v>15.37683048460255</v>
      </c>
      <c r="N25">
        <f t="shared" si="6"/>
        <v>10.850598426750169</v>
      </c>
      <c r="O25">
        <f t="shared" si="6"/>
        <v>4.6582369069247838</v>
      </c>
      <c r="P25">
        <f t="shared" si="6"/>
        <v>1.8870696490323797</v>
      </c>
      <c r="Q25">
        <f t="shared" si="6"/>
        <v>1.3862943611198906</v>
      </c>
      <c r="R25" s="9">
        <v>1</v>
      </c>
      <c r="S25">
        <v>0</v>
      </c>
      <c r="T25">
        <v>51565</v>
      </c>
      <c r="U25" s="9">
        <v>105.45</v>
      </c>
      <c r="V25" s="9">
        <v>6.6</v>
      </c>
      <c r="W25" s="14">
        <v>4</v>
      </c>
      <c r="X25" s="10">
        <f t="shared" si="1"/>
        <v>0.11261185761136416</v>
      </c>
      <c r="Y25">
        <f t="shared" si="2"/>
        <v>45.973300620446679</v>
      </c>
    </row>
    <row r="26" spans="1:25">
      <c r="A26">
        <v>12</v>
      </c>
      <c r="B26" s="1">
        <f t="shared" si="11"/>
        <v>44655</v>
      </c>
      <c r="C26">
        <v>4110</v>
      </c>
      <c r="D26">
        <f t="shared" si="4"/>
        <v>70275</v>
      </c>
      <c r="E26">
        <f t="shared" si="7"/>
        <v>7.0814380332510973E-2</v>
      </c>
      <c r="F26">
        <f t="shared" si="8"/>
        <v>5.1765028588421913E-3</v>
      </c>
      <c r="G26">
        <f t="shared" si="5"/>
        <v>-21633.501111133613</v>
      </c>
      <c r="I26">
        <f t="shared" si="0"/>
        <v>70814.380332510977</v>
      </c>
      <c r="J26">
        <f t="shared" si="9"/>
        <v>5176.5028588421992</v>
      </c>
      <c r="L26">
        <f t="shared" si="10"/>
        <v>318.81880218916433</v>
      </c>
      <c r="M26" cm="1">
        <f t="array" ref="M26">EXP(SUMPRODUCT(TRANSPOSE(G$4:G$9),N26:S26))</f>
        <v>29.531571279280747</v>
      </c>
      <c r="N26">
        <f t="shared" si="6"/>
        <v>10.513171599094814</v>
      </c>
      <c r="O26">
        <f t="shared" si="6"/>
        <v>4.8905746666958141</v>
      </c>
      <c r="P26">
        <f t="shared" si="6"/>
        <v>1.8405496333974869</v>
      </c>
      <c r="Q26">
        <f t="shared" si="6"/>
        <v>1.6094379124341003</v>
      </c>
      <c r="R26" s="9">
        <v>0</v>
      </c>
      <c r="S26">
        <v>0</v>
      </c>
      <c r="T26">
        <v>36797</v>
      </c>
      <c r="U26" s="9">
        <v>133.03</v>
      </c>
      <c r="V26" s="9">
        <v>6.3</v>
      </c>
      <c r="W26" s="14">
        <v>5</v>
      </c>
      <c r="X26" s="10">
        <f t="shared" si="1"/>
        <v>0.25948974667693409</v>
      </c>
      <c r="Y26">
        <f t="shared" si="2"/>
        <v>219.72910649043595</v>
      </c>
    </row>
    <row r="27" spans="1:25">
      <c r="A27">
        <v>13</v>
      </c>
      <c r="B27" s="1">
        <f t="shared" si="11"/>
        <v>44662</v>
      </c>
      <c r="C27">
        <v>3629</v>
      </c>
      <c r="D27">
        <f t="shared" si="4"/>
        <v>73904</v>
      </c>
      <c r="E27">
        <f t="shared" si="7"/>
        <v>7.5440454248933642E-2</v>
      </c>
      <c r="F27">
        <f t="shared" si="8"/>
        <v>4.6260739164226683E-3</v>
      </c>
      <c r="G27">
        <f t="shared" si="5"/>
        <v>-19509.673607942004</v>
      </c>
      <c r="I27">
        <f t="shared" si="0"/>
        <v>75440.454248933645</v>
      </c>
      <c r="J27">
        <f t="shared" si="9"/>
        <v>4626.0739164226688</v>
      </c>
      <c r="L27">
        <f t="shared" si="10"/>
        <v>354.35633441402189</v>
      </c>
      <c r="M27" cm="1">
        <f t="array" ref="M27">EXP(SUMPRODUCT(TRANSPOSE(G$4:G$9),N27:S27))</f>
        <v>28.360594993511341</v>
      </c>
      <c r="N27">
        <f t="shared" si="6"/>
        <v>10.490746300336754</v>
      </c>
      <c r="O27">
        <f t="shared" si="6"/>
        <v>4.7463224657439751</v>
      </c>
      <c r="P27">
        <f t="shared" si="6"/>
        <v>1.8405496333974869</v>
      </c>
      <c r="Q27">
        <f t="shared" si="6"/>
        <v>1.0986122886681098</v>
      </c>
      <c r="R27" s="9">
        <v>0</v>
      </c>
      <c r="S27">
        <v>0</v>
      </c>
      <c r="T27">
        <v>35981</v>
      </c>
      <c r="U27" s="9">
        <v>115.16</v>
      </c>
      <c r="V27" s="9">
        <v>6.3</v>
      </c>
      <c r="W27" s="14">
        <v>3</v>
      </c>
      <c r="X27" s="10">
        <f t="shared" si="1"/>
        <v>0.27475169920712839</v>
      </c>
      <c r="Y27">
        <f t="shared" si="2"/>
        <v>214.90283397356907</v>
      </c>
    </row>
    <row r="28" spans="1:25">
      <c r="A28">
        <v>14</v>
      </c>
      <c r="B28" s="1">
        <f t="shared" si="11"/>
        <v>44669</v>
      </c>
      <c r="C28">
        <v>3015</v>
      </c>
      <c r="D28">
        <f t="shared" si="4"/>
        <v>76919</v>
      </c>
      <c r="E28">
        <f t="shared" si="7"/>
        <v>8.0802415263416916E-2</v>
      </c>
      <c r="F28">
        <f t="shared" si="8"/>
        <v>5.3619610144832741E-3</v>
      </c>
      <c r="G28">
        <f t="shared" si="5"/>
        <v>-15763.70291234594</v>
      </c>
      <c r="I28">
        <f t="shared" si="0"/>
        <v>80802.415263416915</v>
      </c>
      <c r="J28">
        <f t="shared" si="9"/>
        <v>5361.9610144832695</v>
      </c>
      <c r="L28">
        <f t="shared" si="10"/>
        <v>398.94979942595592</v>
      </c>
      <c r="M28" cm="1">
        <f t="array" ref="M28">EXP(SUMPRODUCT(TRANSPOSE(G$4:G$9),N28:S28))</f>
        <v>35.411198529494435</v>
      </c>
      <c r="N28">
        <f t="shared" si="6"/>
        <v>10.757455972332892</v>
      </c>
      <c r="O28">
        <f t="shared" si="6"/>
        <v>4.6493784406524119</v>
      </c>
      <c r="P28">
        <f t="shared" si="6"/>
        <v>1.8405496333974869</v>
      </c>
      <c r="Q28">
        <f t="shared" si="6"/>
        <v>1.9459101490553132</v>
      </c>
      <c r="R28" s="9">
        <v>0</v>
      </c>
      <c r="S28">
        <v>0</v>
      </c>
      <c r="T28">
        <v>46979</v>
      </c>
      <c r="U28" s="9">
        <v>104.52</v>
      </c>
      <c r="V28" s="9">
        <v>6.3</v>
      </c>
      <c r="W28" s="14">
        <v>7</v>
      </c>
      <c r="X28" s="10">
        <f t="shared" si="1"/>
        <v>0.77842819717521383</v>
      </c>
      <c r="Y28">
        <f t="shared" si="2"/>
        <v>1027.2782641697672</v>
      </c>
    </row>
    <row r="29" spans="1:25">
      <c r="A29">
        <v>15</v>
      </c>
      <c r="B29" s="1">
        <f t="shared" si="11"/>
        <v>44676</v>
      </c>
      <c r="C29">
        <v>6371</v>
      </c>
      <c r="D29">
        <f t="shared" si="4"/>
        <v>83290</v>
      </c>
      <c r="E29">
        <f t="shared" si="7"/>
        <v>8.5465657242761228E-2</v>
      </c>
      <c r="F29">
        <f t="shared" si="8"/>
        <v>4.6632419793443125E-3</v>
      </c>
      <c r="G29">
        <f t="shared" si="5"/>
        <v>-34199.810674977227</v>
      </c>
      <c r="I29">
        <f t="shared" si="0"/>
        <v>85465.657242761226</v>
      </c>
      <c r="J29">
        <f t="shared" si="9"/>
        <v>4663.2419793443114</v>
      </c>
      <c r="L29">
        <f t="shared" si="10"/>
        <v>440.95996145555426</v>
      </c>
      <c r="M29" cm="1">
        <f t="array" ref="M29">EXP(SUMPRODUCT(TRANSPOSE(G$4:G$9),N29:S29))</f>
        <v>33.206228617310622</v>
      </c>
      <c r="N29">
        <f t="shared" si="6"/>
        <v>10.286366161971497</v>
      </c>
      <c r="O29">
        <f t="shared" si="6"/>
        <v>4.6511946242993707</v>
      </c>
      <c r="P29">
        <f t="shared" si="6"/>
        <v>1.8405496333974869</v>
      </c>
      <c r="Q29">
        <f t="shared" si="6"/>
        <v>1.3862943611198906</v>
      </c>
      <c r="R29" s="9">
        <v>0</v>
      </c>
      <c r="S29">
        <v>0</v>
      </c>
      <c r="T29">
        <v>29330</v>
      </c>
      <c r="U29" s="9">
        <v>104.71</v>
      </c>
      <c r="V29" s="9">
        <v>6.3</v>
      </c>
      <c r="W29" s="14">
        <v>4</v>
      </c>
      <c r="X29" s="10">
        <f t="shared" si="1"/>
        <v>0.2680518004482324</v>
      </c>
      <c r="Y29">
        <f t="shared" si="2"/>
        <v>625.40984791956032</v>
      </c>
    </row>
    <row r="30" spans="1:25">
      <c r="A30">
        <v>16</v>
      </c>
      <c r="B30" s="1">
        <f t="shared" si="11"/>
        <v>44683</v>
      </c>
      <c r="C30">
        <v>6041</v>
      </c>
      <c r="D30">
        <f t="shared" si="4"/>
        <v>89331</v>
      </c>
      <c r="E30">
        <f t="shared" si="7"/>
        <v>9.1466710304509147E-2</v>
      </c>
      <c r="F30">
        <f t="shared" si="8"/>
        <v>6.0010530617479185E-3</v>
      </c>
      <c r="G30">
        <f t="shared" si="5"/>
        <v>-30904.67052208673</v>
      </c>
      <c r="I30">
        <f t="shared" si="0"/>
        <v>91466.71030450915</v>
      </c>
      <c r="J30">
        <f t="shared" si="9"/>
        <v>6001.0530617479235</v>
      </c>
      <c r="L30">
        <f t="shared" si="10"/>
        <v>499.86374007745599</v>
      </c>
      <c r="M30" cm="1">
        <f t="array" ref="M30">EXP(SUMPRODUCT(TRANSPOSE(G$4:G$9),N30:S30))</f>
        <v>46.359415892297321</v>
      </c>
      <c r="N30">
        <f t="shared" si="6"/>
        <v>11.981215126211628</v>
      </c>
      <c r="O30">
        <f t="shared" si="6"/>
        <v>4.8272731961270541</v>
      </c>
      <c r="P30">
        <f t="shared" si="6"/>
        <v>1.8870696490323797</v>
      </c>
      <c r="Q30">
        <f t="shared" si="6"/>
        <v>1.3862943611198906</v>
      </c>
      <c r="R30" s="9">
        <v>0</v>
      </c>
      <c r="S30" s="9">
        <v>1</v>
      </c>
      <c r="T30">
        <v>159726</v>
      </c>
      <c r="U30" s="9">
        <v>124.87</v>
      </c>
      <c r="V30" s="9">
        <v>6.6</v>
      </c>
      <c r="W30" s="14">
        <v>4</v>
      </c>
      <c r="X30" s="10">
        <f t="shared" si="1"/>
        <v>6.6126366912889435E-3</v>
      </c>
      <c r="Y30">
        <f t="shared" si="2"/>
        <v>0.2659129754887416</v>
      </c>
    </row>
    <row r="31" spans="1:25">
      <c r="A31">
        <v>17</v>
      </c>
      <c r="B31" s="1">
        <f t="shared" si="11"/>
        <v>44690</v>
      </c>
      <c r="C31">
        <v>6270</v>
      </c>
      <c r="D31">
        <f t="shared" si="4"/>
        <v>95601</v>
      </c>
      <c r="E31">
        <f t="shared" si="7"/>
        <v>9.7711776461408495E-2</v>
      </c>
      <c r="F31">
        <f t="shared" si="8"/>
        <v>6.2450661568993482E-3</v>
      </c>
      <c r="G31">
        <f t="shared" si="5"/>
        <v>-31826.29140759982</v>
      </c>
      <c r="I31">
        <f t="shared" si="0"/>
        <v>97711.776461408488</v>
      </c>
      <c r="J31">
        <f t="shared" si="9"/>
        <v>6245.0661568993382</v>
      </c>
      <c r="L31">
        <f t="shared" si="10"/>
        <v>567.53907986340789</v>
      </c>
      <c r="M31" cm="1">
        <f t="array" ref="M31">EXP(SUMPRODUCT(TRANSPOSE(G$4:G$9),N31:S31))</f>
        <v>53.048352487355601</v>
      </c>
      <c r="N31">
        <f t="shared" si="6"/>
        <v>10.608538600098896</v>
      </c>
      <c r="O31">
        <f t="shared" si="6"/>
        <v>4.8493704798279111</v>
      </c>
      <c r="P31">
        <f t="shared" si="6"/>
        <v>1.8870696490323797</v>
      </c>
      <c r="Q31">
        <f t="shared" si="6"/>
        <v>1.0986122886681098</v>
      </c>
      <c r="R31" s="9">
        <v>0</v>
      </c>
      <c r="S31" s="9">
        <v>1</v>
      </c>
      <c r="T31">
        <v>40479</v>
      </c>
      <c r="U31" s="9">
        <v>127.66</v>
      </c>
      <c r="V31" s="9">
        <v>6.6</v>
      </c>
      <c r="W31" s="14">
        <v>3</v>
      </c>
      <c r="X31" s="10">
        <f t="shared" si="1"/>
        <v>3.9766894897387177E-3</v>
      </c>
      <c r="Y31">
        <f t="shared" si="2"/>
        <v>9.9550031360610775E-2</v>
      </c>
    </row>
    <row r="32" spans="1:25">
      <c r="A32">
        <v>18</v>
      </c>
      <c r="B32" s="1">
        <f t="shared" si="11"/>
        <v>44697</v>
      </c>
      <c r="C32">
        <v>4668</v>
      </c>
      <c r="D32">
        <f t="shared" si="4"/>
        <v>100269</v>
      </c>
      <c r="E32">
        <f t="shared" si="7"/>
        <v>0.1023561416092712</v>
      </c>
      <c r="F32">
        <f t="shared" si="8"/>
        <v>4.6443651478627057E-3</v>
      </c>
      <c r="G32">
        <f t="shared" si="5"/>
        <v>-25076.965555800893</v>
      </c>
      <c r="I32">
        <f t="shared" si="0"/>
        <v>102356.1416092712</v>
      </c>
      <c r="J32">
        <f t="shared" si="9"/>
        <v>4644.3651478627144</v>
      </c>
      <c r="L32">
        <f t="shared" si="10"/>
        <v>622.51570285645425</v>
      </c>
      <c r="M32" cm="1">
        <f t="array" ref="M32">EXP(SUMPRODUCT(TRANSPOSE(G$4:G$9),N32:S32))</f>
        <v>42.930844076307899</v>
      </c>
      <c r="N32">
        <f t="shared" si="6"/>
        <v>10.472374515715389</v>
      </c>
      <c r="O32">
        <f t="shared" si="6"/>
        <v>5.3838526546542997</v>
      </c>
      <c r="P32">
        <f t="shared" si="6"/>
        <v>1.8870696490323797</v>
      </c>
      <c r="Q32">
        <f t="shared" si="6"/>
        <v>1.3862943611198906</v>
      </c>
      <c r="R32" s="9">
        <v>0</v>
      </c>
      <c r="S32" s="9">
        <v>1</v>
      </c>
      <c r="T32">
        <v>35326</v>
      </c>
      <c r="U32" s="9">
        <v>217.86</v>
      </c>
      <c r="V32" s="9">
        <v>6.6</v>
      </c>
      <c r="W32" s="14">
        <v>4</v>
      </c>
      <c r="X32" s="10">
        <f t="shared" si="1"/>
        <v>5.0631645538315407E-3</v>
      </c>
      <c r="Y32">
        <f t="shared" si="2"/>
        <v>0.12027612338112988</v>
      </c>
    </row>
    <row r="33" spans="1:25">
      <c r="A33">
        <v>19</v>
      </c>
      <c r="B33" s="1">
        <f t="shared" si="11"/>
        <v>44704</v>
      </c>
      <c r="C33">
        <v>7607</v>
      </c>
      <c r="D33">
        <f t="shared" si="4"/>
        <v>107876</v>
      </c>
      <c r="E33">
        <f t="shared" si="7"/>
        <v>0.10900146210524952</v>
      </c>
      <c r="F33">
        <f t="shared" si="8"/>
        <v>6.6453204959783241E-3</v>
      </c>
      <c r="G33">
        <f t="shared" si="5"/>
        <v>-38140.298808421277</v>
      </c>
      <c r="I33">
        <f t="shared" si="0"/>
        <v>109001.46210524952</v>
      </c>
      <c r="J33">
        <f t="shared" si="9"/>
        <v>6645.3204959783179</v>
      </c>
      <c r="L33">
        <f t="shared" si="10"/>
        <v>708.81188339734103</v>
      </c>
      <c r="M33" cm="1">
        <f t="array" ref="M33">EXP(SUMPRODUCT(TRANSPOSE(G$4:G$9),N33:S33))</f>
        <v>67.146691787212745</v>
      </c>
      <c r="N33">
        <f t="shared" si="6"/>
        <v>10.047674472848625</v>
      </c>
      <c r="O33">
        <f t="shared" si="6"/>
        <v>4.7169798610400973</v>
      </c>
      <c r="P33">
        <f t="shared" si="6"/>
        <v>1.8870696490323797</v>
      </c>
      <c r="Q33">
        <f t="shared" si="6"/>
        <v>1.3862943611198906</v>
      </c>
      <c r="R33" s="9">
        <v>0</v>
      </c>
      <c r="S33" s="9">
        <v>1</v>
      </c>
      <c r="T33">
        <v>23102</v>
      </c>
      <c r="U33" s="9">
        <v>111.83</v>
      </c>
      <c r="V33" s="9">
        <v>6.6</v>
      </c>
      <c r="W33" s="14">
        <v>4</v>
      </c>
      <c r="X33" s="10">
        <f t="shared" si="1"/>
        <v>0.1264203370608232</v>
      </c>
      <c r="Y33">
        <f t="shared" si="2"/>
        <v>139.16973139445793</v>
      </c>
    </row>
    <row r="34" spans="1:25">
      <c r="A34">
        <v>20</v>
      </c>
      <c r="B34" s="1">
        <f t="shared" si="11"/>
        <v>44711</v>
      </c>
      <c r="C34">
        <v>4605</v>
      </c>
      <c r="D34">
        <f t="shared" si="4"/>
        <v>112481</v>
      </c>
      <c r="E34">
        <f t="shared" si="7"/>
        <v>0.11395890541145204</v>
      </c>
      <c r="F34">
        <f t="shared" si="8"/>
        <v>4.9574433062025136E-3</v>
      </c>
      <c r="G34">
        <f t="shared" si="5"/>
        <v>-24438.113940232215</v>
      </c>
      <c r="I34">
        <f t="shared" si="0"/>
        <v>113958.90541145204</v>
      </c>
      <c r="J34">
        <f t="shared" si="9"/>
        <v>4957.44330620252</v>
      </c>
      <c r="L34">
        <f t="shared" si="10"/>
        <v>779.62519328001088</v>
      </c>
      <c r="M34" cm="1">
        <f t="array" ref="M34">EXP(SUMPRODUCT(TRANSPOSE(G$4:G$9),N34:S34))</f>
        <v>54.912562541695578</v>
      </c>
      <c r="N34">
        <f t="shared" si="6"/>
        <v>9.8191816034828712</v>
      </c>
      <c r="O34">
        <f t="shared" si="6"/>
        <v>4.833420674670446</v>
      </c>
      <c r="P34">
        <f t="shared" si="6"/>
        <v>1.8870696490323797</v>
      </c>
      <c r="Q34">
        <f t="shared" si="6"/>
        <v>0.69314718055994529</v>
      </c>
      <c r="R34" s="9">
        <v>0</v>
      </c>
      <c r="S34" s="9">
        <v>1</v>
      </c>
      <c r="T34">
        <v>18383</v>
      </c>
      <c r="U34" s="9">
        <v>125.64</v>
      </c>
      <c r="V34" s="9">
        <v>6.6</v>
      </c>
      <c r="W34" s="14">
        <v>2</v>
      </c>
      <c r="X34" s="10">
        <f t="shared" si="1"/>
        <v>7.6534919913685134E-2</v>
      </c>
      <c r="Y34">
        <f t="shared" si="2"/>
        <v>25.056521358812056</v>
      </c>
    </row>
    <row r="35" spans="1:25">
      <c r="A35">
        <v>21</v>
      </c>
      <c r="B35" s="1">
        <f t="shared" si="11"/>
        <v>44718</v>
      </c>
      <c r="C35">
        <v>3661</v>
      </c>
      <c r="D35">
        <f t="shared" si="4"/>
        <v>116142</v>
      </c>
      <c r="E35">
        <f t="shared" si="7"/>
        <v>0.11721267393319168</v>
      </c>
      <c r="F35">
        <f t="shared" si="8"/>
        <v>3.2537685217396417E-3</v>
      </c>
      <c r="G35">
        <f t="shared" si="5"/>
        <v>-20969.993499238895</v>
      </c>
      <c r="I35">
        <f t="shared" si="0"/>
        <v>117212.67393319168</v>
      </c>
      <c r="J35">
        <f t="shared" si="9"/>
        <v>3253.7685217396356</v>
      </c>
      <c r="L35">
        <f t="shared" si="10"/>
        <v>829.36349321781154</v>
      </c>
      <c r="M35" cm="1">
        <f t="array" ref="M35">EXP(SUMPRODUCT(TRANSPOSE(G$4:G$9),N35:S35))</f>
        <v>38.4454896728042</v>
      </c>
      <c r="N35">
        <f t="shared" si="6"/>
        <v>10.105775121970961</v>
      </c>
      <c r="O35">
        <f t="shared" si="6"/>
        <v>4.6862892372728835</v>
      </c>
      <c r="P35">
        <f t="shared" si="6"/>
        <v>1.9169226121820611</v>
      </c>
      <c r="Q35">
        <f t="shared" si="6"/>
        <v>0.69314718055994529</v>
      </c>
      <c r="R35" s="9">
        <v>0</v>
      </c>
      <c r="S35" s="9">
        <v>0</v>
      </c>
      <c r="T35">
        <v>24484</v>
      </c>
      <c r="U35" s="9">
        <v>108.45</v>
      </c>
      <c r="V35" s="9">
        <v>6.8</v>
      </c>
      <c r="W35" s="14">
        <v>2</v>
      </c>
      <c r="X35" s="10">
        <f t="shared" si="1"/>
        <v>0.1112350391314844</v>
      </c>
      <c r="Y35">
        <f t="shared" si="2"/>
        <v>50.967816480520938</v>
      </c>
    </row>
    <row r="36" spans="1:25">
      <c r="A36">
        <v>22</v>
      </c>
      <c r="B36" s="1">
        <f t="shared" si="11"/>
        <v>44725</v>
      </c>
      <c r="C36">
        <v>3115</v>
      </c>
      <c r="D36">
        <f t="shared" si="4"/>
        <v>119257</v>
      </c>
      <c r="E36">
        <f>1-(G$2/(G$2+L36))^G$1</f>
        <v>0.11955836392690877</v>
      </c>
      <c r="F36">
        <f t="shared" si="8"/>
        <v>2.3456899937170927E-3</v>
      </c>
      <c r="G36">
        <f t="shared" si="5"/>
        <v>-18861.872243115969</v>
      </c>
      <c r="I36">
        <f t="shared" si="0"/>
        <v>119558.36392690877</v>
      </c>
      <c r="J36">
        <f t="shared" si="9"/>
        <v>2345.6899937170965</v>
      </c>
      <c r="L36">
        <f t="shared" si="10"/>
        <v>866.92625464880541</v>
      </c>
      <c r="M36" cm="1">
        <f t="array" ref="M36">EXP(SUMPRODUCT(TRANSPOSE(G$4:G$9),N36:S36))</f>
        <v>28.945192623264777</v>
      </c>
      <c r="N36">
        <f t="shared" si="6"/>
        <v>10.06496844345823</v>
      </c>
      <c r="O36">
        <f t="shared" si="6"/>
        <v>4.8955236869950314</v>
      </c>
      <c r="P36">
        <f t="shared" si="6"/>
        <v>1.9169226121820611</v>
      </c>
      <c r="Q36">
        <f t="shared" si="6"/>
        <v>0</v>
      </c>
      <c r="R36" s="9">
        <v>0</v>
      </c>
      <c r="S36" s="9">
        <v>0</v>
      </c>
      <c r="T36">
        <v>23505</v>
      </c>
      <c r="U36" s="9">
        <v>133.69</v>
      </c>
      <c r="V36" s="9">
        <v>6.8</v>
      </c>
      <c r="W36" s="14">
        <v>0</v>
      </c>
      <c r="X36" s="10">
        <f t="shared" si="1"/>
        <v>0.24696950442468812</v>
      </c>
      <c r="Y36">
        <f t="shared" si="2"/>
        <v>252.30865432014969</v>
      </c>
    </row>
    <row r="37" spans="1:25">
      <c r="A37">
        <v>23</v>
      </c>
      <c r="B37" s="1">
        <f t="shared" si="11"/>
        <v>44732</v>
      </c>
      <c r="C37">
        <v>2544</v>
      </c>
      <c r="D37">
        <f t="shared" si="4"/>
        <v>121801</v>
      </c>
      <c r="E37">
        <f t="shared" ref="E37:E65" si="12">1-(G$2/(G$2+L37))^G$1</f>
        <v>0.12180309926875132</v>
      </c>
      <c r="F37">
        <f t="shared" si="8"/>
        <v>2.244735341842552E-3</v>
      </c>
      <c r="G37">
        <f t="shared" si="5"/>
        <v>-15516.282508107361</v>
      </c>
      <c r="I37">
        <f t="shared" si="0"/>
        <v>121803.09926875132</v>
      </c>
      <c r="J37">
        <f t="shared" si="9"/>
        <v>2244.7353418425482</v>
      </c>
      <c r="L37">
        <f t="shared" si="10"/>
        <v>904.27408115526532</v>
      </c>
      <c r="M37" cm="1">
        <f t="array" ref="M37">EXP(SUMPRODUCT(TRANSPOSE(G$4:G$9),N37:S37))</f>
        <v>28.695215077305541</v>
      </c>
      <c r="N37">
        <f t="shared" si="6"/>
        <v>9.8818552524090144</v>
      </c>
      <c r="O37">
        <f t="shared" si="6"/>
        <v>5.2625865565922378</v>
      </c>
      <c r="P37">
        <f t="shared" si="6"/>
        <v>1.9169226121820611</v>
      </c>
      <c r="Q37">
        <f t="shared" si="6"/>
        <v>0.69314718055994529</v>
      </c>
      <c r="R37" s="9">
        <v>0</v>
      </c>
      <c r="S37" s="9">
        <v>0</v>
      </c>
      <c r="T37">
        <v>19572</v>
      </c>
      <c r="U37" s="9">
        <v>192.98</v>
      </c>
      <c r="V37" s="9">
        <v>6.8</v>
      </c>
      <c r="W37" s="14">
        <v>2</v>
      </c>
      <c r="X37" s="10">
        <f t="shared" si="1"/>
        <v>0.11763547883547633</v>
      </c>
      <c r="Y37">
        <f t="shared" si="2"/>
        <v>39.897503261379306</v>
      </c>
    </row>
    <row r="38" spans="1:25">
      <c r="A38">
        <v>24</v>
      </c>
      <c r="B38" s="1">
        <f t="shared" si="11"/>
        <v>44739</v>
      </c>
      <c r="C38">
        <v>3259</v>
      </c>
      <c r="D38">
        <f t="shared" si="4"/>
        <v>125060</v>
      </c>
      <c r="E38">
        <f t="shared" si="12"/>
        <v>0.12504639809235052</v>
      </c>
      <c r="F38">
        <f t="shared" si="8"/>
        <v>3.2432988235991944E-3</v>
      </c>
      <c r="G38">
        <f t="shared" si="5"/>
        <v>-18677.864491878336</v>
      </c>
      <c r="I38">
        <f t="shared" si="0"/>
        <v>125046.39809235052</v>
      </c>
      <c r="J38">
        <f t="shared" si="9"/>
        <v>3243.2988235991943</v>
      </c>
      <c r="L38">
        <f t="shared" si="10"/>
        <v>960.77280952618912</v>
      </c>
      <c r="M38" cm="1">
        <f t="array" ref="M38">EXP(SUMPRODUCT(TRANSPOSE(G$4:G$9),N38:S38))</f>
        <v>43.287599621873703</v>
      </c>
      <c r="N38">
        <f t="shared" si="6"/>
        <v>9.4218161184227096</v>
      </c>
      <c r="O38">
        <f t="shared" si="6"/>
        <v>4.6690835117317437</v>
      </c>
      <c r="P38">
        <f t="shared" si="6"/>
        <v>1.9169226121820611</v>
      </c>
      <c r="Q38">
        <f t="shared" si="6"/>
        <v>0.69314718055994529</v>
      </c>
      <c r="R38" s="9">
        <v>0</v>
      </c>
      <c r="S38" s="9">
        <v>0</v>
      </c>
      <c r="T38">
        <v>12355</v>
      </c>
      <c r="U38" s="9">
        <v>106.6</v>
      </c>
      <c r="V38" s="9">
        <v>6.8</v>
      </c>
      <c r="W38" s="14">
        <v>2</v>
      </c>
      <c r="X38" s="10">
        <f t="shared" si="1"/>
        <v>4.8177896289676916E-3</v>
      </c>
      <c r="Y38">
        <f t="shared" si="2"/>
        <v>7.6011170656066496E-2</v>
      </c>
    </row>
    <row r="39" spans="1:25">
      <c r="A39">
        <v>25</v>
      </c>
      <c r="B39" s="1">
        <f t="shared" si="11"/>
        <v>44746</v>
      </c>
      <c r="C39">
        <v>2364</v>
      </c>
      <c r="D39">
        <f t="shared" si="4"/>
        <v>127424</v>
      </c>
      <c r="E39">
        <f t="shared" si="12"/>
        <v>0.12710057124264906</v>
      </c>
      <c r="F39">
        <f t="shared" si="8"/>
        <v>2.0541731502985439E-3</v>
      </c>
      <c r="G39">
        <f t="shared" si="5"/>
        <v>-14628.152745300371</v>
      </c>
      <c r="I39">
        <f t="shared" si="0"/>
        <v>127100.57124264906</v>
      </c>
      <c r="J39">
        <f t="shared" si="9"/>
        <v>2054.1731502985494</v>
      </c>
      <c r="L39">
        <f t="shared" si="10"/>
        <v>998.17903766768109</v>
      </c>
      <c r="M39" cm="1">
        <f t="array" ref="M39">EXP(SUMPRODUCT(TRANSPOSE(G$4:G$9),N39:S39))</f>
        <v>28.582503321886573</v>
      </c>
      <c r="N39">
        <f t="shared" si="6"/>
        <v>10.123024608256227</v>
      </c>
      <c r="O39">
        <f t="shared" si="6"/>
        <v>4.5458447199032763</v>
      </c>
      <c r="P39">
        <f t="shared" si="6"/>
        <v>1.824549292051046</v>
      </c>
      <c r="Q39">
        <f t="shared" si="6"/>
        <v>0.69314718055994529</v>
      </c>
      <c r="R39" s="9">
        <v>0</v>
      </c>
      <c r="S39" s="9">
        <v>0</v>
      </c>
      <c r="T39">
        <v>24910</v>
      </c>
      <c r="U39" s="9">
        <v>94.24</v>
      </c>
      <c r="V39" s="9">
        <v>6.2</v>
      </c>
      <c r="W39" s="14">
        <v>2</v>
      </c>
      <c r="X39" s="10">
        <f t="shared" si="1"/>
        <v>0.13106042711567281</v>
      </c>
      <c r="Y39">
        <f t="shared" si="2"/>
        <v>46.730567373044401</v>
      </c>
    </row>
    <row r="40" spans="1:25">
      <c r="A40" s="15">
        <v>26</v>
      </c>
      <c r="B40" s="1">
        <f t="shared" si="11"/>
        <v>44753</v>
      </c>
      <c r="C40">
        <v>2043</v>
      </c>
      <c r="D40">
        <f t="shared" si="4"/>
        <v>129467</v>
      </c>
      <c r="E40">
        <f t="shared" si="12"/>
        <v>0.1294193016573516</v>
      </c>
      <c r="F40">
        <f t="shared" si="8"/>
        <v>2.3187304147025412E-3</v>
      </c>
      <c r="G40">
        <f t="shared" si="5"/>
        <v>-12394.340581827089</v>
      </c>
      <c r="I40">
        <f t="shared" si="0"/>
        <v>129419.30165735161</v>
      </c>
      <c r="J40">
        <f t="shared" si="9"/>
        <v>2318.7304147025425</v>
      </c>
      <c r="L40">
        <f t="shared" si="10"/>
        <v>1041.9847045997774</v>
      </c>
      <c r="M40" cm="1">
        <f t="array" ref="M40">EXP(SUMPRODUCT(TRANSPOSE(G$4:G$9),N40:S40))</f>
        <v>33.3860407144306</v>
      </c>
      <c r="N40">
        <f t="shared" si="6"/>
        <v>9.7251978568555444</v>
      </c>
      <c r="O40">
        <f t="shared" si="6"/>
        <v>4.560068212075671</v>
      </c>
      <c r="P40">
        <f t="shared" si="6"/>
        <v>1.824549292051046</v>
      </c>
      <c r="Q40">
        <f t="shared" si="6"/>
        <v>1.0986122886681098</v>
      </c>
      <c r="R40" s="9">
        <v>0</v>
      </c>
      <c r="S40" s="9">
        <v>0</v>
      </c>
      <c r="T40">
        <v>16734</v>
      </c>
      <c r="U40" s="9">
        <v>95.59</v>
      </c>
      <c r="V40" s="9">
        <v>6.2</v>
      </c>
      <c r="W40" s="14">
        <v>3</v>
      </c>
      <c r="X40" s="10">
        <f t="shared" si="1"/>
        <v>0.13496349226751958</v>
      </c>
      <c r="Y40">
        <f t="shared" si="2"/>
        <v>32.788314290425689</v>
      </c>
    </row>
    <row r="41" spans="1:25">
      <c r="A41">
        <v>27</v>
      </c>
      <c r="B41" s="1">
        <f t="shared" si="11"/>
        <v>44760</v>
      </c>
      <c r="C41">
        <v>2176</v>
      </c>
      <c r="D41">
        <f t="shared" si="4"/>
        <v>131643</v>
      </c>
      <c r="E41">
        <f t="shared" si="12"/>
        <v>0.13114955117162963</v>
      </c>
      <c r="F41">
        <f t="shared" si="8"/>
        <v>1.7302495142780261E-3</v>
      </c>
      <c r="G41">
        <f>(B2-D40)*LN(1-E40)</f>
        <v>-120651.36498988236</v>
      </c>
      <c r="I41">
        <f t="shared" si="0"/>
        <v>131149.55117162963</v>
      </c>
      <c r="J41">
        <f t="shared" si="9"/>
        <v>1730.2495142780244</v>
      </c>
      <c r="L41">
        <f t="shared" si="10"/>
        <v>1075.8064114704412</v>
      </c>
      <c r="M41" cm="1">
        <f t="array" ref="M41">EXP(SUMPRODUCT(TRANSPOSE(G$4:G$9),N41:S41))</f>
        <v>25.712931029469878</v>
      </c>
      <c r="N41">
        <f t="shared" si="6"/>
        <v>10.186445986151496</v>
      </c>
      <c r="O41">
        <f t="shared" si="6"/>
        <v>4.7139349007794804</v>
      </c>
      <c r="P41">
        <f t="shared" si="6"/>
        <v>1.824549292051046</v>
      </c>
      <c r="Q41">
        <f t="shared" si="6"/>
        <v>0.69314718055994529</v>
      </c>
      <c r="R41" s="9">
        <v>0</v>
      </c>
      <c r="S41" s="9">
        <v>0</v>
      </c>
      <c r="T41">
        <v>26541</v>
      </c>
      <c r="U41" s="9">
        <v>111.49</v>
      </c>
      <c r="V41" s="9">
        <v>6.2</v>
      </c>
      <c r="W41" s="14">
        <v>2</v>
      </c>
      <c r="X41" s="10">
        <f t="shared" si="1"/>
        <v>0.20484856880605495</v>
      </c>
      <c r="Y41">
        <f t="shared" si="2"/>
        <v>114.83516907923267</v>
      </c>
    </row>
    <row r="42" spans="1:25">
      <c r="A42">
        <v>28</v>
      </c>
      <c r="B42" s="1">
        <f t="shared" si="11"/>
        <v>44767</v>
      </c>
      <c r="C42">
        <v>2127</v>
      </c>
      <c r="D42">
        <f t="shared" si="4"/>
        <v>133770</v>
      </c>
      <c r="E42">
        <f t="shared" si="12"/>
        <v>0.13239917603756213</v>
      </c>
      <c r="F42">
        <f t="shared" si="8"/>
        <v>1.2496248659324971E-3</v>
      </c>
      <c r="I42">
        <f>$B$2*E42</f>
        <v>132399.17603756214</v>
      </c>
      <c r="J42">
        <f t="shared" si="9"/>
        <v>1249.6248659325065</v>
      </c>
      <c r="L42">
        <f t="shared" si="10"/>
        <v>1100.8552342833611</v>
      </c>
      <c r="M42" cm="1">
        <f t="array" ref="M42">EXP(SUMPRODUCT(TRANSPOSE(G$4:G$9),N42:S42))</f>
        <v>18.997864717722639</v>
      </c>
      <c r="N42">
        <f t="shared" si="6"/>
        <v>9.9679635717204924</v>
      </c>
      <c r="O42">
        <f t="shared" si="6"/>
        <v>5.005890723065499</v>
      </c>
      <c r="P42">
        <f t="shared" si="6"/>
        <v>1.824549292051046</v>
      </c>
      <c r="Q42">
        <f t="shared" si="6"/>
        <v>0</v>
      </c>
      <c r="R42" s="9">
        <v>0</v>
      </c>
      <c r="S42" s="9">
        <v>0</v>
      </c>
      <c r="T42">
        <v>21332</v>
      </c>
      <c r="U42" s="9">
        <v>149.29</v>
      </c>
      <c r="V42" s="9">
        <v>6.2</v>
      </c>
      <c r="W42" s="14">
        <v>1</v>
      </c>
      <c r="X42" s="10">
        <f t="shared" si="1"/>
        <v>0.41249418620944689</v>
      </c>
      <c r="Y42">
        <f t="shared" si="2"/>
        <v>616.014571145329</v>
      </c>
    </row>
    <row r="43" spans="1:25">
      <c r="A43">
        <v>29</v>
      </c>
      <c r="B43" s="1">
        <f t="shared" si="11"/>
        <v>44774</v>
      </c>
      <c r="C43">
        <v>1434</v>
      </c>
      <c r="D43">
        <f t="shared" si="4"/>
        <v>135204</v>
      </c>
      <c r="E43">
        <f>1-(G$2/(G$2+L43))^G$1</f>
        <v>0.13330367802860865</v>
      </c>
      <c r="F43">
        <f>E43-E42</f>
        <v>9.0450199104652462E-4</v>
      </c>
      <c r="I43">
        <f t="shared" si="0"/>
        <v>133303.67802860864</v>
      </c>
      <c r="J43">
        <f t="shared" si="9"/>
        <v>904.50199104650528</v>
      </c>
      <c r="L43">
        <f t="shared" si="10"/>
        <v>1119.3192036055398</v>
      </c>
      <c r="M43" cm="1">
        <f t="array" ref="M43">EXP(SUMPRODUCT(TRANSPOSE(G$4:G$9),N43:S43))</f>
        <v>13.97143628493331</v>
      </c>
      <c r="N43">
        <f t="shared" si="6"/>
        <v>9.9385650791488249</v>
      </c>
      <c r="O43">
        <f t="shared" si="6"/>
        <v>4.9564606596499843</v>
      </c>
      <c r="P43">
        <f t="shared" si="6"/>
        <v>1.7404661748405046</v>
      </c>
      <c r="Q43">
        <f t="shared" si="6"/>
        <v>0</v>
      </c>
      <c r="R43" s="9">
        <v>0</v>
      </c>
      <c r="S43" s="9">
        <v>0</v>
      </c>
      <c r="T43">
        <v>20714</v>
      </c>
      <c r="U43" s="9">
        <v>142.09</v>
      </c>
      <c r="V43" s="9">
        <v>5.7</v>
      </c>
      <c r="W43" s="14">
        <v>0</v>
      </c>
      <c r="X43" s="10">
        <f t="shared" si="1"/>
        <v>0.36924547346826692</v>
      </c>
      <c r="Y43">
        <f t="shared" si="2"/>
        <v>309.96962335188488</v>
      </c>
    </row>
    <row r="44" spans="1:25">
      <c r="A44">
        <v>30</v>
      </c>
      <c r="B44" s="1">
        <f t="shared" si="11"/>
        <v>44781</v>
      </c>
      <c r="C44">
        <v>1897</v>
      </c>
      <c r="D44">
        <f t="shared" si="4"/>
        <v>137101</v>
      </c>
      <c r="E44">
        <f t="shared" si="12"/>
        <v>0.13431609369107878</v>
      </c>
      <c r="F44">
        <f t="shared" si="8"/>
        <v>1.012415662470123E-3</v>
      </c>
      <c r="I44">
        <f t="shared" si="0"/>
        <v>134316.09369107877</v>
      </c>
      <c r="J44">
        <f t="shared" si="9"/>
        <v>1012.4156624701282</v>
      </c>
      <c r="L44">
        <f t="shared" si="10"/>
        <v>1140.3242934933971</v>
      </c>
      <c r="M44" cm="1">
        <f t="array" ref="M44">EXP(SUMPRODUCT(TRANSPOSE(G$4:G$9),N44:S44))</f>
        <v>15.858919369809303</v>
      </c>
      <c r="N44">
        <f t="shared" si="6"/>
        <v>10.109647698809924</v>
      </c>
      <c r="O44">
        <f t="shared" si="6"/>
        <v>4.6861048034840902</v>
      </c>
      <c r="P44">
        <f t="shared" si="6"/>
        <v>1.7404661748405046</v>
      </c>
      <c r="Q44">
        <f t="shared" si="6"/>
        <v>0</v>
      </c>
      <c r="R44" s="9">
        <v>0</v>
      </c>
      <c r="S44" s="9">
        <v>0</v>
      </c>
      <c r="T44">
        <v>24579</v>
      </c>
      <c r="U44" s="9">
        <v>108.43</v>
      </c>
      <c r="V44" s="9">
        <v>5.7</v>
      </c>
      <c r="W44" s="14">
        <v>1</v>
      </c>
      <c r="X44" s="10">
        <f t="shared" si="1"/>
        <v>0.46630697813909955</v>
      </c>
      <c r="Y44">
        <f t="shared" si="2"/>
        <v>772.89346580634322</v>
      </c>
    </row>
    <row r="45" spans="1:25">
      <c r="A45">
        <v>31</v>
      </c>
      <c r="B45" s="1">
        <f t="shared" si="11"/>
        <v>44788</v>
      </c>
      <c r="C45">
        <v>1187</v>
      </c>
      <c r="D45">
        <f t="shared" si="4"/>
        <v>138288</v>
      </c>
      <c r="E45">
        <f t="shared" si="12"/>
        <v>0.13532995645965351</v>
      </c>
      <c r="F45">
        <f t="shared" si="8"/>
        <v>1.0138627685747359E-3</v>
      </c>
      <c r="I45">
        <f t="shared" si="0"/>
        <v>135329.95645965351</v>
      </c>
      <c r="J45">
        <f t="shared" si="9"/>
        <v>1013.8627685747342</v>
      </c>
      <c r="L45">
        <f t="shared" si="10"/>
        <v>1161.7238372648817</v>
      </c>
      <c r="M45" cm="1">
        <f t="array" ref="M45">EXP(SUMPRODUCT(TRANSPOSE(G$4:G$9),N45:S45))</f>
        <v>16.121998123408677</v>
      </c>
      <c r="N45">
        <f t="shared" si="6"/>
        <v>9.4175171297683136</v>
      </c>
      <c r="O45">
        <f t="shared" si="6"/>
        <v>4.850623024222136</v>
      </c>
      <c r="P45">
        <f t="shared" si="6"/>
        <v>1.7404661748405046</v>
      </c>
      <c r="Q45">
        <f t="shared" si="6"/>
        <v>0</v>
      </c>
      <c r="R45" s="9">
        <v>0</v>
      </c>
      <c r="S45" s="9">
        <v>0</v>
      </c>
      <c r="T45">
        <v>12302</v>
      </c>
      <c r="U45" s="9">
        <v>127.82</v>
      </c>
      <c r="V45" s="9">
        <v>5.7</v>
      </c>
      <c r="W45" s="14">
        <v>0</v>
      </c>
      <c r="X45" s="10">
        <f t="shared" si="1"/>
        <v>0.14586118906930562</v>
      </c>
      <c r="Y45">
        <f t="shared" si="2"/>
        <v>29.566625617139824</v>
      </c>
    </row>
    <row r="46" spans="1:25">
      <c r="A46">
        <v>32</v>
      </c>
      <c r="B46" s="1">
        <f t="shared" si="11"/>
        <v>44795</v>
      </c>
      <c r="C46">
        <v>1014</v>
      </c>
      <c r="D46">
        <f t="shared" si="4"/>
        <v>139302</v>
      </c>
      <c r="E46">
        <f t="shared" si="12"/>
        <v>0.13640765075007188</v>
      </c>
      <c r="F46">
        <f t="shared" si="8"/>
        <v>1.0776942904183739E-3</v>
      </c>
      <c r="I46">
        <f t="shared" si="0"/>
        <v>136407.65075007189</v>
      </c>
      <c r="J46">
        <f t="shared" si="9"/>
        <v>1077.6942904183816</v>
      </c>
      <c r="L46">
        <f t="shared" si="10"/>
        <v>1184.8780909513353</v>
      </c>
      <c r="M46" cm="1">
        <f t="array" ref="M46">EXP(SUMPRODUCT(TRANSPOSE(G$4:G$9),N46:S46))</f>
        <v>17.407668427364417</v>
      </c>
      <c r="N46">
        <f t="shared" si="6"/>
        <v>9.9126454903208945</v>
      </c>
      <c r="O46">
        <f t="shared" si="6"/>
        <v>4.8781699996537302</v>
      </c>
      <c r="P46">
        <f t="shared" si="6"/>
        <v>1.7404661748405046</v>
      </c>
      <c r="Q46">
        <f t="shared" si="6"/>
        <v>0.69314718055994529</v>
      </c>
      <c r="R46" s="9">
        <v>0</v>
      </c>
      <c r="S46" s="9">
        <v>0</v>
      </c>
      <c r="T46">
        <v>20184</v>
      </c>
      <c r="U46" s="9">
        <v>131.38999999999999</v>
      </c>
      <c r="V46" s="9">
        <v>5.7</v>
      </c>
      <c r="W46" s="14">
        <v>2</v>
      </c>
      <c r="X46" s="10">
        <f t="shared" si="1"/>
        <v>6.2814882069409828E-2</v>
      </c>
      <c r="Y46">
        <f t="shared" si="2"/>
        <v>3.7644837390074168</v>
      </c>
    </row>
    <row r="47" spans="1:25">
      <c r="A47">
        <v>33</v>
      </c>
      <c r="B47" s="1">
        <f t="shared" si="11"/>
        <v>44802</v>
      </c>
      <c r="C47">
        <v>1137</v>
      </c>
      <c r="D47">
        <f t="shared" si="4"/>
        <v>140439</v>
      </c>
      <c r="E47">
        <f t="shared" si="12"/>
        <v>0.13734366346432336</v>
      </c>
      <c r="F47">
        <f t="shared" si="8"/>
        <v>9.3601271425147736E-4</v>
      </c>
      <c r="I47">
        <f t="shared" si="0"/>
        <v>137343.66346432336</v>
      </c>
      <c r="J47">
        <f t="shared" si="9"/>
        <v>936.01271425146842</v>
      </c>
      <c r="L47">
        <f t="shared" si="10"/>
        <v>1205.3352989259643</v>
      </c>
      <c r="M47" cm="1">
        <f t="array" ref="M47">EXP(SUMPRODUCT(TRANSPOSE(G$4:G$9),N47:S47))</f>
        <v>15.348994183139583</v>
      </c>
      <c r="N47">
        <f t="shared" si="6"/>
        <v>9.7736635646999268</v>
      </c>
      <c r="O47">
        <f t="shared" si="6"/>
        <v>4.8373924012355047</v>
      </c>
      <c r="P47">
        <f t="shared" si="6"/>
        <v>1.7404661748405046</v>
      </c>
      <c r="Q47">
        <f t="shared" si="6"/>
        <v>0</v>
      </c>
      <c r="R47" s="9">
        <v>0</v>
      </c>
      <c r="S47" s="9">
        <v>0</v>
      </c>
      <c r="T47">
        <v>17565</v>
      </c>
      <c r="U47" s="9">
        <v>126.14</v>
      </c>
      <c r="V47" s="9">
        <v>5.7</v>
      </c>
      <c r="W47" s="14">
        <v>1</v>
      </c>
      <c r="X47" s="10">
        <f t="shared" si="1"/>
        <v>0.17676982035930658</v>
      </c>
      <c r="Y47">
        <f t="shared" si="2"/>
        <v>43.157414870017625</v>
      </c>
    </row>
    <row r="48" spans="1:25">
      <c r="A48">
        <v>34</v>
      </c>
      <c r="B48" s="1">
        <f t="shared" si="11"/>
        <v>44809</v>
      </c>
      <c r="C48">
        <v>1121</v>
      </c>
      <c r="D48">
        <f t="shared" si="4"/>
        <v>141560</v>
      </c>
      <c r="E48">
        <f t="shared" si="12"/>
        <v>0.13812986065646382</v>
      </c>
      <c r="F48">
        <f t="shared" si="8"/>
        <v>7.8619719214045869E-4</v>
      </c>
      <c r="I48">
        <f t="shared" si="0"/>
        <v>138129.86065646383</v>
      </c>
      <c r="J48">
        <f t="shared" si="9"/>
        <v>786.19719214047655</v>
      </c>
      <c r="L48">
        <f t="shared" si="10"/>
        <v>1222.7716999612217</v>
      </c>
      <c r="M48" cm="1">
        <f t="array" ref="M48">EXP(SUMPRODUCT(TRANSPOSE(G$4:G$9),N48:S48))</f>
        <v>13.056919125782827</v>
      </c>
      <c r="N48">
        <f t="shared" si="6"/>
        <v>9.8110981032427809</v>
      </c>
      <c r="O48">
        <f t="shared" si="6"/>
        <v>4.7268567042446907</v>
      </c>
      <c r="P48">
        <f t="shared" si="6"/>
        <v>1.6863989535702288</v>
      </c>
      <c r="Q48">
        <f t="shared" si="6"/>
        <v>0</v>
      </c>
      <c r="R48" s="9">
        <v>0</v>
      </c>
      <c r="S48" s="9">
        <v>0</v>
      </c>
      <c r="T48">
        <v>18235</v>
      </c>
      <c r="U48" s="9">
        <v>112.94</v>
      </c>
      <c r="V48" s="9">
        <v>5.4</v>
      </c>
      <c r="W48" s="14">
        <v>1</v>
      </c>
      <c r="X48" s="10">
        <f t="shared" si="1"/>
        <v>0.29866441379083269</v>
      </c>
      <c r="Y48">
        <f t="shared" si="2"/>
        <v>142.57608812547423</v>
      </c>
    </row>
    <row r="49" spans="1:25">
      <c r="A49">
        <v>35</v>
      </c>
      <c r="B49" s="1">
        <f t="shared" si="11"/>
        <v>44816</v>
      </c>
      <c r="C49">
        <v>962</v>
      </c>
      <c r="D49">
        <f t="shared" si="4"/>
        <v>142522</v>
      </c>
      <c r="E49">
        <f t="shared" si="12"/>
        <v>0.13901897693447263</v>
      </c>
      <c r="F49">
        <f t="shared" si="8"/>
        <v>8.8911627800880577E-4</v>
      </c>
      <c r="I49">
        <f t="shared" si="0"/>
        <v>139018.97693447262</v>
      </c>
      <c r="J49">
        <f t="shared" si="9"/>
        <v>889.11627800879069</v>
      </c>
      <c r="L49">
        <f t="shared" si="10"/>
        <v>1242.7739998569643</v>
      </c>
      <c r="M49" cm="1">
        <f t="array" ref="M49">EXP(SUMPRODUCT(TRANSPOSE(G$4:G$9),N49:S49))</f>
        <v>14.949928006481525</v>
      </c>
      <c r="N49">
        <f t="shared" si="6"/>
        <v>9.8481862367510384</v>
      </c>
      <c r="O49">
        <f t="shared" si="6"/>
        <v>4.779375562179788</v>
      </c>
      <c r="P49">
        <f t="shared" si="6"/>
        <v>1.6863989535702288</v>
      </c>
      <c r="Q49">
        <f t="shared" si="6"/>
        <v>0.69314718055994529</v>
      </c>
      <c r="R49" s="9">
        <v>0</v>
      </c>
      <c r="S49" s="9">
        <v>0</v>
      </c>
      <c r="T49">
        <v>18924</v>
      </c>
      <c r="U49" s="9">
        <v>119.03</v>
      </c>
      <c r="V49" s="9">
        <v>5.4</v>
      </c>
      <c r="W49" s="14">
        <v>2</v>
      </c>
      <c r="X49" s="10">
        <f t="shared" si="1"/>
        <v>7.5762704772566858E-2</v>
      </c>
      <c r="Y49">
        <f t="shared" si="2"/>
        <v>5.9745131909949896</v>
      </c>
    </row>
    <row r="50" spans="1:25">
      <c r="A50">
        <v>36</v>
      </c>
      <c r="B50" s="1">
        <f t="shared" si="11"/>
        <v>44823</v>
      </c>
      <c r="C50">
        <v>974</v>
      </c>
      <c r="D50">
        <f t="shared" si="4"/>
        <v>143496</v>
      </c>
      <c r="E50">
        <f t="shared" si="12"/>
        <v>0.13976800539940859</v>
      </c>
      <c r="F50">
        <f t="shared" si="8"/>
        <v>7.4902846493596353E-4</v>
      </c>
      <c r="I50">
        <f t="shared" si="0"/>
        <v>139768.0053994086</v>
      </c>
      <c r="J50">
        <f t="shared" si="9"/>
        <v>749.0284649359819</v>
      </c>
      <c r="L50">
        <f t="shared" si="10"/>
        <v>1259.8616300183196</v>
      </c>
      <c r="M50" cm="1">
        <f t="array" ref="M50">EXP(SUMPRODUCT(TRANSPOSE(G$4:G$9),N50:S50))</f>
        <v>12.747935975593894</v>
      </c>
      <c r="N50">
        <f t="shared" si="6"/>
        <v>9.4880478632807588</v>
      </c>
      <c r="O50">
        <f t="shared" si="6"/>
        <v>4.8591920569472373</v>
      </c>
      <c r="P50">
        <f t="shared" si="6"/>
        <v>1.6863989535702288</v>
      </c>
      <c r="Q50">
        <f t="shared" si="6"/>
        <v>0</v>
      </c>
      <c r="R50" s="9">
        <v>0</v>
      </c>
      <c r="S50" s="9">
        <v>0</v>
      </c>
      <c r="T50">
        <v>13201</v>
      </c>
      <c r="U50" s="9">
        <v>128.91999999999999</v>
      </c>
      <c r="V50" s="9">
        <v>5.4</v>
      </c>
      <c r="W50" s="14">
        <v>1</v>
      </c>
      <c r="X50" s="10">
        <f t="shared" si="1"/>
        <v>0.23097693538400216</v>
      </c>
      <c r="Y50">
        <f t="shared" si="2"/>
        <v>67.570451536026013</v>
      </c>
    </row>
    <row r="51" spans="1:25">
      <c r="A51">
        <v>37</v>
      </c>
      <c r="B51" s="1">
        <f t="shared" si="11"/>
        <v>44830</v>
      </c>
      <c r="C51">
        <v>1093</v>
      </c>
      <c r="D51">
        <f t="shared" si="4"/>
        <v>144589</v>
      </c>
      <c r="E51">
        <f t="shared" si="12"/>
        <v>0.14062648165730174</v>
      </c>
      <c r="F51">
        <f t="shared" si="8"/>
        <v>8.5847625789314819E-4</v>
      </c>
      <c r="I51">
        <f t="shared" si="0"/>
        <v>140626.48165730175</v>
      </c>
      <c r="J51">
        <f t="shared" si="9"/>
        <v>858.47625789314043</v>
      </c>
      <c r="L51">
        <f t="shared" si="10"/>
        <v>1279.7165628703533</v>
      </c>
      <c r="M51" cm="1">
        <f t="array" ref="M51">EXP(SUMPRODUCT(TRANSPOSE(G$4:G$9),N51:S51))</f>
        <v>14.785894080801654</v>
      </c>
      <c r="N51">
        <f t="shared" si="6"/>
        <v>10.03425262241568</v>
      </c>
      <c r="O51">
        <f t="shared" si="6"/>
        <v>4.7467565500499624</v>
      </c>
      <c r="P51">
        <f t="shared" si="6"/>
        <v>1.6863989535702288</v>
      </c>
      <c r="Q51">
        <f t="shared" si="6"/>
        <v>0.69314718055994529</v>
      </c>
      <c r="R51" s="9">
        <v>0</v>
      </c>
      <c r="S51" s="9">
        <v>0</v>
      </c>
      <c r="T51">
        <v>22794</v>
      </c>
      <c r="U51" s="9">
        <v>115.21</v>
      </c>
      <c r="V51" s="9">
        <v>5.4</v>
      </c>
      <c r="W51" s="14">
        <v>2</v>
      </c>
      <c r="X51" s="10">
        <f t="shared" si="1"/>
        <v>0.21456883998797766</v>
      </c>
      <c r="Y51">
        <f t="shared" si="2"/>
        <v>64.068615883202582</v>
      </c>
    </row>
    <row r="52" spans="1:25">
      <c r="A52">
        <v>38</v>
      </c>
      <c r="B52" s="1">
        <f t="shared" si="11"/>
        <v>44837</v>
      </c>
      <c r="C52">
        <v>957</v>
      </c>
      <c r="D52">
        <f t="shared" si="4"/>
        <v>145546</v>
      </c>
      <c r="E52">
        <f t="shared" si="12"/>
        <v>0.14107419285611666</v>
      </c>
      <c r="F52">
        <f t="shared" si="8"/>
        <v>4.4771119881492627E-4</v>
      </c>
      <c r="I52">
        <f t="shared" si="0"/>
        <v>141074.19285611666</v>
      </c>
      <c r="J52">
        <f t="shared" si="9"/>
        <v>447.71119881491177</v>
      </c>
      <c r="L52">
        <f t="shared" si="10"/>
        <v>1290.1873287743756</v>
      </c>
      <c r="M52" cm="1">
        <f t="array" ref="M52">EXP(SUMPRODUCT(TRANSPOSE(G$4:G$9),N52:S52))</f>
        <v>7.7839458147747642</v>
      </c>
      <c r="N52">
        <f t="shared" si="6"/>
        <v>10.50993239925678</v>
      </c>
      <c r="O52">
        <f t="shared" si="6"/>
        <v>4.5512418439625355</v>
      </c>
      <c r="P52">
        <f t="shared" si="6"/>
        <v>1.7749523509116738</v>
      </c>
      <c r="Q52">
        <f t="shared" si="6"/>
        <v>0</v>
      </c>
      <c r="R52" s="9">
        <v>1</v>
      </c>
      <c r="S52" s="9">
        <v>0</v>
      </c>
      <c r="T52">
        <v>36678</v>
      </c>
      <c r="U52" s="9">
        <v>94.75</v>
      </c>
      <c r="V52" s="9">
        <v>5.9</v>
      </c>
      <c r="W52" s="14">
        <v>0</v>
      </c>
      <c r="X52" s="10">
        <f t="shared" si="1"/>
        <v>0.53217220604502424</v>
      </c>
      <c r="Y52">
        <f t="shared" si="2"/>
        <v>579.33570502392672</v>
      </c>
    </row>
    <row r="53" spans="1:25">
      <c r="A53">
        <v>39</v>
      </c>
      <c r="B53" s="1">
        <f t="shared" si="11"/>
        <v>44844</v>
      </c>
      <c r="C53">
        <v>1219</v>
      </c>
      <c r="D53">
        <f t="shared" si="4"/>
        <v>146765</v>
      </c>
      <c r="E53">
        <f t="shared" si="12"/>
        <v>0.14172709789815541</v>
      </c>
      <c r="F53">
        <f t="shared" si="8"/>
        <v>6.5290504203874278E-4</v>
      </c>
      <c r="I53">
        <f t="shared" si="0"/>
        <v>141727.09789815542</v>
      </c>
      <c r="J53">
        <f t="shared" si="9"/>
        <v>652.9050420387648</v>
      </c>
      <c r="L53">
        <f t="shared" si="10"/>
        <v>1305.6013433602593</v>
      </c>
      <c r="M53" cm="1">
        <f t="array" ref="M53">EXP(SUMPRODUCT(TRANSPOSE(G$4:G$9),N53:S53))</f>
        <v>11.439294802592258</v>
      </c>
      <c r="N53">
        <f t="shared" si="6"/>
        <v>9.5252970865628441</v>
      </c>
      <c r="O53">
        <f t="shared" si="6"/>
        <v>4.1502521941603971</v>
      </c>
      <c r="P53">
        <f t="shared" si="6"/>
        <v>1.7749523509116738</v>
      </c>
      <c r="Q53">
        <f t="shared" si="6"/>
        <v>0</v>
      </c>
      <c r="R53" s="9">
        <v>1</v>
      </c>
      <c r="S53" s="9">
        <v>0</v>
      </c>
      <c r="T53">
        <v>13702</v>
      </c>
      <c r="U53" s="9">
        <v>63.45</v>
      </c>
      <c r="V53" s="9">
        <v>5.9</v>
      </c>
      <c r="W53" s="14">
        <v>1</v>
      </c>
      <c r="X53" s="10">
        <f t="shared" si="1"/>
        <v>0.46439291055064413</v>
      </c>
      <c r="Y53">
        <f t="shared" si="2"/>
        <v>490.82712001802219</v>
      </c>
    </row>
    <row r="54" spans="1:25">
      <c r="A54">
        <v>40</v>
      </c>
      <c r="B54" s="1">
        <f t="shared" si="11"/>
        <v>44851</v>
      </c>
      <c r="C54">
        <v>808</v>
      </c>
      <c r="D54">
        <f t="shared" si="4"/>
        <v>147573</v>
      </c>
      <c r="E54">
        <f t="shared" si="12"/>
        <v>0.14236794637150374</v>
      </c>
      <c r="F54">
        <f t="shared" si="8"/>
        <v>6.4084847334833217E-4</v>
      </c>
      <c r="I54">
        <f t="shared" si="0"/>
        <v>142367.94637150373</v>
      </c>
      <c r="J54">
        <f t="shared" si="9"/>
        <v>640.84847334830556</v>
      </c>
      <c r="L54">
        <f t="shared" si="10"/>
        <v>1320.8990030231414</v>
      </c>
      <c r="M54" cm="1">
        <f t="array" ref="M54">EXP(SUMPRODUCT(TRANSPOSE(G$4:G$9),N54:S54))</f>
        <v>11.334165189025185</v>
      </c>
      <c r="N54">
        <f t="shared" si="6"/>
        <v>10.240316868254155</v>
      </c>
      <c r="O54">
        <f t="shared" si="6"/>
        <v>4.2673169962899467</v>
      </c>
      <c r="P54">
        <f t="shared" si="6"/>
        <v>1.7749523509116738</v>
      </c>
      <c r="Q54">
        <f t="shared" si="6"/>
        <v>0.69314718055994529</v>
      </c>
      <c r="R54" s="9">
        <v>1</v>
      </c>
      <c r="S54" s="9">
        <v>0</v>
      </c>
      <c r="T54">
        <v>28010</v>
      </c>
      <c r="U54" s="9">
        <v>71.33</v>
      </c>
      <c r="V54" s="9">
        <v>5.9</v>
      </c>
      <c r="W54" s="14">
        <v>2</v>
      </c>
      <c r="X54" s="10">
        <f t="shared" si="1"/>
        <v>0.20687070130160204</v>
      </c>
      <c r="Y54">
        <f t="shared" si="2"/>
        <v>43.59787691466768</v>
      </c>
    </row>
    <row r="55" spans="1:25">
      <c r="A55">
        <v>41</v>
      </c>
      <c r="B55" s="1">
        <f t="shared" si="11"/>
        <v>44858</v>
      </c>
      <c r="C55">
        <v>1246</v>
      </c>
      <c r="D55">
        <f t="shared" si="4"/>
        <v>148819</v>
      </c>
      <c r="E55">
        <f t="shared" si="12"/>
        <v>0.14314300923188916</v>
      </c>
      <c r="F55">
        <f t="shared" si="8"/>
        <v>7.750628603854226E-4</v>
      </c>
      <c r="I55">
        <f t="shared" si="0"/>
        <v>143143.00923188915</v>
      </c>
      <c r="J55">
        <f t="shared" si="9"/>
        <v>775.06286038542748</v>
      </c>
      <c r="L55">
        <f t="shared" si="10"/>
        <v>1339.626053489626</v>
      </c>
      <c r="M55" cm="1">
        <f t="array" ref="M55">EXP(SUMPRODUCT(TRANSPOSE(G$4:G$9),N55:S55))</f>
        <v>13.852653075656526</v>
      </c>
      <c r="N55">
        <f t="shared" si="6"/>
        <v>9.329455852866344</v>
      </c>
      <c r="O55">
        <f t="shared" si="6"/>
        <v>4.1694520347089066</v>
      </c>
      <c r="P55">
        <f t="shared" si="6"/>
        <v>1.7749523509116738</v>
      </c>
      <c r="Q55">
        <f t="shared" si="6"/>
        <v>0.69314718055994529</v>
      </c>
      <c r="R55" s="9">
        <v>1</v>
      </c>
      <c r="S55" s="9">
        <v>0</v>
      </c>
      <c r="T55">
        <v>11265</v>
      </c>
      <c r="U55" s="9">
        <v>64.680000000000007</v>
      </c>
      <c r="V55" s="9">
        <v>5.9</v>
      </c>
      <c r="W55" s="14">
        <v>2</v>
      </c>
      <c r="X55" s="10">
        <f t="shared" si="1"/>
        <v>0.3779591810710855</v>
      </c>
      <c r="Y55">
        <f t="shared" si="2"/>
        <v>286.14684150659275</v>
      </c>
    </row>
    <row r="56" spans="1:25">
      <c r="A56">
        <v>42</v>
      </c>
      <c r="B56" s="1">
        <f t="shared" si="11"/>
        <v>44865</v>
      </c>
      <c r="C56">
        <v>1436</v>
      </c>
      <c r="D56">
        <f t="shared" si="4"/>
        <v>150255</v>
      </c>
      <c r="E56">
        <f t="shared" si="12"/>
        <v>0.14358559282275729</v>
      </c>
      <c r="F56">
        <f t="shared" si="8"/>
        <v>4.425835908681286E-4</v>
      </c>
      <c r="I56">
        <f t="shared" si="0"/>
        <v>143585.59282275729</v>
      </c>
      <c r="J56">
        <f t="shared" si="9"/>
        <v>442.58359086813289</v>
      </c>
      <c r="L56">
        <f t="shared" si="10"/>
        <v>1350.4317781805919</v>
      </c>
      <c r="M56" cm="1">
        <f t="array" ref="M56">EXP(SUMPRODUCT(TRANSPOSE(G$4:G$9),N56:S56))</f>
        <v>7.9805644509444313</v>
      </c>
      <c r="N56">
        <f t="shared" si="6"/>
        <v>9.7970709238316385</v>
      </c>
      <c r="O56">
        <f t="shared" si="6"/>
        <v>5.0072963928307415</v>
      </c>
      <c r="P56">
        <f t="shared" si="6"/>
        <v>1.7749523509116738</v>
      </c>
      <c r="Q56">
        <f t="shared" si="6"/>
        <v>0.69314718055994529</v>
      </c>
      <c r="R56" s="9">
        <v>1</v>
      </c>
      <c r="S56" s="9">
        <v>0</v>
      </c>
      <c r="T56">
        <v>17981</v>
      </c>
      <c r="U56" s="9">
        <v>149.5</v>
      </c>
      <c r="V56" s="9">
        <v>5.9</v>
      </c>
      <c r="W56" s="14">
        <v>2</v>
      </c>
      <c r="X56" s="10">
        <f t="shared" si="1"/>
        <v>0.69179415677706624</v>
      </c>
      <c r="Y56">
        <f t="shared" si="2"/>
        <v>2229.807390727442</v>
      </c>
    </row>
    <row r="57" spans="1:25">
      <c r="A57">
        <v>43</v>
      </c>
      <c r="B57" s="1">
        <f t="shared" si="11"/>
        <v>44872</v>
      </c>
      <c r="C57">
        <v>1793</v>
      </c>
      <c r="D57">
        <f t="shared" si="4"/>
        <v>152048</v>
      </c>
      <c r="E57">
        <f t="shared" si="12"/>
        <v>0.14479729380389783</v>
      </c>
      <c r="F57">
        <f t="shared" si="8"/>
        <v>1.2117009811405399E-3</v>
      </c>
      <c r="I57">
        <f t="shared" si="0"/>
        <v>144797.29380389783</v>
      </c>
      <c r="J57">
        <f t="shared" si="9"/>
        <v>1211.7009811405442</v>
      </c>
      <c r="L57">
        <f t="shared" si="10"/>
        <v>1380.4385122595693</v>
      </c>
      <c r="M57" cm="1">
        <f t="array" ref="M57">EXP(SUMPRODUCT(TRANSPOSE(G$4:G$9),N57:S57))</f>
        <v>22.127424108563499</v>
      </c>
      <c r="N57">
        <f t="shared" si="6"/>
        <v>9.7945093899663824</v>
      </c>
      <c r="O57">
        <f t="shared" si="6"/>
        <v>4.7428429911131644</v>
      </c>
      <c r="P57">
        <f t="shared" si="6"/>
        <v>1.6486586255873816</v>
      </c>
      <c r="Q57">
        <f t="shared" si="6"/>
        <v>0.69314718055994529</v>
      </c>
      <c r="R57" s="9">
        <v>0</v>
      </c>
      <c r="S57" s="9">
        <v>1</v>
      </c>
      <c r="T57">
        <v>17935</v>
      </c>
      <c r="U57" s="9">
        <v>114.76</v>
      </c>
      <c r="V57" s="9">
        <v>5.2</v>
      </c>
      <c r="W57" s="14">
        <v>2</v>
      </c>
      <c r="X57" s="10">
        <f t="shared" si="1"/>
        <v>0.32420469540404673</v>
      </c>
      <c r="Y57">
        <f t="shared" si="2"/>
        <v>278.87123521918835</v>
      </c>
    </row>
    <row r="58" spans="1:25">
      <c r="A58">
        <v>44</v>
      </c>
      <c r="B58" s="1">
        <f t="shared" si="11"/>
        <v>44879</v>
      </c>
      <c r="C58">
        <v>1089</v>
      </c>
      <c r="D58">
        <f t="shared" si="4"/>
        <v>153137</v>
      </c>
      <c r="E58">
        <f t="shared" si="12"/>
        <v>0.14605217228753842</v>
      </c>
      <c r="F58">
        <f t="shared" si="8"/>
        <v>1.2548784836405869E-3</v>
      </c>
      <c r="I58">
        <f t="shared" si="0"/>
        <v>146052.17228753841</v>
      </c>
      <c r="J58">
        <f t="shared" si="9"/>
        <v>1254.878483640583</v>
      </c>
      <c r="L58">
        <f t="shared" si="10"/>
        <v>1412.1792881451715</v>
      </c>
      <c r="M58" cm="1">
        <f t="array" ref="M58">EXP(SUMPRODUCT(TRANSPOSE(G$4:G$9),N58:S58))</f>
        <v>23.371017265598159</v>
      </c>
      <c r="N58">
        <f t="shared" si="6"/>
        <v>9.1761629201745958</v>
      </c>
      <c r="O58">
        <f t="shared" si="6"/>
        <v>5.1202666766047278</v>
      </c>
      <c r="P58">
        <f t="shared" si="6"/>
        <v>1.6486586255873816</v>
      </c>
      <c r="Q58">
        <f t="shared" si="6"/>
        <v>1.3862943611198906</v>
      </c>
      <c r="R58" s="9">
        <v>0</v>
      </c>
      <c r="S58" s="9">
        <v>1</v>
      </c>
      <c r="T58">
        <v>9664</v>
      </c>
      <c r="U58" s="9">
        <v>167.38</v>
      </c>
      <c r="V58" s="9">
        <v>5.2</v>
      </c>
      <c r="W58" s="14">
        <v>4</v>
      </c>
      <c r="X58" s="10">
        <f t="shared" si="1"/>
        <v>0.15232183989034251</v>
      </c>
      <c r="Y58">
        <f t="shared" si="2"/>
        <v>21.92696081223119</v>
      </c>
    </row>
    <row r="59" spans="1:25">
      <c r="A59">
        <v>45</v>
      </c>
      <c r="B59" s="1">
        <f t="shared" si="11"/>
        <v>44886</v>
      </c>
      <c r="C59">
        <v>1007</v>
      </c>
      <c r="D59">
        <f t="shared" si="4"/>
        <v>154144</v>
      </c>
      <c r="E59">
        <f t="shared" si="12"/>
        <v>0.1473401697685699</v>
      </c>
      <c r="F59">
        <f t="shared" si="8"/>
        <v>1.2879974810314776E-3</v>
      </c>
      <c r="I59">
        <f t="shared" si="0"/>
        <v>147340.1697685699</v>
      </c>
      <c r="J59">
        <f t="shared" si="9"/>
        <v>1287.9974810314889</v>
      </c>
      <c r="L59">
        <f t="shared" si="10"/>
        <v>1445.4775509656583</v>
      </c>
      <c r="M59" cm="1">
        <f t="array" ref="M59">EXP(SUMPRODUCT(TRANSPOSE(G$4:G$9),N59:S59))</f>
        <v>24.481860762031619</v>
      </c>
      <c r="N59">
        <f t="shared" si="6"/>
        <v>9.7463657967639161</v>
      </c>
      <c r="O59">
        <f t="shared" si="6"/>
        <v>4.2780540442909034</v>
      </c>
      <c r="P59">
        <f t="shared" si="6"/>
        <v>1.6486586255873816</v>
      </c>
      <c r="Q59">
        <f t="shared" si="6"/>
        <v>0</v>
      </c>
      <c r="R59" s="9">
        <v>0</v>
      </c>
      <c r="S59" s="9">
        <v>1</v>
      </c>
      <c r="T59">
        <v>17092</v>
      </c>
      <c r="U59" s="9">
        <v>72.099999999999994</v>
      </c>
      <c r="V59" s="9">
        <v>5.2</v>
      </c>
      <c r="W59" s="14">
        <v>0</v>
      </c>
      <c r="X59" s="10">
        <f t="shared" si="1"/>
        <v>0.27904417182868807</v>
      </c>
      <c r="Y59">
        <f t="shared" si="2"/>
        <v>61.304145007183863</v>
      </c>
    </row>
    <row r="60" spans="1:25">
      <c r="A60">
        <v>46</v>
      </c>
      <c r="B60" s="1">
        <f t="shared" si="11"/>
        <v>44893</v>
      </c>
      <c r="C60">
        <v>917</v>
      </c>
      <c r="D60">
        <f t="shared" si="4"/>
        <v>155061</v>
      </c>
      <c r="E60">
        <f t="shared" si="12"/>
        <v>0.14901718437013411</v>
      </c>
      <c r="F60">
        <f t="shared" si="8"/>
        <v>1.6770146015642196E-3</v>
      </c>
      <c r="I60">
        <f t="shared" si="0"/>
        <v>149017.18437013411</v>
      </c>
      <c r="J60">
        <f t="shared" si="9"/>
        <v>1677.0146015642094</v>
      </c>
      <c r="L60">
        <f t="shared" si="10"/>
        <v>1489.9543538606517</v>
      </c>
      <c r="M60" cm="1">
        <f t="array" ref="M60">EXP(SUMPRODUCT(TRANSPOSE(G$4:G$9),N60:S60))</f>
        <v>32.653770824643239</v>
      </c>
      <c r="N60">
        <f t="shared" si="6"/>
        <v>9.5458121082638119</v>
      </c>
      <c r="O60">
        <f t="shared" si="6"/>
        <v>4.1289070065712119</v>
      </c>
      <c r="P60">
        <f t="shared" si="6"/>
        <v>1.6486586255873816</v>
      </c>
      <c r="Q60">
        <f t="shared" si="6"/>
        <v>0.69314718055994529</v>
      </c>
      <c r="R60" s="9">
        <v>0</v>
      </c>
      <c r="S60" s="9">
        <v>1</v>
      </c>
      <c r="T60">
        <v>13986</v>
      </c>
      <c r="U60" s="9">
        <v>62.11</v>
      </c>
      <c r="V60" s="9">
        <v>5.2</v>
      </c>
      <c r="W60" s="14">
        <v>2</v>
      </c>
      <c r="X60" s="10">
        <f t="shared" si="1"/>
        <v>0.8288054542684945</v>
      </c>
      <c r="Y60">
        <f t="shared" si="2"/>
        <v>344.43480340125592</v>
      </c>
    </row>
    <row r="61" spans="1:25">
      <c r="A61">
        <v>47</v>
      </c>
      <c r="B61" s="1">
        <f t="shared" si="11"/>
        <v>44900</v>
      </c>
      <c r="C61">
        <v>1106</v>
      </c>
      <c r="D61">
        <f t="shared" si="4"/>
        <v>156167</v>
      </c>
      <c r="E61">
        <f t="shared" si="12"/>
        <v>0.15012081016483581</v>
      </c>
      <c r="F61">
        <f t="shared" si="8"/>
        <v>1.1036257947016903E-3</v>
      </c>
      <c r="I61">
        <f t="shared" si="0"/>
        <v>150120.8101648358</v>
      </c>
      <c r="J61">
        <f t="shared" si="9"/>
        <v>1103.6257947016857</v>
      </c>
      <c r="L61">
        <f t="shared" si="10"/>
        <v>1519.9336395173095</v>
      </c>
      <c r="M61" cm="1">
        <f t="array" ref="M61">EXP(SUMPRODUCT(TRANSPOSE(G$4:G$9),N61:S61))</f>
        <v>21.979182664167382</v>
      </c>
      <c r="N61">
        <f t="shared" si="6"/>
        <v>9.2991750856766728</v>
      </c>
      <c r="O61">
        <f t="shared" si="6"/>
        <v>3.8850628238453631</v>
      </c>
      <c r="P61">
        <f t="shared" si="6"/>
        <v>1.6094379124341003</v>
      </c>
      <c r="Q61">
        <f t="shared" si="6"/>
        <v>1.0986122886681098</v>
      </c>
      <c r="R61" s="9">
        <v>0</v>
      </c>
      <c r="S61" s="9">
        <v>0</v>
      </c>
      <c r="T61">
        <v>10929</v>
      </c>
      <c r="U61" s="9">
        <v>48.67</v>
      </c>
      <c r="V61" s="9">
        <v>5</v>
      </c>
      <c r="W61" s="14">
        <v>3</v>
      </c>
      <c r="X61" s="10">
        <f t="shared" si="1"/>
        <v>2.1466594017308651E-3</v>
      </c>
      <c r="Y61">
        <f t="shared" si="2"/>
        <v>5.1075743477593605E-3</v>
      </c>
    </row>
    <row r="62" spans="1:25">
      <c r="A62">
        <v>48</v>
      </c>
      <c r="B62" s="1">
        <f t="shared" si="11"/>
        <v>44907</v>
      </c>
      <c r="C62">
        <v>1032</v>
      </c>
      <c r="D62">
        <f t="shared" si="4"/>
        <v>157199</v>
      </c>
      <c r="E62">
        <f t="shared" si="12"/>
        <v>0.15110978284389043</v>
      </c>
      <c r="F62">
        <f t="shared" si="8"/>
        <v>9.8897267905462272E-4</v>
      </c>
      <c r="I62">
        <f t="shared" si="0"/>
        <v>151109.78284389043</v>
      </c>
      <c r="J62">
        <f t="shared" si="9"/>
        <v>988.9726790546265</v>
      </c>
      <c r="L62">
        <f t="shared" si="10"/>
        <v>1547.2881617159956</v>
      </c>
      <c r="M62" cm="1">
        <f t="array" ref="M62">EXP(SUMPRODUCT(TRANSPOSE(G$4:G$9),N62:S62))</f>
        <v>20.027320180024972</v>
      </c>
      <c r="N62">
        <f t="shared" si="6"/>
        <v>9.3034663499656673</v>
      </c>
      <c r="O62">
        <f t="shared" si="6"/>
        <v>3.570658822726505</v>
      </c>
      <c r="P62">
        <f t="shared" si="6"/>
        <v>1.6094379124341003</v>
      </c>
      <c r="Q62">
        <f t="shared" si="6"/>
        <v>0</v>
      </c>
      <c r="R62" s="9">
        <v>0</v>
      </c>
      <c r="S62" s="9">
        <v>0</v>
      </c>
      <c r="T62">
        <v>10976</v>
      </c>
      <c r="U62" s="9">
        <v>35.54</v>
      </c>
      <c r="V62" s="9">
        <v>5</v>
      </c>
      <c r="W62" s="14">
        <v>1</v>
      </c>
      <c r="X62" s="10">
        <f t="shared" si="1"/>
        <v>4.1693140450943314E-2</v>
      </c>
      <c r="Y62">
        <f t="shared" si="2"/>
        <v>1.8719934199859902</v>
      </c>
    </row>
    <row r="63" spans="1:25">
      <c r="A63">
        <v>49</v>
      </c>
      <c r="B63" s="1">
        <f t="shared" si="11"/>
        <v>44914</v>
      </c>
      <c r="C63">
        <v>11492</v>
      </c>
      <c r="D63">
        <f t="shared" si="4"/>
        <v>168691</v>
      </c>
      <c r="E63">
        <f t="shared" si="12"/>
        <v>0.15210372711247344</v>
      </c>
      <c r="F63">
        <f t="shared" si="8"/>
        <v>9.9394426858301355E-4</v>
      </c>
      <c r="I63">
        <f t="shared" si="0"/>
        <v>152103.72711247345</v>
      </c>
      <c r="J63">
        <f t="shared" si="9"/>
        <v>993.94426858302904</v>
      </c>
      <c r="L63">
        <f t="shared" si="10"/>
        <v>1575.2555141661107</v>
      </c>
      <c r="M63" cm="1">
        <f t="array" ref="M63">EXP(SUMPRODUCT(TRANSPOSE(G$4:G$9),N63:S63))</f>
        <v>20.448475837537167</v>
      </c>
      <c r="N63">
        <f t="shared" si="6"/>
        <v>9.9899404402663272</v>
      </c>
      <c r="O63">
        <f t="shared" si="6"/>
        <v>3.8188106237059674</v>
      </c>
      <c r="P63">
        <f t="shared" si="6"/>
        <v>1.6094379124341003</v>
      </c>
      <c r="Q63">
        <f t="shared" si="6"/>
        <v>1.0986122886681098</v>
      </c>
      <c r="R63" s="9">
        <v>0</v>
      </c>
      <c r="S63" s="9">
        <v>0</v>
      </c>
      <c r="T63">
        <v>21806</v>
      </c>
      <c r="U63" s="9">
        <v>45.55</v>
      </c>
      <c r="V63" s="9">
        <v>5</v>
      </c>
      <c r="W63" s="14">
        <v>3</v>
      </c>
      <c r="X63" s="10">
        <f t="shared" si="1"/>
        <v>0.91350989657300474</v>
      </c>
      <c r="Y63">
        <f t="shared" si="2"/>
        <v>110880.6374999791</v>
      </c>
    </row>
    <row r="64" spans="1:25">
      <c r="A64">
        <v>50</v>
      </c>
      <c r="B64" s="1">
        <f t="shared" si="11"/>
        <v>44921</v>
      </c>
      <c r="C64">
        <v>3788</v>
      </c>
      <c r="D64">
        <f t="shared" si="4"/>
        <v>172479</v>
      </c>
      <c r="E64">
        <f t="shared" si="12"/>
        <v>0.15333298965828568</v>
      </c>
      <c r="F64">
        <f t="shared" si="8"/>
        <v>1.2292625458122375E-3</v>
      </c>
      <c r="I64">
        <f t="shared" si="0"/>
        <v>153332.98965828569</v>
      </c>
      <c r="J64">
        <f t="shared" si="9"/>
        <v>1229.2625458122347</v>
      </c>
      <c r="L64">
        <f t="shared" si="10"/>
        <v>1610.5164551918731</v>
      </c>
      <c r="M64" cm="1">
        <f t="array" ref="M64">EXP(SUMPRODUCT(TRANSPOSE(G$4:G$9),N64:S64))</f>
        <v>25.747275937179989</v>
      </c>
      <c r="N64">
        <f t="shared" si="6"/>
        <v>9.1149301871715238</v>
      </c>
      <c r="O64">
        <f t="shared" si="6"/>
        <v>3.482777368654578</v>
      </c>
      <c r="P64">
        <f t="shared" si="6"/>
        <v>1.6094379124341003</v>
      </c>
      <c r="Q64">
        <f t="shared" si="6"/>
        <v>0.69314718055994529</v>
      </c>
      <c r="R64" s="9">
        <v>0</v>
      </c>
      <c r="S64" s="9">
        <v>0</v>
      </c>
      <c r="T64">
        <v>9090</v>
      </c>
      <c r="U64" s="9">
        <v>32.549999999999997</v>
      </c>
      <c r="V64" s="9">
        <v>5</v>
      </c>
      <c r="W64" s="14">
        <v>2</v>
      </c>
      <c r="X64" s="10">
        <f t="shared" si="1"/>
        <v>0.67548507238325373</v>
      </c>
      <c r="Y64">
        <f t="shared" si="2"/>
        <v>5326.0691800686627</v>
      </c>
    </row>
    <row r="65" spans="1:25">
      <c r="A65">
        <v>51</v>
      </c>
      <c r="B65" s="1">
        <f t="shared" si="11"/>
        <v>44928</v>
      </c>
      <c r="C65">
        <v>1513</v>
      </c>
      <c r="D65">
        <f t="shared" si="4"/>
        <v>173992</v>
      </c>
      <c r="E65">
        <f t="shared" si="12"/>
        <v>0.1547678572160015</v>
      </c>
      <c r="F65">
        <f t="shared" si="8"/>
        <v>1.4348675577158243E-3</v>
      </c>
      <c r="I65">
        <f t="shared" si="0"/>
        <v>154767.85721600152</v>
      </c>
      <c r="J65">
        <f t="shared" si="9"/>
        <v>1434.8675577158283</v>
      </c>
      <c r="L65">
        <f t="shared" si="10"/>
        <v>1652.6369059944302</v>
      </c>
      <c r="M65" cm="1">
        <f t="array" ref="M65">EXP(SUMPRODUCT(TRANSPOSE(G$4:G$9),N65:S65))</f>
        <v>30.716352800571087</v>
      </c>
      <c r="N65">
        <f t="shared" si="6"/>
        <v>8.8140332016527836</v>
      </c>
      <c r="O65">
        <f t="shared" si="6"/>
        <v>3.2569420256746571</v>
      </c>
      <c r="P65">
        <f t="shared" si="6"/>
        <v>1.6094379124341003</v>
      </c>
      <c r="Q65">
        <f t="shared" si="6"/>
        <v>0.69314718055994529</v>
      </c>
      <c r="R65" s="9">
        <v>0</v>
      </c>
      <c r="S65" s="9">
        <v>0</v>
      </c>
      <c r="T65">
        <v>6728</v>
      </c>
      <c r="U65" s="9">
        <v>25.97</v>
      </c>
      <c r="V65" s="9">
        <v>5</v>
      </c>
      <c r="W65" s="14">
        <v>2</v>
      </c>
      <c r="X65" s="10">
        <f t="shared" si="1"/>
        <v>5.1640741760853738E-2</v>
      </c>
      <c r="Y65">
        <f t="shared" si="2"/>
        <v>4.2545240530822825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FBCD-AD4F-634D-9971-48B405AD56C8}">
  <sheetPr>
    <tabColor theme="9" tint="0.59999389629810485"/>
  </sheetPr>
  <dimension ref="A1:AB73"/>
  <sheetViews>
    <sheetView workbookViewId="0">
      <selection activeCell="H30" sqref="H30"/>
    </sheetView>
  </sheetViews>
  <sheetFormatPr defaultColWidth="11" defaultRowHeight="15.75"/>
  <cols>
    <col min="5" max="6" width="13.625" customWidth="1"/>
    <col min="7" max="7" width="11.875" bestFit="1" customWidth="1"/>
    <col min="8" max="8" width="12.125" bestFit="1" customWidth="1"/>
    <col min="9" max="9" width="4.625" customWidth="1"/>
    <col min="10" max="10" width="18.625" customWidth="1"/>
    <col min="12" max="12" width="10.875" customWidth="1"/>
    <col min="13" max="13" width="12.625" customWidth="1"/>
    <col min="14" max="15" width="12.125" bestFit="1" customWidth="1"/>
    <col min="16" max="19" width="12.125" customWidth="1"/>
    <col min="20" max="20" width="15" customWidth="1"/>
    <col min="21" max="21" width="16.5" customWidth="1"/>
    <col min="22" max="22" width="12.125" customWidth="1"/>
    <col min="24" max="24" width="13.125" customWidth="1"/>
    <col min="25" max="25" width="24" customWidth="1"/>
  </cols>
  <sheetData>
    <row r="1" spans="1:11">
      <c r="F1" t="s">
        <v>63</v>
      </c>
      <c r="G1">
        <f>IFERROR(EXP(H1),0)</f>
        <v>20.085536923187668</v>
      </c>
      <c r="H1">
        <v>3</v>
      </c>
      <c r="J1" t="s">
        <v>57</v>
      </c>
      <c r="K1" s="10">
        <f>AVERAGE(Z23:Z48)</f>
        <v>1</v>
      </c>
    </row>
    <row r="2" spans="1:11">
      <c r="A2" t="s">
        <v>9</v>
      </c>
      <c r="B2">
        <v>1000000</v>
      </c>
      <c r="F2" t="s">
        <v>62</v>
      </c>
      <c r="G2">
        <f>IFERROR(EXP(H2),0)</f>
        <v>54.598150033144236</v>
      </c>
      <c r="H2">
        <v>4</v>
      </c>
      <c r="J2" t="s">
        <v>59</v>
      </c>
      <c r="K2" s="10">
        <f>AVERAGE(Z49:Z73)</f>
        <v>1</v>
      </c>
    </row>
    <row r="3" spans="1:11">
      <c r="F3" t="s">
        <v>30</v>
      </c>
      <c r="G3">
        <v>0.21012927550540708</v>
      </c>
      <c r="H3">
        <v>1E-8</v>
      </c>
      <c r="J3" t="s">
        <v>27</v>
      </c>
      <c r="K3">
        <f>-2*G18+17*LN(B2)</f>
        <v>2589340234.8636794</v>
      </c>
    </row>
    <row r="4" spans="1:11">
      <c r="F4" t="s">
        <v>12</v>
      </c>
      <c r="G4">
        <v>-0.74549721914743894</v>
      </c>
      <c r="H4">
        <v>9.9999999999999995E-8</v>
      </c>
    </row>
    <row r="5" spans="1:11">
      <c r="F5" t="s">
        <v>33</v>
      </c>
      <c r="G5">
        <v>2.6686162825554423</v>
      </c>
      <c r="H5">
        <v>9.9999999999999995E-8</v>
      </c>
    </row>
    <row r="6" spans="1:11">
      <c r="F6" t="s">
        <v>47</v>
      </c>
      <c r="G6">
        <v>0.50783055258996102</v>
      </c>
      <c r="H6">
        <v>9.9999999999999995E-8</v>
      </c>
    </row>
    <row r="7" spans="1:11">
      <c r="F7" t="s">
        <v>42</v>
      </c>
      <c r="G7">
        <v>-0.64701775747528312</v>
      </c>
      <c r="H7">
        <v>9.9999999999999995E-8</v>
      </c>
    </row>
    <row r="8" spans="1:11">
      <c r="F8" t="s">
        <v>43</v>
      </c>
      <c r="G8">
        <v>0.18771315403326427</v>
      </c>
      <c r="H8">
        <v>9.9999999999999995E-8</v>
      </c>
    </row>
    <row r="9" spans="1:11">
      <c r="F9" t="s">
        <v>64</v>
      </c>
      <c r="G9">
        <f>IFERROR(EXP(H10),0)</f>
        <v>0.9998407999375637</v>
      </c>
      <c r="H9">
        <v>5.0000000000000002E-5</v>
      </c>
    </row>
    <row r="10" spans="1:11">
      <c r="F10" t="s">
        <v>65</v>
      </c>
      <c r="G10">
        <f>IFERROR(EXP(H11),0)</f>
        <v>1.0000001000000049</v>
      </c>
      <c r="H10">
        <v>-1.5921273611135191E-4</v>
      </c>
    </row>
    <row r="11" spans="1:11">
      <c r="F11" t="s">
        <v>30</v>
      </c>
      <c r="G11">
        <v>0.21012927550540708</v>
      </c>
      <c r="H11">
        <v>9.9999999999999995E-8</v>
      </c>
    </row>
    <row r="12" spans="1:11">
      <c r="F12" t="s">
        <v>12</v>
      </c>
      <c r="G12">
        <v>-0.74549721914743894</v>
      </c>
      <c r="H12">
        <v>9.9999999999999995E-8</v>
      </c>
    </row>
    <row r="13" spans="1:11" ht="15" customHeight="1">
      <c r="F13" t="s">
        <v>33</v>
      </c>
      <c r="G13">
        <v>2.6686162825554423</v>
      </c>
      <c r="H13">
        <v>9.9999999999999995E-8</v>
      </c>
    </row>
    <row r="14" spans="1:11" ht="15" customHeight="1">
      <c r="F14" t="s">
        <v>47</v>
      </c>
      <c r="G14">
        <v>0.50783055258996102</v>
      </c>
      <c r="H14">
        <v>9.9999999999999995E-8</v>
      </c>
    </row>
    <row r="15" spans="1:11" ht="15" customHeight="1">
      <c r="F15" t="s">
        <v>42</v>
      </c>
      <c r="G15">
        <v>-0.64701775747528312</v>
      </c>
      <c r="H15">
        <v>9.9999999999999995E-8</v>
      </c>
    </row>
    <row r="16" spans="1:11" ht="15" customHeight="1">
      <c r="F16" t="s">
        <v>43</v>
      </c>
      <c r="G16">
        <v>0.18771315403326427</v>
      </c>
      <c r="H16">
        <v>9.9999999999999995E-8</v>
      </c>
    </row>
    <row r="17" spans="1:28" ht="15" customHeight="1">
      <c r="F17" t="s">
        <v>48</v>
      </c>
      <c r="G17">
        <f>IFERROR((EXP(H17)/(1+EXP(H17))),0)</f>
        <v>1</v>
      </c>
      <c r="H17">
        <v>42.614418657449903</v>
      </c>
    </row>
    <row r="18" spans="1:28">
      <c r="F18" t="s">
        <v>8</v>
      </c>
      <c r="G18">
        <f>SUM(G21:G73)</f>
        <v>-1294670000</v>
      </c>
    </row>
    <row r="19" spans="1:28">
      <c r="W19" t="s">
        <v>23</v>
      </c>
    </row>
    <row r="20" spans="1:28">
      <c r="B20" s="3" t="s">
        <v>15</v>
      </c>
      <c r="C20" s="2" t="s">
        <v>3</v>
      </c>
      <c r="D20" s="12" t="s">
        <v>4</v>
      </c>
      <c r="E20" s="12" t="s">
        <v>5</v>
      </c>
      <c r="F20" s="12" t="s">
        <v>25</v>
      </c>
      <c r="G20" s="12" t="s">
        <v>8</v>
      </c>
      <c r="H20" s="12"/>
      <c r="I20" s="12"/>
      <c r="J20" s="12" t="s">
        <v>10</v>
      </c>
      <c r="K20" s="12" t="s">
        <v>26</v>
      </c>
      <c r="L20" s="12" t="s">
        <v>66</v>
      </c>
      <c r="M20" s="12" t="s">
        <v>67</v>
      </c>
      <c r="N20" s="12" t="s">
        <v>22</v>
      </c>
      <c r="O20" s="12" t="s">
        <v>68</v>
      </c>
      <c r="P20" s="12" t="s">
        <v>28</v>
      </c>
      <c r="Q20" s="12" t="s">
        <v>29</v>
      </c>
      <c r="R20" s="12" t="s">
        <v>34</v>
      </c>
      <c r="S20" s="12" t="s">
        <v>46</v>
      </c>
      <c r="T20" s="13" t="s">
        <v>38</v>
      </c>
      <c r="U20" s="13" t="s">
        <v>37</v>
      </c>
      <c r="V20" s="11" t="s">
        <v>1</v>
      </c>
      <c r="W20" s="3" t="s">
        <v>2</v>
      </c>
      <c r="X20" s="3" t="s">
        <v>35</v>
      </c>
      <c r="Y20" s="13" t="s">
        <v>39</v>
      </c>
      <c r="Z20" s="12" t="s">
        <v>18</v>
      </c>
      <c r="AA20" s="12" t="s">
        <v>19</v>
      </c>
    </row>
    <row r="21" spans="1:28">
      <c r="B21" s="1">
        <f>B22-WEEKDAY(7)</f>
        <v>44564</v>
      </c>
      <c r="T21">
        <v>0</v>
      </c>
      <c r="U21">
        <v>0</v>
      </c>
    </row>
    <row r="22" spans="1:28">
      <c r="B22" s="1">
        <v>44571</v>
      </c>
      <c r="C22" s="4"/>
      <c r="T22">
        <v>0</v>
      </c>
      <c r="U22">
        <v>0</v>
      </c>
      <c r="Y22" s="14">
        <v>20</v>
      </c>
    </row>
    <row r="23" spans="1:28">
      <c r="A23">
        <v>1</v>
      </c>
      <c r="B23" s="1">
        <v>44578</v>
      </c>
      <c r="C23">
        <v>9979</v>
      </c>
      <c r="D23">
        <f>C23</f>
        <v>9979</v>
      </c>
      <c r="E23">
        <f t="shared" ref="E23:E54" si="0">1-$G$17*EXP(-G$1*L23)-(1-$G$17)*EXP(-G$9*N23)</f>
        <v>0</v>
      </c>
      <c r="F23">
        <f>E23</f>
        <v>0</v>
      </c>
      <c r="G23">
        <f>C23*IFERROR(LN(F23), -10000)</f>
        <v>-99790000</v>
      </c>
      <c r="J23">
        <f t="shared" ref="J23:J73" si="1">$B$2*E23</f>
        <v>0</v>
      </c>
      <c r="K23">
        <f>J23</f>
        <v>0</v>
      </c>
      <c r="L23">
        <f>A23^$H$11*M23</f>
        <v>0</v>
      </c>
      <c r="M23">
        <f>IFERROR(EXP(SUMPRODUCT(TRANSPOSE(G$11:G$16),P23:U23)),0)</f>
        <v>0</v>
      </c>
      <c r="N23">
        <f>A23^$H$2*O23</f>
        <v>0</v>
      </c>
      <c r="O23">
        <f>IFERROR(EXP(SUMPRODUCT(TRANSPOSE(G$3:G$8),P23:U23)),0)</f>
        <v>0</v>
      </c>
      <c r="P23">
        <f>IFERROR(LN(V23),0)</f>
        <v>11.1197050832785</v>
      </c>
      <c r="Q23">
        <f>IFERROR(LN(W23),0)</f>
        <v>4.5990515049799141</v>
      </c>
      <c r="R23">
        <f>IFERROR(LN(X23),0)</f>
        <v>1.7578579175523736</v>
      </c>
      <c r="S23">
        <f>IFERROR(LN(Y23),0)</f>
        <v>2.7725887222397811</v>
      </c>
      <c r="T23">
        <v>0</v>
      </c>
      <c r="U23">
        <v>0</v>
      </c>
      <c r="V23">
        <v>67488</v>
      </c>
      <c r="W23" s="9">
        <v>99.39</v>
      </c>
      <c r="X23">
        <v>5.8</v>
      </c>
      <c r="Y23" s="14">
        <v>16</v>
      </c>
      <c r="Z23" s="10">
        <f t="shared" ref="Z23:Z54" si="2">ABS(C23-K23)/C23</f>
        <v>1</v>
      </c>
      <c r="AA23" t="e">
        <f t="shared" ref="AA23:AA54" si="3">(C23-K23)^2/K23</f>
        <v>#DIV/0!</v>
      </c>
    </row>
    <row r="24" spans="1:28">
      <c r="A24">
        <v>2</v>
      </c>
      <c r="B24" s="1">
        <f t="shared" ref="B24:B27" si="4">B23+WEEKDAY(7)</f>
        <v>44585</v>
      </c>
      <c r="C24">
        <v>8445</v>
      </c>
      <c r="D24">
        <f t="shared" ref="D24:D73" si="5">C24+D23</f>
        <v>18424</v>
      </c>
      <c r="E24">
        <f t="shared" si="0"/>
        <v>0</v>
      </c>
      <c r="F24">
        <f>E24-E23</f>
        <v>0</v>
      </c>
      <c r="G24">
        <f t="shared" ref="G24:G48" si="6">C24*IFERROR(LN(F24), -10000)</f>
        <v>-84450000</v>
      </c>
      <c r="J24">
        <f t="shared" si="1"/>
        <v>0</v>
      </c>
      <c r="K24">
        <f>J24-J23</f>
        <v>0</v>
      </c>
      <c r="L24">
        <f t="shared" ref="L24:L55" si="7">L23+(A24^G$10-A23^G$2)*M24</f>
        <v>0</v>
      </c>
      <c r="M24">
        <f t="shared" ref="M24:M73" si="8">IFERROR(EXP(SUMPRODUCT(TRANSPOSE(G$11:G$16),P24:U24)),0)</f>
        <v>0</v>
      </c>
      <c r="N24">
        <f>N23+(A24^G$2-A23^G$2)*O24</f>
        <v>0</v>
      </c>
      <c r="O24">
        <f t="shared" ref="O24:O73" si="9">IFERROR(EXP(SUMPRODUCT(TRANSPOSE(G$3:G$8),P24:U24)),0)</f>
        <v>0</v>
      </c>
      <c r="P24">
        <f t="shared" ref="P24:S73" si="10">IFERROR(LN(V24),0)</f>
        <v>11.085659434303169</v>
      </c>
      <c r="Q24">
        <f t="shared" si="10"/>
        <v>4.7862409608803933</v>
      </c>
      <c r="R24">
        <f t="shared" si="10"/>
        <v>1.7578579175523736</v>
      </c>
      <c r="S24">
        <f t="shared" si="10"/>
        <v>2.3025850929940459</v>
      </c>
      <c r="T24">
        <v>0</v>
      </c>
      <c r="U24">
        <v>0</v>
      </c>
      <c r="V24">
        <v>65229</v>
      </c>
      <c r="W24" s="9">
        <v>119.85</v>
      </c>
      <c r="X24">
        <v>5.8</v>
      </c>
      <c r="Y24" s="14">
        <v>10</v>
      </c>
      <c r="Z24" s="10">
        <f t="shared" si="2"/>
        <v>1</v>
      </c>
      <c r="AA24" t="e">
        <f t="shared" si="3"/>
        <v>#DIV/0!</v>
      </c>
      <c r="AB24" t="s">
        <v>14</v>
      </c>
    </row>
    <row r="25" spans="1:28">
      <c r="A25">
        <v>3</v>
      </c>
      <c r="B25" s="1">
        <f t="shared" si="4"/>
        <v>44592</v>
      </c>
      <c r="C25">
        <v>10083</v>
      </c>
      <c r="D25">
        <f t="shared" si="5"/>
        <v>28507</v>
      </c>
      <c r="E25">
        <f t="shared" si="0"/>
        <v>0</v>
      </c>
      <c r="F25">
        <f t="shared" ref="F25:F73" si="11">E25-E24</f>
        <v>0</v>
      </c>
      <c r="G25">
        <f t="shared" si="6"/>
        <v>-100830000</v>
      </c>
      <c r="J25">
        <f t="shared" si="1"/>
        <v>0</v>
      </c>
      <c r="K25">
        <f t="shared" ref="K25:K73" si="12">J25-J24</f>
        <v>0</v>
      </c>
      <c r="L25">
        <f t="shared" si="7"/>
        <v>0</v>
      </c>
      <c r="M25">
        <f t="shared" si="8"/>
        <v>0</v>
      </c>
      <c r="N25">
        <f t="shared" ref="N25:N73" si="13">N24+(A25^G$2-A24^G$2)*O25</f>
        <v>0</v>
      </c>
      <c r="O25">
        <f t="shared" si="9"/>
        <v>0</v>
      </c>
      <c r="P25">
        <f t="shared" si="10"/>
        <v>10.99272267939164</v>
      </c>
      <c r="Q25">
        <f t="shared" si="10"/>
        <v>4.7630282706036713</v>
      </c>
      <c r="R25">
        <f t="shared" si="10"/>
        <v>1.7578579175523736</v>
      </c>
      <c r="S25">
        <f t="shared" si="10"/>
        <v>2.3025850929940459</v>
      </c>
      <c r="T25">
        <v>0</v>
      </c>
      <c r="U25">
        <v>0</v>
      </c>
      <c r="V25">
        <v>59440</v>
      </c>
      <c r="W25" s="9">
        <v>117.1</v>
      </c>
      <c r="X25">
        <v>5.8</v>
      </c>
      <c r="Y25" s="14">
        <v>10</v>
      </c>
      <c r="Z25" s="10">
        <f t="shared" si="2"/>
        <v>1</v>
      </c>
      <c r="AA25" t="e">
        <f t="shared" si="3"/>
        <v>#DIV/0!</v>
      </c>
    </row>
    <row r="26" spans="1:28">
      <c r="A26">
        <v>4</v>
      </c>
      <c r="B26" s="1">
        <f t="shared" si="4"/>
        <v>44599</v>
      </c>
      <c r="C26">
        <v>10956</v>
      </c>
      <c r="D26">
        <f t="shared" si="5"/>
        <v>39463</v>
      </c>
      <c r="E26">
        <f t="shared" si="0"/>
        <v>0</v>
      </c>
      <c r="F26">
        <f t="shared" si="11"/>
        <v>0</v>
      </c>
      <c r="G26">
        <f t="shared" si="6"/>
        <v>-109560000</v>
      </c>
      <c r="J26">
        <f t="shared" si="1"/>
        <v>0</v>
      </c>
      <c r="K26">
        <f t="shared" si="12"/>
        <v>0</v>
      </c>
      <c r="L26">
        <f t="shared" si="7"/>
        <v>0</v>
      </c>
      <c r="M26">
        <f t="shared" si="8"/>
        <v>0</v>
      </c>
      <c r="N26">
        <f t="shared" si="13"/>
        <v>0</v>
      </c>
      <c r="O26">
        <f t="shared" si="9"/>
        <v>0</v>
      </c>
      <c r="P26">
        <f t="shared" si="10"/>
        <v>11.38813292000297</v>
      </c>
      <c r="Q26">
        <f t="shared" si="10"/>
        <v>4.5555596854347566</v>
      </c>
      <c r="R26">
        <f t="shared" si="10"/>
        <v>1.791759469228055</v>
      </c>
      <c r="S26">
        <f t="shared" si="10"/>
        <v>2.1972245773362196</v>
      </c>
      <c r="T26">
        <v>0</v>
      </c>
      <c r="U26">
        <v>0</v>
      </c>
      <c r="V26">
        <v>88268</v>
      </c>
      <c r="W26" s="9">
        <v>95.16</v>
      </c>
      <c r="X26" s="9">
        <v>6</v>
      </c>
      <c r="Y26" s="14">
        <v>9</v>
      </c>
      <c r="Z26" s="10">
        <f t="shared" si="2"/>
        <v>1</v>
      </c>
      <c r="AA26" t="e">
        <f t="shared" si="3"/>
        <v>#DIV/0!</v>
      </c>
    </row>
    <row r="27" spans="1:28">
      <c r="A27">
        <v>5</v>
      </c>
      <c r="B27" s="1">
        <f t="shared" si="4"/>
        <v>44606</v>
      </c>
      <c r="C27">
        <v>6183</v>
      </c>
      <c r="D27">
        <f t="shared" si="5"/>
        <v>45646</v>
      </c>
      <c r="E27">
        <f t="shared" si="0"/>
        <v>0</v>
      </c>
      <c r="F27">
        <f t="shared" si="11"/>
        <v>0</v>
      </c>
      <c r="G27">
        <f t="shared" si="6"/>
        <v>-61830000</v>
      </c>
      <c r="J27">
        <f t="shared" si="1"/>
        <v>0</v>
      </c>
      <c r="K27">
        <f t="shared" si="12"/>
        <v>0</v>
      </c>
      <c r="L27">
        <f t="shared" si="7"/>
        <v>0</v>
      </c>
      <c r="M27">
        <f t="shared" si="8"/>
        <v>0</v>
      </c>
      <c r="N27">
        <f t="shared" si="13"/>
        <v>0</v>
      </c>
      <c r="O27">
        <f t="shared" si="9"/>
        <v>0</v>
      </c>
      <c r="P27">
        <f t="shared" si="10"/>
        <v>11.370116886308292</v>
      </c>
      <c r="Q27">
        <f t="shared" si="10"/>
        <v>4.6177902173441936</v>
      </c>
      <c r="R27">
        <f t="shared" si="10"/>
        <v>1.791759469228055</v>
      </c>
      <c r="S27">
        <f t="shared" si="10"/>
        <v>1.9459101490553132</v>
      </c>
      <c r="T27">
        <v>0</v>
      </c>
      <c r="U27">
        <v>0</v>
      </c>
      <c r="V27">
        <v>86692</v>
      </c>
      <c r="W27" s="9">
        <v>101.27</v>
      </c>
      <c r="X27" s="9">
        <v>6</v>
      </c>
      <c r="Y27" s="14">
        <v>7</v>
      </c>
      <c r="Z27" s="10">
        <f t="shared" si="2"/>
        <v>1</v>
      </c>
      <c r="AA27" t="e">
        <f t="shared" si="3"/>
        <v>#DIV/0!</v>
      </c>
    </row>
    <row r="28" spans="1:28">
      <c r="A28">
        <v>6</v>
      </c>
      <c r="B28" s="1">
        <f>B27+WEEKDAY(7)</f>
        <v>44613</v>
      </c>
      <c r="C28">
        <v>4890</v>
      </c>
      <c r="D28">
        <f t="shared" si="5"/>
        <v>50536</v>
      </c>
      <c r="E28">
        <f t="shared" si="0"/>
        <v>0</v>
      </c>
      <c r="F28">
        <f t="shared" si="11"/>
        <v>0</v>
      </c>
      <c r="G28">
        <f t="shared" si="6"/>
        <v>-48900000</v>
      </c>
      <c r="J28">
        <f t="shared" si="1"/>
        <v>0</v>
      </c>
      <c r="K28">
        <f t="shared" si="12"/>
        <v>0</v>
      </c>
      <c r="L28">
        <f t="shared" si="7"/>
        <v>0</v>
      </c>
      <c r="M28">
        <f t="shared" si="8"/>
        <v>0</v>
      </c>
      <c r="N28">
        <f t="shared" si="13"/>
        <v>0</v>
      </c>
      <c r="O28">
        <f t="shared" si="9"/>
        <v>0</v>
      </c>
      <c r="P28">
        <f t="shared" si="10"/>
        <v>10.883916725526515</v>
      </c>
      <c r="Q28">
        <f t="shared" si="10"/>
        <v>4.5159017182299088</v>
      </c>
      <c r="R28">
        <f t="shared" si="10"/>
        <v>1.791759469228055</v>
      </c>
      <c r="S28">
        <f t="shared" si="10"/>
        <v>1.3862943611198906</v>
      </c>
      <c r="T28">
        <v>0</v>
      </c>
      <c r="U28">
        <v>0</v>
      </c>
      <c r="V28">
        <v>53312</v>
      </c>
      <c r="W28" s="9">
        <v>91.46</v>
      </c>
      <c r="X28" s="9">
        <v>6</v>
      </c>
      <c r="Y28" s="14">
        <v>4</v>
      </c>
      <c r="Z28" s="10">
        <f t="shared" si="2"/>
        <v>1</v>
      </c>
      <c r="AA28" t="e">
        <f t="shared" si="3"/>
        <v>#DIV/0!</v>
      </c>
    </row>
    <row r="29" spans="1:28">
      <c r="A29">
        <v>7</v>
      </c>
      <c r="B29" s="1">
        <f t="shared" ref="B29:B73" si="14">B28+WEEKDAY(7)</f>
        <v>44620</v>
      </c>
      <c r="C29">
        <v>3880</v>
      </c>
      <c r="D29">
        <f t="shared" si="5"/>
        <v>54416</v>
      </c>
      <c r="E29">
        <f t="shared" si="0"/>
        <v>0</v>
      </c>
      <c r="F29">
        <f t="shared" si="11"/>
        <v>0</v>
      </c>
      <c r="G29">
        <f t="shared" si="6"/>
        <v>-38800000</v>
      </c>
      <c r="J29">
        <f t="shared" si="1"/>
        <v>0</v>
      </c>
      <c r="K29">
        <f t="shared" si="12"/>
        <v>0</v>
      </c>
      <c r="L29">
        <f t="shared" si="7"/>
        <v>0</v>
      </c>
      <c r="M29">
        <f t="shared" si="8"/>
        <v>0</v>
      </c>
      <c r="N29">
        <f t="shared" si="13"/>
        <v>0</v>
      </c>
      <c r="O29">
        <f t="shared" si="9"/>
        <v>0</v>
      </c>
      <c r="P29">
        <f t="shared" si="10"/>
        <v>10.8694061928121</v>
      </c>
      <c r="Q29">
        <f t="shared" si="10"/>
        <v>4.8104755791724214</v>
      </c>
      <c r="R29">
        <f t="shared" si="10"/>
        <v>1.791759469228055</v>
      </c>
      <c r="S29">
        <f t="shared" si="10"/>
        <v>1.0986122886681098</v>
      </c>
      <c r="T29">
        <v>0</v>
      </c>
      <c r="U29">
        <v>0</v>
      </c>
      <c r="V29">
        <v>52544</v>
      </c>
      <c r="W29" s="9">
        <v>122.79</v>
      </c>
      <c r="X29" s="9">
        <v>6</v>
      </c>
      <c r="Y29" s="14">
        <v>3</v>
      </c>
      <c r="Z29" s="10">
        <f t="shared" si="2"/>
        <v>1</v>
      </c>
      <c r="AA29" t="e">
        <f t="shared" si="3"/>
        <v>#DIV/0!</v>
      </c>
    </row>
    <row r="30" spans="1:28">
      <c r="A30">
        <v>8</v>
      </c>
      <c r="B30" s="1">
        <f t="shared" si="14"/>
        <v>44627</v>
      </c>
      <c r="C30">
        <v>2498</v>
      </c>
      <c r="D30">
        <f t="shared" si="5"/>
        <v>56914</v>
      </c>
      <c r="E30">
        <f t="shared" si="0"/>
        <v>0</v>
      </c>
      <c r="F30">
        <f t="shared" si="11"/>
        <v>0</v>
      </c>
      <c r="G30">
        <f t="shared" si="6"/>
        <v>-24980000</v>
      </c>
      <c r="J30">
        <f t="shared" si="1"/>
        <v>0</v>
      </c>
      <c r="K30">
        <f t="shared" si="12"/>
        <v>0</v>
      </c>
      <c r="L30">
        <f t="shared" si="7"/>
        <v>0</v>
      </c>
      <c r="M30">
        <f t="shared" si="8"/>
        <v>0</v>
      </c>
      <c r="N30">
        <f t="shared" si="13"/>
        <v>0</v>
      </c>
      <c r="O30">
        <f t="shared" si="9"/>
        <v>0</v>
      </c>
      <c r="P30">
        <f t="shared" si="10"/>
        <v>10.755090418788047</v>
      </c>
      <c r="Q30">
        <f t="shared" si="10"/>
        <v>4.5970372027579023</v>
      </c>
      <c r="R30">
        <f t="shared" si="10"/>
        <v>1.8870696490323797</v>
      </c>
      <c r="S30">
        <f t="shared" si="10"/>
        <v>1.0986122886681098</v>
      </c>
      <c r="T30" s="9">
        <v>1</v>
      </c>
      <c r="U30">
        <v>0</v>
      </c>
      <c r="V30">
        <v>46868</v>
      </c>
      <c r="W30" s="9">
        <v>99.19</v>
      </c>
      <c r="X30" s="9">
        <v>6.6</v>
      </c>
      <c r="Y30" s="14">
        <v>3</v>
      </c>
      <c r="Z30" s="10">
        <f t="shared" si="2"/>
        <v>1</v>
      </c>
      <c r="AA30" t="e">
        <f t="shared" si="3"/>
        <v>#DIV/0!</v>
      </c>
    </row>
    <row r="31" spans="1:28">
      <c r="A31">
        <v>9</v>
      </c>
      <c r="B31" s="1">
        <f t="shared" si="14"/>
        <v>44634</v>
      </c>
      <c r="C31">
        <v>2994</v>
      </c>
      <c r="D31">
        <f t="shared" si="5"/>
        <v>59908</v>
      </c>
      <c r="E31">
        <f t="shared" si="0"/>
        <v>0</v>
      </c>
      <c r="F31">
        <f t="shared" si="11"/>
        <v>0</v>
      </c>
      <c r="G31">
        <f t="shared" si="6"/>
        <v>-29940000</v>
      </c>
      <c r="J31">
        <f t="shared" si="1"/>
        <v>0</v>
      </c>
      <c r="K31">
        <f t="shared" si="12"/>
        <v>0</v>
      </c>
      <c r="L31">
        <f t="shared" si="7"/>
        <v>0</v>
      </c>
      <c r="M31">
        <f t="shared" si="8"/>
        <v>0</v>
      </c>
      <c r="N31">
        <f t="shared" si="13"/>
        <v>0</v>
      </c>
      <c r="O31">
        <f t="shared" si="9"/>
        <v>0</v>
      </c>
      <c r="P31">
        <f t="shared" si="10"/>
        <v>10.496234118987427</v>
      </c>
      <c r="Q31">
        <f t="shared" si="10"/>
        <v>4.4252058487678152</v>
      </c>
      <c r="R31">
        <f t="shared" si="10"/>
        <v>1.8870696490323797</v>
      </c>
      <c r="S31">
        <f t="shared" si="10"/>
        <v>0.69314718055994529</v>
      </c>
      <c r="T31" s="9">
        <v>1</v>
      </c>
      <c r="U31">
        <v>0</v>
      </c>
      <c r="V31">
        <v>36179</v>
      </c>
      <c r="W31" s="9">
        <v>83.53</v>
      </c>
      <c r="X31" s="9">
        <v>6.6</v>
      </c>
      <c r="Y31" s="14">
        <v>2</v>
      </c>
      <c r="Z31" s="10">
        <f t="shared" si="2"/>
        <v>1</v>
      </c>
      <c r="AA31" t="e">
        <f t="shared" si="3"/>
        <v>#DIV/0!</v>
      </c>
    </row>
    <row r="32" spans="1:28">
      <c r="A32">
        <v>10</v>
      </c>
      <c r="B32" s="1">
        <f t="shared" si="14"/>
        <v>44641</v>
      </c>
      <c r="C32">
        <v>3040</v>
      </c>
      <c r="D32">
        <f t="shared" si="5"/>
        <v>62948</v>
      </c>
      <c r="E32">
        <f t="shared" si="0"/>
        <v>0</v>
      </c>
      <c r="F32">
        <f t="shared" si="11"/>
        <v>0</v>
      </c>
      <c r="G32">
        <f t="shared" si="6"/>
        <v>-30400000</v>
      </c>
      <c r="J32">
        <f t="shared" si="1"/>
        <v>0</v>
      </c>
      <c r="K32">
        <f t="shared" si="12"/>
        <v>0</v>
      </c>
      <c r="L32">
        <f t="shared" si="7"/>
        <v>0</v>
      </c>
      <c r="M32">
        <f t="shared" si="8"/>
        <v>0</v>
      </c>
      <c r="N32">
        <f t="shared" si="13"/>
        <v>0</v>
      </c>
      <c r="O32">
        <f t="shared" si="9"/>
        <v>0</v>
      </c>
      <c r="P32">
        <f t="shared" si="10"/>
        <v>10.508895818788067</v>
      </c>
      <c r="Q32">
        <f t="shared" si="10"/>
        <v>4.5517694092609764</v>
      </c>
      <c r="R32">
        <f t="shared" si="10"/>
        <v>1.8870696490323797</v>
      </c>
      <c r="S32">
        <f t="shared" si="10"/>
        <v>0.69314718055994529</v>
      </c>
      <c r="T32" s="9">
        <v>1</v>
      </c>
      <c r="U32">
        <v>0</v>
      </c>
      <c r="V32">
        <v>36640</v>
      </c>
      <c r="W32" s="9">
        <v>94.8</v>
      </c>
      <c r="X32" s="9">
        <v>6.6</v>
      </c>
      <c r="Y32" s="14">
        <v>2</v>
      </c>
      <c r="Z32" s="10">
        <f t="shared" si="2"/>
        <v>1</v>
      </c>
      <c r="AA32" t="e">
        <f t="shared" si="3"/>
        <v>#DIV/0!</v>
      </c>
    </row>
    <row r="33" spans="1:27">
      <c r="A33">
        <v>11</v>
      </c>
      <c r="B33" s="1">
        <f t="shared" si="14"/>
        <v>44648</v>
      </c>
      <c r="C33">
        <v>3217</v>
      </c>
      <c r="D33">
        <f t="shared" si="5"/>
        <v>66165</v>
      </c>
      <c r="E33">
        <f t="shared" si="0"/>
        <v>0</v>
      </c>
      <c r="F33">
        <f t="shared" si="11"/>
        <v>0</v>
      </c>
      <c r="G33">
        <f t="shared" si="6"/>
        <v>-32170000</v>
      </c>
      <c r="J33">
        <f t="shared" si="1"/>
        <v>0</v>
      </c>
      <c r="K33">
        <f t="shared" si="12"/>
        <v>0</v>
      </c>
      <c r="L33">
        <f t="shared" si="7"/>
        <v>0</v>
      </c>
      <c r="M33">
        <f t="shared" si="8"/>
        <v>0</v>
      </c>
      <c r="N33">
        <f t="shared" si="13"/>
        <v>0</v>
      </c>
      <c r="O33">
        <f t="shared" si="9"/>
        <v>0</v>
      </c>
      <c r="P33">
        <f t="shared" si="10"/>
        <v>10.850598426750169</v>
      </c>
      <c r="Q33">
        <f t="shared" si="10"/>
        <v>4.6582369069247838</v>
      </c>
      <c r="R33">
        <f t="shared" si="10"/>
        <v>1.8870696490323797</v>
      </c>
      <c r="S33">
        <f t="shared" si="10"/>
        <v>1.3862943611198906</v>
      </c>
      <c r="T33" s="9">
        <v>1</v>
      </c>
      <c r="U33">
        <v>0</v>
      </c>
      <c r="V33">
        <v>51565</v>
      </c>
      <c r="W33" s="9">
        <v>105.45</v>
      </c>
      <c r="X33" s="9">
        <v>6.6</v>
      </c>
      <c r="Y33" s="14">
        <v>4</v>
      </c>
      <c r="Z33" s="10">
        <f t="shared" si="2"/>
        <v>1</v>
      </c>
      <c r="AA33" t="e">
        <f t="shared" si="3"/>
        <v>#DIV/0!</v>
      </c>
    </row>
    <row r="34" spans="1:27">
      <c r="A34">
        <v>12</v>
      </c>
      <c r="B34" s="1">
        <f t="shared" si="14"/>
        <v>44655</v>
      </c>
      <c r="C34">
        <v>4110</v>
      </c>
      <c r="D34">
        <f t="shared" si="5"/>
        <v>70275</v>
      </c>
      <c r="E34">
        <f t="shared" si="0"/>
        <v>0</v>
      </c>
      <c r="F34">
        <f t="shared" si="11"/>
        <v>0</v>
      </c>
      <c r="G34">
        <f t="shared" si="6"/>
        <v>-41100000</v>
      </c>
      <c r="J34">
        <f t="shared" si="1"/>
        <v>0</v>
      </c>
      <c r="K34">
        <f t="shared" si="12"/>
        <v>0</v>
      </c>
      <c r="L34">
        <f t="shared" si="7"/>
        <v>0</v>
      </c>
      <c r="M34">
        <f t="shared" si="8"/>
        <v>0</v>
      </c>
      <c r="N34">
        <f t="shared" si="13"/>
        <v>0</v>
      </c>
      <c r="O34">
        <f t="shared" si="9"/>
        <v>0</v>
      </c>
      <c r="P34">
        <f t="shared" si="10"/>
        <v>10.513171599094814</v>
      </c>
      <c r="Q34">
        <f t="shared" si="10"/>
        <v>4.8905746666958141</v>
      </c>
      <c r="R34">
        <f t="shared" si="10"/>
        <v>1.8405496333974869</v>
      </c>
      <c r="S34">
        <f t="shared" si="10"/>
        <v>1.6094379124341003</v>
      </c>
      <c r="T34" s="9">
        <v>0</v>
      </c>
      <c r="U34">
        <v>0</v>
      </c>
      <c r="V34">
        <v>36797</v>
      </c>
      <c r="W34" s="9">
        <v>133.03</v>
      </c>
      <c r="X34" s="9">
        <v>6.3</v>
      </c>
      <c r="Y34" s="14">
        <v>5</v>
      </c>
      <c r="Z34" s="10">
        <f t="shared" si="2"/>
        <v>1</v>
      </c>
      <c r="AA34" t="e">
        <f t="shared" si="3"/>
        <v>#DIV/0!</v>
      </c>
    </row>
    <row r="35" spans="1:27">
      <c r="A35">
        <v>13</v>
      </c>
      <c r="B35" s="1">
        <f t="shared" si="14"/>
        <v>44662</v>
      </c>
      <c r="C35">
        <v>3629</v>
      </c>
      <c r="D35">
        <f t="shared" si="5"/>
        <v>73904</v>
      </c>
      <c r="E35">
        <f t="shared" si="0"/>
        <v>0</v>
      </c>
      <c r="F35">
        <f t="shared" si="11"/>
        <v>0</v>
      </c>
      <c r="G35">
        <f t="shared" si="6"/>
        <v>-36290000</v>
      </c>
      <c r="J35">
        <f t="shared" si="1"/>
        <v>0</v>
      </c>
      <c r="K35">
        <f t="shared" si="12"/>
        <v>0</v>
      </c>
      <c r="L35">
        <f t="shared" si="7"/>
        <v>0</v>
      </c>
      <c r="M35">
        <f t="shared" si="8"/>
        <v>0</v>
      </c>
      <c r="N35">
        <f t="shared" si="13"/>
        <v>0</v>
      </c>
      <c r="O35">
        <f t="shared" si="9"/>
        <v>0</v>
      </c>
      <c r="P35">
        <f t="shared" si="10"/>
        <v>10.490746300336754</v>
      </c>
      <c r="Q35">
        <f t="shared" si="10"/>
        <v>4.7463224657439751</v>
      </c>
      <c r="R35">
        <f t="shared" si="10"/>
        <v>1.8405496333974869</v>
      </c>
      <c r="S35">
        <f t="shared" si="10"/>
        <v>1.0986122886681098</v>
      </c>
      <c r="T35" s="9">
        <v>0</v>
      </c>
      <c r="U35">
        <v>0</v>
      </c>
      <c r="V35">
        <v>35981</v>
      </c>
      <c r="W35" s="9">
        <v>115.16</v>
      </c>
      <c r="X35" s="9">
        <v>6.3</v>
      </c>
      <c r="Y35" s="14">
        <v>3</v>
      </c>
      <c r="Z35" s="10">
        <f t="shared" si="2"/>
        <v>1</v>
      </c>
      <c r="AA35" t="e">
        <f t="shared" si="3"/>
        <v>#DIV/0!</v>
      </c>
    </row>
    <row r="36" spans="1:27">
      <c r="A36">
        <v>14</v>
      </c>
      <c r="B36" s="1">
        <f t="shared" si="14"/>
        <v>44669</v>
      </c>
      <c r="C36">
        <v>3015</v>
      </c>
      <c r="D36">
        <f t="shared" si="5"/>
        <v>76919</v>
      </c>
      <c r="E36">
        <f t="shared" si="0"/>
        <v>0</v>
      </c>
      <c r="F36">
        <f t="shared" si="11"/>
        <v>0</v>
      </c>
      <c r="G36">
        <f t="shared" si="6"/>
        <v>-30150000</v>
      </c>
      <c r="J36">
        <f t="shared" si="1"/>
        <v>0</v>
      </c>
      <c r="K36">
        <f t="shared" si="12"/>
        <v>0</v>
      </c>
      <c r="L36">
        <f t="shared" si="7"/>
        <v>0</v>
      </c>
      <c r="M36">
        <f t="shared" si="8"/>
        <v>0</v>
      </c>
      <c r="N36">
        <f t="shared" si="13"/>
        <v>0</v>
      </c>
      <c r="O36">
        <f t="shared" si="9"/>
        <v>0</v>
      </c>
      <c r="P36">
        <f t="shared" si="10"/>
        <v>10.757455972332892</v>
      </c>
      <c r="Q36">
        <f t="shared" si="10"/>
        <v>4.6493784406524119</v>
      </c>
      <c r="R36">
        <f t="shared" si="10"/>
        <v>1.8405496333974869</v>
      </c>
      <c r="S36">
        <f t="shared" si="10"/>
        <v>1.9459101490553132</v>
      </c>
      <c r="T36" s="9">
        <v>0</v>
      </c>
      <c r="U36">
        <v>0</v>
      </c>
      <c r="V36">
        <v>46979</v>
      </c>
      <c r="W36" s="9">
        <v>104.52</v>
      </c>
      <c r="X36" s="9">
        <v>6.3</v>
      </c>
      <c r="Y36" s="14">
        <v>7</v>
      </c>
      <c r="Z36" s="10">
        <f t="shared" si="2"/>
        <v>1</v>
      </c>
      <c r="AA36" t="e">
        <f t="shared" si="3"/>
        <v>#DIV/0!</v>
      </c>
    </row>
    <row r="37" spans="1:27">
      <c r="A37">
        <v>15</v>
      </c>
      <c r="B37" s="1">
        <f t="shared" si="14"/>
        <v>44676</v>
      </c>
      <c r="C37">
        <v>6371</v>
      </c>
      <c r="D37">
        <f t="shared" si="5"/>
        <v>83290</v>
      </c>
      <c r="E37">
        <f t="shared" si="0"/>
        <v>0</v>
      </c>
      <c r="F37">
        <f t="shared" si="11"/>
        <v>0</v>
      </c>
      <c r="G37">
        <f t="shared" si="6"/>
        <v>-63710000</v>
      </c>
      <c r="J37">
        <f t="shared" si="1"/>
        <v>0</v>
      </c>
      <c r="K37">
        <f t="shared" si="12"/>
        <v>0</v>
      </c>
      <c r="L37">
        <f t="shared" si="7"/>
        <v>0</v>
      </c>
      <c r="M37">
        <f t="shared" si="8"/>
        <v>0</v>
      </c>
      <c r="N37">
        <f t="shared" si="13"/>
        <v>0</v>
      </c>
      <c r="O37">
        <f t="shared" si="9"/>
        <v>0</v>
      </c>
      <c r="P37">
        <f t="shared" si="10"/>
        <v>10.286366161971497</v>
      </c>
      <c r="Q37">
        <f t="shared" si="10"/>
        <v>4.6511946242993707</v>
      </c>
      <c r="R37">
        <f t="shared" si="10"/>
        <v>1.8405496333974869</v>
      </c>
      <c r="S37">
        <f t="shared" si="10"/>
        <v>1.3862943611198906</v>
      </c>
      <c r="T37" s="9">
        <v>0</v>
      </c>
      <c r="U37">
        <v>0</v>
      </c>
      <c r="V37">
        <v>29330</v>
      </c>
      <c r="W37" s="9">
        <v>104.71</v>
      </c>
      <c r="X37" s="9">
        <v>6.3</v>
      </c>
      <c r="Y37" s="14">
        <v>4</v>
      </c>
      <c r="Z37" s="10">
        <f t="shared" si="2"/>
        <v>1</v>
      </c>
      <c r="AA37" t="e">
        <f t="shared" si="3"/>
        <v>#DIV/0!</v>
      </c>
    </row>
    <row r="38" spans="1:27">
      <c r="A38">
        <v>16</v>
      </c>
      <c r="B38" s="1">
        <f t="shared" si="14"/>
        <v>44683</v>
      </c>
      <c r="C38">
        <v>6041</v>
      </c>
      <c r="D38">
        <f t="shared" si="5"/>
        <v>89331</v>
      </c>
      <c r="E38">
        <f t="shared" si="0"/>
        <v>0</v>
      </c>
      <c r="F38">
        <f t="shared" si="11"/>
        <v>0</v>
      </c>
      <c r="G38">
        <f t="shared" si="6"/>
        <v>-60410000</v>
      </c>
      <c r="J38">
        <f t="shared" si="1"/>
        <v>0</v>
      </c>
      <c r="K38">
        <f t="shared" si="12"/>
        <v>0</v>
      </c>
      <c r="L38">
        <f t="shared" si="7"/>
        <v>0</v>
      </c>
      <c r="M38">
        <f t="shared" si="8"/>
        <v>0</v>
      </c>
      <c r="N38">
        <f t="shared" si="13"/>
        <v>0</v>
      </c>
      <c r="O38">
        <f t="shared" si="9"/>
        <v>0</v>
      </c>
      <c r="P38">
        <f t="shared" si="10"/>
        <v>11.981215126211628</v>
      </c>
      <c r="Q38">
        <f t="shared" si="10"/>
        <v>4.8272731961270541</v>
      </c>
      <c r="R38">
        <f t="shared" si="10"/>
        <v>1.8870696490323797</v>
      </c>
      <c r="S38">
        <f t="shared" si="10"/>
        <v>1.3862943611198906</v>
      </c>
      <c r="T38" s="9">
        <v>0</v>
      </c>
      <c r="U38" s="9">
        <v>1</v>
      </c>
      <c r="V38">
        <v>159726</v>
      </c>
      <c r="W38" s="9">
        <v>124.87</v>
      </c>
      <c r="X38" s="9">
        <v>6.6</v>
      </c>
      <c r="Y38" s="14">
        <v>4</v>
      </c>
      <c r="Z38" s="10">
        <f t="shared" si="2"/>
        <v>1</v>
      </c>
      <c r="AA38" t="e">
        <f t="shared" si="3"/>
        <v>#DIV/0!</v>
      </c>
    </row>
    <row r="39" spans="1:27">
      <c r="A39">
        <v>17</v>
      </c>
      <c r="B39" s="1">
        <f t="shared" si="14"/>
        <v>44690</v>
      </c>
      <c r="C39">
        <v>6270</v>
      </c>
      <c r="D39">
        <f t="shared" si="5"/>
        <v>95601</v>
      </c>
      <c r="E39">
        <f t="shared" si="0"/>
        <v>0</v>
      </c>
      <c r="F39">
        <f t="shared" si="11"/>
        <v>0</v>
      </c>
      <c r="G39">
        <f t="shared" si="6"/>
        <v>-62700000</v>
      </c>
      <c r="J39">
        <f t="shared" si="1"/>
        <v>0</v>
      </c>
      <c r="K39">
        <f t="shared" si="12"/>
        <v>0</v>
      </c>
      <c r="L39">
        <f t="shared" si="7"/>
        <v>0</v>
      </c>
      <c r="M39">
        <f t="shared" si="8"/>
        <v>0</v>
      </c>
      <c r="N39">
        <f t="shared" si="13"/>
        <v>0</v>
      </c>
      <c r="O39">
        <f t="shared" si="9"/>
        <v>0</v>
      </c>
      <c r="P39">
        <f t="shared" si="10"/>
        <v>10.608538600098896</v>
      </c>
      <c r="Q39">
        <f t="shared" si="10"/>
        <v>4.8493704798279111</v>
      </c>
      <c r="R39">
        <f t="shared" si="10"/>
        <v>1.8870696490323797</v>
      </c>
      <c r="S39">
        <f t="shared" si="10"/>
        <v>1.0986122886681098</v>
      </c>
      <c r="T39" s="9">
        <v>0</v>
      </c>
      <c r="U39" s="9">
        <v>1</v>
      </c>
      <c r="V39">
        <v>40479</v>
      </c>
      <c r="W39" s="9">
        <v>127.66</v>
      </c>
      <c r="X39" s="9">
        <v>6.6</v>
      </c>
      <c r="Y39" s="14">
        <v>3</v>
      </c>
      <c r="Z39" s="10">
        <f t="shared" si="2"/>
        <v>1</v>
      </c>
      <c r="AA39" t="e">
        <f t="shared" si="3"/>
        <v>#DIV/0!</v>
      </c>
    </row>
    <row r="40" spans="1:27">
      <c r="A40">
        <v>18</v>
      </c>
      <c r="B40" s="1">
        <f t="shared" si="14"/>
        <v>44697</v>
      </c>
      <c r="C40">
        <v>4668</v>
      </c>
      <c r="D40">
        <f t="shared" si="5"/>
        <v>100269</v>
      </c>
      <c r="E40">
        <f t="shared" si="0"/>
        <v>0</v>
      </c>
      <c r="F40">
        <f t="shared" si="11"/>
        <v>0</v>
      </c>
      <c r="G40">
        <f t="shared" si="6"/>
        <v>-46680000</v>
      </c>
      <c r="J40">
        <f t="shared" si="1"/>
        <v>0</v>
      </c>
      <c r="K40">
        <f t="shared" si="12"/>
        <v>0</v>
      </c>
      <c r="L40">
        <f t="shared" si="7"/>
        <v>0</v>
      </c>
      <c r="M40">
        <f t="shared" si="8"/>
        <v>0</v>
      </c>
      <c r="N40">
        <f t="shared" si="13"/>
        <v>0</v>
      </c>
      <c r="O40">
        <f t="shared" si="9"/>
        <v>0</v>
      </c>
      <c r="P40">
        <f t="shared" si="10"/>
        <v>10.472374515715389</v>
      </c>
      <c r="Q40">
        <f t="shared" si="10"/>
        <v>5.3838526546542997</v>
      </c>
      <c r="R40">
        <f t="shared" si="10"/>
        <v>1.8870696490323797</v>
      </c>
      <c r="S40">
        <f t="shared" si="10"/>
        <v>1.3862943611198906</v>
      </c>
      <c r="T40" s="9">
        <v>0</v>
      </c>
      <c r="U40" s="9">
        <v>1</v>
      </c>
      <c r="V40">
        <v>35326</v>
      </c>
      <c r="W40" s="9">
        <v>217.86</v>
      </c>
      <c r="X40" s="9">
        <v>6.6</v>
      </c>
      <c r="Y40" s="14">
        <v>4</v>
      </c>
      <c r="Z40" s="10">
        <f t="shared" si="2"/>
        <v>1</v>
      </c>
      <c r="AA40" t="e">
        <f t="shared" si="3"/>
        <v>#DIV/0!</v>
      </c>
    </row>
    <row r="41" spans="1:27">
      <c r="A41">
        <v>19</v>
      </c>
      <c r="B41" s="1">
        <f t="shared" si="14"/>
        <v>44704</v>
      </c>
      <c r="C41">
        <v>7607</v>
      </c>
      <c r="D41">
        <f t="shared" si="5"/>
        <v>107876</v>
      </c>
      <c r="E41">
        <f t="shared" si="0"/>
        <v>0</v>
      </c>
      <c r="F41">
        <f t="shared" si="11"/>
        <v>0</v>
      </c>
      <c r="G41">
        <f t="shared" si="6"/>
        <v>-76070000</v>
      </c>
      <c r="J41">
        <f t="shared" si="1"/>
        <v>0</v>
      </c>
      <c r="K41">
        <f t="shared" si="12"/>
        <v>0</v>
      </c>
      <c r="L41">
        <f t="shared" si="7"/>
        <v>0</v>
      </c>
      <c r="M41">
        <f t="shared" si="8"/>
        <v>0</v>
      </c>
      <c r="N41">
        <f t="shared" si="13"/>
        <v>0</v>
      </c>
      <c r="O41">
        <f t="shared" si="9"/>
        <v>0</v>
      </c>
      <c r="P41">
        <f t="shared" si="10"/>
        <v>10.047674472848625</v>
      </c>
      <c r="Q41">
        <f t="shared" si="10"/>
        <v>4.7169798610400973</v>
      </c>
      <c r="R41">
        <f t="shared" si="10"/>
        <v>1.8870696490323797</v>
      </c>
      <c r="S41">
        <f t="shared" si="10"/>
        <v>1.3862943611198906</v>
      </c>
      <c r="T41" s="9">
        <v>0</v>
      </c>
      <c r="U41" s="9">
        <v>1</v>
      </c>
      <c r="V41">
        <v>23102</v>
      </c>
      <c r="W41" s="9">
        <v>111.83</v>
      </c>
      <c r="X41" s="9">
        <v>6.6</v>
      </c>
      <c r="Y41" s="14">
        <v>4</v>
      </c>
      <c r="Z41" s="10">
        <f t="shared" si="2"/>
        <v>1</v>
      </c>
      <c r="AA41" t="e">
        <f t="shared" si="3"/>
        <v>#DIV/0!</v>
      </c>
    </row>
    <row r="42" spans="1:27">
      <c r="A42">
        <v>20</v>
      </c>
      <c r="B42" s="1">
        <f t="shared" si="14"/>
        <v>44711</v>
      </c>
      <c r="C42">
        <v>4605</v>
      </c>
      <c r="D42">
        <f t="shared" si="5"/>
        <v>112481</v>
      </c>
      <c r="E42">
        <f t="shared" si="0"/>
        <v>0</v>
      </c>
      <c r="F42">
        <f t="shared" si="11"/>
        <v>0</v>
      </c>
      <c r="G42">
        <f t="shared" si="6"/>
        <v>-46050000</v>
      </c>
      <c r="J42">
        <f t="shared" si="1"/>
        <v>0</v>
      </c>
      <c r="K42">
        <f t="shared" si="12"/>
        <v>0</v>
      </c>
      <c r="L42">
        <f t="shared" si="7"/>
        <v>0</v>
      </c>
      <c r="M42">
        <f t="shared" si="8"/>
        <v>0</v>
      </c>
      <c r="N42">
        <f t="shared" si="13"/>
        <v>0</v>
      </c>
      <c r="O42">
        <f t="shared" si="9"/>
        <v>0</v>
      </c>
      <c r="P42">
        <f t="shared" si="10"/>
        <v>9.8191816034828712</v>
      </c>
      <c r="Q42">
        <f t="shared" si="10"/>
        <v>4.833420674670446</v>
      </c>
      <c r="R42">
        <f t="shared" si="10"/>
        <v>1.8870696490323797</v>
      </c>
      <c r="S42">
        <f t="shared" si="10"/>
        <v>0.69314718055994529</v>
      </c>
      <c r="T42" s="9">
        <v>0</v>
      </c>
      <c r="U42" s="9">
        <v>1</v>
      </c>
      <c r="V42">
        <v>18383</v>
      </c>
      <c r="W42" s="9">
        <v>125.64</v>
      </c>
      <c r="X42" s="9">
        <v>6.6</v>
      </c>
      <c r="Y42" s="14">
        <v>2</v>
      </c>
      <c r="Z42" s="10">
        <f t="shared" si="2"/>
        <v>1</v>
      </c>
      <c r="AA42" t="e">
        <f t="shared" si="3"/>
        <v>#DIV/0!</v>
      </c>
    </row>
    <row r="43" spans="1:27">
      <c r="A43">
        <v>21</v>
      </c>
      <c r="B43" s="1">
        <f t="shared" si="14"/>
        <v>44718</v>
      </c>
      <c r="C43">
        <v>3661</v>
      </c>
      <c r="D43">
        <f t="shared" si="5"/>
        <v>116142</v>
      </c>
      <c r="E43">
        <f t="shared" si="0"/>
        <v>0</v>
      </c>
      <c r="F43">
        <f t="shared" si="11"/>
        <v>0</v>
      </c>
      <c r="G43">
        <f t="shared" si="6"/>
        <v>-36610000</v>
      </c>
      <c r="J43">
        <f t="shared" si="1"/>
        <v>0</v>
      </c>
      <c r="K43">
        <f t="shared" si="12"/>
        <v>0</v>
      </c>
      <c r="L43">
        <f t="shared" si="7"/>
        <v>0</v>
      </c>
      <c r="M43">
        <f t="shared" si="8"/>
        <v>0</v>
      </c>
      <c r="N43">
        <f t="shared" si="13"/>
        <v>0</v>
      </c>
      <c r="O43">
        <f t="shared" si="9"/>
        <v>0</v>
      </c>
      <c r="P43">
        <f t="shared" si="10"/>
        <v>10.105775121970961</v>
      </c>
      <c r="Q43">
        <f t="shared" si="10"/>
        <v>4.6862892372728835</v>
      </c>
      <c r="R43">
        <f t="shared" si="10"/>
        <v>1.9169226121820611</v>
      </c>
      <c r="S43">
        <f t="shared" si="10"/>
        <v>0.69314718055994529</v>
      </c>
      <c r="T43" s="9">
        <v>0</v>
      </c>
      <c r="U43" s="9">
        <v>0</v>
      </c>
      <c r="V43">
        <v>24484</v>
      </c>
      <c r="W43" s="9">
        <v>108.45</v>
      </c>
      <c r="X43" s="9">
        <v>6.8</v>
      </c>
      <c r="Y43" s="14">
        <v>2</v>
      </c>
      <c r="Z43" s="10">
        <f t="shared" si="2"/>
        <v>1</v>
      </c>
      <c r="AA43" t="e">
        <f t="shared" si="3"/>
        <v>#DIV/0!</v>
      </c>
    </row>
    <row r="44" spans="1:27">
      <c r="A44">
        <v>22</v>
      </c>
      <c r="B44" s="1">
        <f t="shared" si="14"/>
        <v>44725</v>
      </c>
      <c r="C44">
        <v>3115</v>
      </c>
      <c r="D44">
        <f t="shared" si="5"/>
        <v>119257</v>
      </c>
      <c r="E44">
        <f t="shared" si="0"/>
        <v>0</v>
      </c>
      <c r="F44">
        <f t="shared" si="11"/>
        <v>0</v>
      </c>
      <c r="G44">
        <f t="shared" si="6"/>
        <v>-31150000</v>
      </c>
      <c r="J44">
        <f t="shared" si="1"/>
        <v>0</v>
      </c>
      <c r="K44">
        <f t="shared" si="12"/>
        <v>0</v>
      </c>
      <c r="L44">
        <f t="shared" si="7"/>
        <v>0</v>
      </c>
      <c r="M44">
        <f t="shared" si="8"/>
        <v>0</v>
      </c>
      <c r="N44">
        <f t="shared" si="13"/>
        <v>0</v>
      </c>
      <c r="O44">
        <f t="shared" si="9"/>
        <v>0</v>
      </c>
      <c r="P44">
        <f t="shared" si="10"/>
        <v>10.06496844345823</v>
      </c>
      <c r="Q44">
        <f t="shared" si="10"/>
        <v>4.8955236869950314</v>
      </c>
      <c r="R44">
        <f t="shared" si="10"/>
        <v>1.9169226121820611</v>
      </c>
      <c r="S44">
        <f t="shared" si="10"/>
        <v>0</v>
      </c>
      <c r="T44" s="9">
        <v>0</v>
      </c>
      <c r="U44" s="9">
        <v>0</v>
      </c>
      <c r="V44">
        <v>23505</v>
      </c>
      <c r="W44" s="9">
        <v>133.69</v>
      </c>
      <c r="X44" s="9">
        <v>6.8</v>
      </c>
      <c r="Y44" s="14">
        <v>0</v>
      </c>
      <c r="Z44" s="10">
        <f t="shared" si="2"/>
        <v>1</v>
      </c>
      <c r="AA44" t="e">
        <f t="shared" si="3"/>
        <v>#DIV/0!</v>
      </c>
    </row>
    <row r="45" spans="1:27">
      <c r="A45">
        <v>23</v>
      </c>
      <c r="B45" s="1">
        <f t="shared" si="14"/>
        <v>44732</v>
      </c>
      <c r="C45">
        <v>2544</v>
      </c>
      <c r="D45">
        <f t="shared" si="5"/>
        <v>121801</v>
      </c>
      <c r="E45">
        <f t="shared" si="0"/>
        <v>0</v>
      </c>
      <c r="F45">
        <f t="shared" si="11"/>
        <v>0</v>
      </c>
      <c r="G45">
        <f t="shared" si="6"/>
        <v>-25440000</v>
      </c>
      <c r="J45">
        <f t="shared" si="1"/>
        <v>0</v>
      </c>
      <c r="K45">
        <f t="shared" si="12"/>
        <v>0</v>
      </c>
      <c r="L45">
        <f t="shared" si="7"/>
        <v>0</v>
      </c>
      <c r="M45">
        <f t="shared" si="8"/>
        <v>0</v>
      </c>
      <c r="N45">
        <f t="shared" si="13"/>
        <v>0</v>
      </c>
      <c r="O45">
        <f t="shared" si="9"/>
        <v>0</v>
      </c>
      <c r="P45">
        <f t="shared" si="10"/>
        <v>9.8818552524090144</v>
      </c>
      <c r="Q45">
        <f t="shared" si="10"/>
        <v>5.2625865565922378</v>
      </c>
      <c r="R45">
        <f t="shared" si="10"/>
        <v>1.9169226121820611</v>
      </c>
      <c r="S45">
        <f t="shared" si="10"/>
        <v>0.69314718055994529</v>
      </c>
      <c r="T45" s="9">
        <v>0</v>
      </c>
      <c r="U45" s="9">
        <v>0</v>
      </c>
      <c r="V45">
        <v>19572</v>
      </c>
      <c r="W45" s="9">
        <v>192.98</v>
      </c>
      <c r="X45" s="9">
        <v>6.8</v>
      </c>
      <c r="Y45" s="14">
        <v>2</v>
      </c>
      <c r="Z45" s="10">
        <f t="shared" si="2"/>
        <v>1</v>
      </c>
      <c r="AA45" t="e">
        <f t="shared" si="3"/>
        <v>#DIV/0!</v>
      </c>
    </row>
    <row r="46" spans="1:27">
      <c r="A46">
        <v>24</v>
      </c>
      <c r="B46" s="1">
        <f t="shared" si="14"/>
        <v>44739</v>
      </c>
      <c r="C46">
        <v>3259</v>
      </c>
      <c r="D46">
        <f t="shared" si="5"/>
        <v>125060</v>
      </c>
      <c r="E46">
        <f t="shared" si="0"/>
        <v>0</v>
      </c>
      <c r="F46">
        <f t="shared" si="11"/>
        <v>0</v>
      </c>
      <c r="G46">
        <f t="shared" si="6"/>
        <v>-32590000</v>
      </c>
      <c r="J46">
        <f t="shared" si="1"/>
        <v>0</v>
      </c>
      <c r="K46">
        <f t="shared" si="12"/>
        <v>0</v>
      </c>
      <c r="L46">
        <f t="shared" si="7"/>
        <v>0</v>
      </c>
      <c r="M46">
        <f t="shared" si="8"/>
        <v>0</v>
      </c>
      <c r="N46">
        <f t="shared" si="13"/>
        <v>0</v>
      </c>
      <c r="O46">
        <f t="shared" si="9"/>
        <v>0</v>
      </c>
      <c r="P46">
        <f t="shared" si="10"/>
        <v>9.4218161184227096</v>
      </c>
      <c r="Q46">
        <f t="shared" si="10"/>
        <v>4.6690835117317437</v>
      </c>
      <c r="R46">
        <f t="shared" si="10"/>
        <v>1.9169226121820611</v>
      </c>
      <c r="S46">
        <f t="shared" si="10"/>
        <v>0.69314718055994529</v>
      </c>
      <c r="T46" s="9">
        <v>0</v>
      </c>
      <c r="U46" s="9">
        <v>0</v>
      </c>
      <c r="V46">
        <v>12355</v>
      </c>
      <c r="W46" s="9">
        <v>106.6</v>
      </c>
      <c r="X46" s="9">
        <v>6.8</v>
      </c>
      <c r="Y46" s="14">
        <v>2</v>
      </c>
      <c r="Z46" s="10">
        <f t="shared" si="2"/>
        <v>1</v>
      </c>
      <c r="AA46" t="e">
        <f t="shared" si="3"/>
        <v>#DIV/0!</v>
      </c>
    </row>
    <row r="47" spans="1:27">
      <c r="A47">
        <v>25</v>
      </c>
      <c r="B47" s="1">
        <f t="shared" si="14"/>
        <v>44746</v>
      </c>
      <c r="C47">
        <v>2364</v>
      </c>
      <c r="D47">
        <f t="shared" si="5"/>
        <v>127424</v>
      </c>
      <c r="E47">
        <f t="shared" si="0"/>
        <v>0</v>
      </c>
      <c r="F47">
        <f t="shared" si="11"/>
        <v>0</v>
      </c>
      <c r="G47">
        <f t="shared" si="6"/>
        <v>-23640000</v>
      </c>
      <c r="J47">
        <f t="shared" si="1"/>
        <v>0</v>
      </c>
      <c r="K47">
        <f t="shared" si="12"/>
        <v>0</v>
      </c>
      <c r="L47">
        <f t="shared" si="7"/>
        <v>0</v>
      </c>
      <c r="M47">
        <f t="shared" si="8"/>
        <v>0</v>
      </c>
      <c r="N47">
        <f t="shared" si="13"/>
        <v>0</v>
      </c>
      <c r="O47">
        <f t="shared" si="9"/>
        <v>0</v>
      </c>
      <c r="P47">
        <f t="shared" si="10"/>
        <v>10.123024608256227</v>
      </c>
      <c r="Q47">
        <f t="shared" si="10"/>
        <v>4.5458447199032763</v>
      </c>
      <c r="R47">
        <f t="shared" si="10"/>
        <v>1.824549292051046</v>
      </c>
      <c r="S47">
        <f t="shared" si="10"/>
        <v>0.69314718055994529</v>
      </c>
      <c r="T47" s="9">
        <v>0</v>
      </c>
      <c r="U47" s="9">
        <v>0</v>
      </c>
      <c r="V47">
        <v>24910</v>
      </c>
      <c r="W47" s="9">
        <v>94.24</v>
      </c>
      <c r="X47" s="9">
        <v>6.2</v>
      </c>
      <c r="Y47" s="14">
        <v>2</v>
      </c>
      <c r="Z47" s="10">
        <f t="shared" si="2"/>
        <v>1</v>
      </c>
      <c r="AA47" t="e">
        <f t="shared" si="3"/>
        <v>#DIV/0!</v>
      </c>
    </row>
    <row r="48" spans="1:27">
      <c r="A48" s="15">
        <v>26</v>
      </c>
      <c r="B48" s="1">
        <f t="shared" si="14"/>
        <v>44753</v>
      </c>
      <c r="C48">
        <v>2043</v>
      </c>
      <c r="D48">
        <f t="shared" si="5"/>
        <v>129467</v>
      </c>
      <c r="E48">
        <f t="shared" si="0"/>
        <v>0</v>
      </c>
      <c r="F48">
        <f t="shared" si="11"/>
        <v>0</v>
      </c>
      <c r="G48">
        <f t="shared" si="6"/>
        <v>-20430000</v>
      </c>
      <c r="J48">
        <f t="shared" si="1"/>
        <v>0</v>
      </c>
      <c r="K48">
        <f t="shared" si="12"/>
        <v>0</v>
      </c>
      <c r="L48">
        <f t="shared" si="7"/>
        <v>0</v>
      </c>
      <c r="M48">
        <f t="shared" si="8"/>
        <v>0</v>
      </c>
      <c r="N48">
        <f t="shared" si="13"/>
        <v>0</v>
      </c>
      <c r="O48">
        <f t="shared" si="9"/>
        <v>0</v>
      </c>
      <c r="P48">
        <f t="shared" si="10"/>
        <v>9.7251978568555444</v>
      </c>
      <c r="Q48">
        <f t="shared" si="10"/>
        <v>4.560068212075671</v>
      </c>
      <c r="R48">
        <f t="shared" si="10"/>
        <v>1.824549292051046</v>
      </c>
      <c r="S48">
        <f t="shared" si="10"/>
        <v>1.0986122886681098</v>
      </c>
      <c r="T48" s="9">
        <v>0</v>
      </c>
      <c r="U48" s="9">
        <v>0</v>
      </c>
      <c r="V48">
        <v>16734</v>
      </c>
      <c r="W48" s="9">
        <v>95.59</v>
      </c>
      <c r="X48" s="9">
        <v>6.2</v>
      </c>
      <c r="Y48" s="14">
        <v>3</v>
      </c>
      <c r="Z48" s="10">
        <f t="shared" si="2"/>
        <v>1</v>
      </c>
      <c r="AA48" t="e">
        <f t="shared" si="3"/>
        <v>#DIV/0!</v>
      </c>
    </row>
    <row r="49" spans="1:27">
      <c r="A49">
        <v>27</v>
      </c>
      <c r="B49" s="1">
        <f t="shared" si="14"/>
        <v>44760</v>
      </c>
      <c r="C49">
        <v>2176</v>
      </c>
      <c r="D49">
        <f t="shared" si="5"/>
        <v>131643</v>
      </c>
      <c r="E49">
        <f t="shared" si="0"/>
        <v>0</v>
      </c>
      <c r="F49">
        <f t="shared" si="11"/>
        <v>0</v>
      </c>
      <c r="G49">
        <f>(B2-D48)*LN(1-E48)</f>
        <v>0</v>
      </c>
      <c r="J49">
        <f t="shared" si="1"/>
        <v>0</v>
      </c>
      <c r="K49">
        <f t="shared" si="12"/>
        <v>0</v>
      </c>
      <c r="L49">
        <f t="shared" si="7"/>
        <v>0</v>
      </c>
      <c r="M49">
        <f t="shared" si="8"/>
        <v>0</v>
      </c>
      <c r="N49">
        <f t="shared" si="13"/>
        <v>0</v>
      </c>
      <c r="O49">
        <f t="shared" si="9"/>
        <v>0</v>
      </c>
      <c r="P49">
        <f t="shared" si="10"/>
        <v>10.186445986151496</v>
      </c>
      <c r="Q49">
        <f t="shared" si="10"/>
        <v>4.7139349007794804</v>
      </c>
      <c r="R49">
        <f t="shared" si="10"/>
        <v>1.824549292051046</v>
      </c>
      <c r="S49">
        <f t="shared" si="10"/>
        <v>0.69314718055994529</v>
      </c>
      <c r="T49" s="9">
        <v>0</v>
      </c>
      <c r="U49" s="9">
        <v>0</v>
      </c>
      <c r="V49">
        <v>26541</v>
      </c>
      <c r="W49" s="9">
        <v>111.49</v>
      </c>
      <c r="X49" s="9">
        <v>6.2</v>
      </c>
      <c r="Y49" s="14">
        <v>2</v>
      </c>
      <c r="Z49" s="10">
        <f t="shared" si="2"/>
        <v>1</v>
      </c>
      <c r="AA49" t="e">
        <f t="shared" si="3"/>
        <v>#DIV/0!</v>
      </c>
    </row>
    <row r="50" spans="1:27">
      <c r="A50">
        <v>28</v>
      </c>
      <c r="B50" s="1">
        <f t="shared" si="14"/>
        <v>44767</v>
      </c>
      <c r="C50">
        <v>2127</v>
      </c>
      <c r="D50">
        <f t="shared" si="5"/>
        <v>133770</v>
      </c>
      <c r="E50">
        <f t="shared" si="0"/>
        <v>0</v>
      </c>
      <c r="F50">
        <f t="shared" si="11"/>
        <v>0</v>
      </c>
      <c r="J50">
        <f t="shared" si="1"/>
        <v>0</v>
      </c>
      <c r="K50">
        <f t="shared" si="12"/>
        <v>0</v>
      </c>
      <c r="L50">
        <f t="shared" si="7"/>
        <v>0</v>
      </c>
      <c r="M50">
        <f t="shared" si="8"/>
        <v>0</v>
      </c>
      <c r="N50">
        <f t="shared" si="13"/>
        <v>0</v>
      </c>
      <c r="O50">
        <f t="shared" si="9"/>
        <v>0</v>
      </c>
      <c r="P50">
        <f t="shared" si="10"/>
        <v>9.9679635717204924</v>
      </c>
      <c r="Q50">
        <f t="shared" si="10"/>
        <v>5.005890723065499</v>
      </c>
      <c r="R50">
        <f t="shared" si="10"/>
        <v>1.824549292051046</v>
      </c>
      <c r="S50">
        <f t="shared" si="10"/>
        <v>0</v>
      </c>
      <c r="T50" s="9">
        <v>0</v>
      </c>
      <c r="U50" s="9">
        <v>0</v>
      </c>
      <c r="V50">
        <v>21332</v>
      </c>
      <c r="W50" s="9">
        <v>149.29</v>
      </c>
      <c r="X50" s="9">
        <v>6.2</v>
      </c>
      <c r="Y50" s="14">
        <v>1</v>
      </c>
      <c r="Z50" s="10">
        <f t="shared" si="2"/>
        <v>1</v>
      </c>
      <c r="AA50" t="e">
        <f t="shared" si="3"/>
        <v>#DIV/0!</v>
      </c>
    </row>
    <row r="51" spans="1:27">
      <c r="A51">
        <v>29</v>
      </c>
      <c r="B51" s="1">
        <f t="shared" si="14"/>
        <v>44774</v>
      </c>
      <c r="C51">
        <v>1434</v>
      </c>
      <c r="D51">
        <f t="shared" si="5"/>
        <v>135204</v>
      </c>
      <c r="E51">
        <f t="shared" si="0"/>
        <v>0</v>
      </c>
      <c r="F51">
        <f t="shared" si="11"/>
        <v>0</v>
      </c>
      <c r="J51">
        <f t="shared" si="1"/>
        <v>0</v>
      </c>
      <c r="K51">
        <f t="shared" si="12"/>
        <v>0</v>
      </c>
      <c r="L51">
        <f t="shared" si="7"/>
        <v>0</v>
      </c>
      <c r="M51">
        <f t="shared" si="8"/>
        <v>0</v>
      </c>
      <c r="N51">
        <f t="shared" si="13"/>
        <v>0</v>
      </c>
      <c r="O51">
        <f t="shared" si="9"/>
        <v>0</v>
      </c>
      <c r="P51">
        <f t="shared" si="10"/>
        <v>9.9385650791488249</v>
      </c>
      <c r="Q51">
        <f t="shared" si="10"/>
        <v>4.9564606596499843</v>
      </c>
      <c r="R51">
        <f t="shared" si="10"/>
        <v>1.7404661748405046</v>
      </c>
      <c r="S51">
        <f t="shared" si="10"/>
        <v>0</v>
      </c>
      <c r="T51" s="9">
        <v>0</v>
      </c>
      <c r="U51" s="9">
        <v>0</v>
      </c>
      <c r="V51">
        <v>20714</v>
      </c>
      <c r="W51" s="9">
        <v>142.09</v>
      </c>
      <c r="X51" s="9">
        <v>5.7</v>
      </c>
      <c r="Y51" s="14">
        <v>0</v>
      </c>
      <c r="Z51" s="10">
        <f t="shared" si="2"/>
        <v>1</v>
      </c>
      <c r="AA51" t="e">
        <f t="shared" si="3"/>
        <v>#DIV/0!</v>
      </c>
    </row>
    <row r="52" spans="1:27">
      <c r="A52">
        <v>30</v>
      </c>
      <c r="B52" s="1">
        <f t="shared" si="14"/>
        <v>44781</v>
      </c>
      <c r="C52">
        <v>1897</v>
      </c>
      <c r="D52">
        <f t="shared" si="5"/>
        <v>137101</v>
      </c>
      <c r="E52">
        <f t="shared" si="0"/>
        <v>0</v>
      </c>
      <c r="F52">
        <f t="shared" si="11"/>
        <v>0</v>
      </c>
      <c r="J52">
        <f t="shared" si="1"/>
        <v>0</v>
      </c>
      <c r="K52">
        <f t="shared" si="12"/>
        <v>0</v>
      </c>
      <c r="L52">
        <f t="shared" si="7"/>
        <v>0</v>
      </c>
      <c r="M52">
        <f t="shared" si="8"/>
        <v>0</v>
      </c>
      <c r="N52">
        <f t="shared" si="13"/>
        <v>0</v>
      </c>
      <c r="O52">
        <f t="shared" si="9"/>
        <v>0</v>
      </c>
      <c r="P52">
        <f t="shared" si="10"/>
        <v>10.109647698809924</v>
      </c>
      <c r="Q52">
        <f t="shared" si="10"/>
        <v>4.6861048034840902</v>
      </c>
      <c r="R52">
        <f t="shared" si="10"/>
        <v>1.7404661748405046</v>
      </c>
      <c r="S52">
        <f t="shared" si="10"/>
        <v>0</v>
      </c>
      <c r="T52" s="9">
        <v>0</v>
      </c>
      <c r="U52" s="9">
        <v>0</v>
      </c>
      <c r="V52">
        <v>24579</v>
      </c>
      <c r="W52" s="9">
        <v>108.43</v>
      </c>
      <c r="X52" s="9">
        <v>5.7</v>
      </c>
      <c r="Y52" s="14">
        <v>1</v>
      </c>
      <c r="Z52" s="10">
        <f t="shared" si="2"/>
        <v>1</v>
      </c>
      <c r="AA52" t="e">
        <f t="shared" si="3"/>
        <v>#DIV/0!</v>
      </c>
    </row>
    <row r="53" spans="1:27">
      <c r="A53">
        <v>31</v>
      </c>
      <c r="B53" s="1">
        <f t="shared" si="14"/>
        <v>44788</v>
      </c>
      <c r="C53">
        <v>1187</v>
      </c>
      <c r="D53">
        <f t="shared" si="5"/>
        <v>138288</v>
      </c>
      <c r="E53">
        <f t="shared" si="0"/>
        <v>0</v>
      </c>
      <c r="F53">
        <f t="shared" si="11"/>
        <v>0</v>
      </c>
      <c r="J53">
        <f t="shared" si="1"/>
        <v>0</v>
      </c>
      <c r="K53">
        <f t="shared" si="12"/>
        <v>0</v>
      </c>
      <c r="L53">
        <f t="shared" si="7"/>
        <v>0</v>
      </c>
      <c r="M53">
        <f t="shared" si="8"/>
        <v>0</v>
      </c>
      <c r="N53">
        <f t="shared" si="13"/>
        <v>0</v>
      </c>
      <c r="O53">
        <f t="shared" si="9"/>
        <v>0</v>
      </c>
      <c r="P53">
        <f t="shared" si="10"/>
        <v>9.4175171297683136</v>
      </c>
      <c r="Q53">
        <f t="shared" si="10"/>
        <v>4.850623024222136</v>
      </c>
      <c r="R53">
        <f t="shared" si="10"/>
        <v>1.7404661748405046</v>
      </c>
      <c r="S53">
        <f t="shared" si="10"/>
        <v>0</v>
      </c>
      <c r="T53" s="9">
        <v>0</v>
      </c>
      <c r="U53" s="9">
        <v>0</v>
      </c>
      <c r="V53">
        <v>12302</v>
      </c>
      <c r="W53" s="9">
        <v>127.82</v>
      </c>
      <c r="X53" s="9">
        <v>5.7</v>
      </c>
      <c r="Y53" s="14">
        <v>0</v>
      </c>
      <c r="Z53" s="10">
        <f t="shared" si="2"/>
        <v>1</v>
      </c>
      <c r="AA53" t="e">
        <f t="shared" si="3"/>
        <v>#DIV/0!</v>
      </c>
    </row>
    <row r="54" spans="1:27">
      <c r="A54">
        <v>32</v>
      </c>
      <c r="B54" s="1">
        <f t="shared" si="14"/>
        <v>44795</v>
      </c>
      <c r="C54">
        <v>1014</v>
      </c>
      <c r="D54">
        <f t="shared" si="5"/>
        <v>139302</v>
      </c>
      <c r="E54">
        <f t="shared" si="0"/>
        <v>0</v>
      </c>
      <c r="F54">
        <f t="shared" si="11"/>
        <v>0</v>
      </c>
      <c r="J54">
        <f t="shared" si="1"/>
        <v>0</v>
      </c>
      <c r="K54">
        <f t="shared" si="12"/>
        <v>0</v>
      </c>
      <c r="L54">
        <f t="shared" si="7"/>
        <v>0</v>
      </c>
      <c r="M54">
        <f t="shared" si="8"/>
        <v>0</v>
      </c>
      <c r="N54">
        <f t="shared" si="13"/>
        <v>0</v>
      </c>
      <c r="O54">
        <f t="shared" si="9"/>
        <v>0</v>
      </c>
      <c r="P54">
        <f t="shared" si="10"/>
        <v>9.9126454903208945</v>
      </c>
      <c r="Q54">
        <f t="shared" si="10"/>
        <v>4.8781699996537302</v>
      </c>
      <c r="R54">
        <f t="shared" si="10"/>
        <v>1.7404661748405046</v>
      </c>
      <c r="S54">
        <f t="shared" si="10"/>
        <v>0.69314718055994529</v>
      </c>
      <c r="T54" s="9">
        <v>0</v>
      </c>
      <c r="U54" s="9">
        <v>0</v>
      </c>
      <c r="V54">
        <v>20184</v>
      </c>
      <c r="W54" s="9">
        <v>131.38999999999999</v>
      </c>
      <c r="X54" s="9">
        <v>5.7</v>
      </c>
      <c r="Y54" s="14">
        <v>2</v>
      </c>
      <c r="Z54" s="10">
        <f t="shared" si="2"/>
        <v>1</v>
      </c>
      <c r="AA54" t="e">
        <f t="shared" si="3"/>
        <v>#DIV/0!</v>
      </c>
    </row>
    <row r="55" spans="1:27">
      <c r="A55">
        <v>33</v>
      </c>
      <c r="B55" s="1">
        <f t="shared" si="14"/>
        <v>44802</v>
      </c>
      <c r="C55">
        <v>1137</v>
      </c>
      <c r="D55">
        <f t="shared" si="5"/>
        <v>140439</v>
      </c>
      <c r="E55">
        <f t="shared" ref="E55:E73" si="15">1-$G$17*EXP(-G$1*L55)-(1-$G$17)*EXP(-G$9*N55)</f>
        <v>0</v>
      </c>
      <c r="F55">
        <f t="shared" si="11"/>
        <v>0</v>
      </c>
      <c r="J55">
        <f t="shared" si="1"/>
        <v>0</v>
      </c>
      <c r="K55">
        <f t="shared" si="12"/>
        <v>0</v>
      </c>
      <c r="L55">
        <f t="shared" si="7"/>
        <v>0</v>
      </c>
      <c r="M55">
        <f t="shared" si="8"/>
        <v>0</v>
      </c>
      <c r="N55">
        <f t="shared" si="13"/>
        <v>0</v>
      </c>
      <c r="O55">
        <f t="shared" si="9"/>
        <v>0</v>
      </c>
      <c r="P55">
        <f t="shared" si="10"/>
        <v>9.7736635646999268</v>
      </c>
      <c r="Q55">
        <f t="shared" si="10"/>
        <v>4.8373924012355047</v>
      </c>
      <c r="R55">
        <f t="shared" si="10"/>
        <v>1.7404661748405046</v>
      </c>
      <c r="S55">
        <f t="shared" si="10"/>
        <v>0</v>
      </c>
      <c r="T55" s="9">
        <v>0</v>
      </c>
      <c r="U55" s="9">
        <v>0</v>
      </c>
      <c r="V55">
        <v>17565</v>
      </c>
      <c r="W55" s="9">
        <v>126.14</v>
      </c>
      <c r="X55" s="9">
        <v>5.7</v>
      </c>
      <c r="Y55" s="14">
        <v>1</v>
      </c>
      <c r="Z55" s="10">
        <f t="shared" ref="Z55:Z73" si="16">ABS(C55-K55)/C55</f>
        <v>1</v>
      </c>
      <c r="AA55" t="e">
        <f t="shared" ref="AA55:AA73" si="17">(C55-K55)^2/K55</f>
        <v>#DIV/0!</v>
      </c>
    </row>
    <row r="56" spans="1:27">
      <c r="A56">
        <v>34</v>
      </c>
      <c r="B56" s="1">
        <f t="shared" si="14"/>
        <v>44809</v>
      </c>
      <c r="C56">
        <v>1121</v>
      </c>
      <c r="D56">
        <f t="shared" si="5"/>
        <v>141560</v>
      </c>
      <c r="E56">
        <f t="shared" si="15"/>
        <v>0</v>
      </c>
      <c r="F56">
        <f t="shared" si="11"/>
        <v>0</v>
      </c>
      <c r="J56">
        <f t="shared" si="1"/>
        <v>0</v>
      </c>
      <c r="K56">
        <f t="shared" si="12"/>
        <v>0</v>
      </c>
      <c r="L56">
        <f t="shared" ref="L56:L87" si="18">L55+(A56^G$10-A55^G$2)*M56</f>
        <v>0</v>
      </c>
      <c r="M56">
        <f t="shared" si="8"/>
        <v>0</v>
      </c>
      <c r="N56">
        <f t="shared" si="13"/>
        <v>0</v>
      </c>
      <c r="O56">
        <f t="shared" si="9"/>
        <v>0</v>
      </c>
      <c r="P56">
        <f t="shared" si="10"/>
        <v>9.8110981032427809</v>
      </c>
      <c r="Q56">
        <f t="shared" si="10"/>
        <v>4.7268567042446907</v>
      </c>
      <c r="R56">
        <f t="shared" si="10"/>
        <v>1.6863989535702288</v>
      </c>
      <c r="S56">
        <f t="shared" si="10"/>
        <v>0</v>
      </c>
      <c r="T56" s="9">
        <v>0</v>
      </c>
      <c r="U56" s="9">
        <v>0</v>
      </c>
      <c r="V56">
        <v>18235</v>
      </c>
      <c r="W56" s="9">
        <v>112.94</v>
      </c>
      <c r="X56" s="9">
        <v>5.4</v>
      </c>
      <c r="Y56" s="14">
        <v>1</v>
      </c>
      <c r="Z56" s="10">
        <f t="shared" si="16"/>
        <v>1</v>
      </c>
      <c r="AA56" t="e">
        <f t="shared" si="17"/>
        <v>#DIV/0!</v>
      </c>
    </row>
    <row r="57" spans="1:27">
      <c r="A57">
        <v>35</v>
      </c>
      <c r="B57" s="1">
        <f t="shared" si="14"/>
        <v>44816</v>
      </c>
      <c r="C57">
        <v>962</v>
      </c>
      <c r="D57">
        <f t="shared" si="5"/>
        <v>142522</v>
      </c>
      <c r="E57">
        <f t="shared" si="15"/>
        <v>0</v>
      </c>
      <c r="F57">
        <f t="shared" si="11"/>
        <v>0</v>
      </c>
      <c r="J57">
        <f t="shared" si="1"/>
        <v>0</v>
      </c>
      <c r="K57">
        <f t="shared" si="12"/>
        <v>0</v>
      </c>
      <c r="L57">
        <f t="shared" si="18"/>
        <v>0</v>
      </c>
      <c r="M57">
        <f t="shared" si="8"/>
        <v>0</v>
      </c>
      <c r="N57">
        <f t="shared" si="13"/>
        <v>0</v>
      </c>
      <c r="O57">
        <f t="shared" si="9"/>
        <v>0</v>
      </c>
      <c r="P57">
        <f t="shared" si="10"/>
        <v>9.8481862367510384</v>
      </c>
      <c r="Q57">
        <f t="shared" si="10"/>
        <v>4.779375562179788</v>
      </c>
      <c r="R57">
        <f t="shared" si="10"/>
        <v>1.6863989535702288</v>
      </c>
      <c r="S57">
        <f t="shared" si="10"/>
        <v>0.69314718055994529</v>
      </c>
      <c r="T57" s="9">
        <v>0</v>
      </c>
      <c r="U57" s="9">
        <v>0</v>
      </c>
      <c r="V57">
        <v>18924</v>
      </c>
      <c r="W57" s="9">
        <v>119.03</v>
      </c>
      <c r="X57" s="9">
        <v>5.4</v>
      </c>
      <c r="Y57" s="14">
        <v>2</v>
      </c>
      <c r="Z57" s="10">
        <f t="shared" si="16"/>
        <v>1</v>
      </c>
      <c r="AA57" t="e">
        <f t="shared" si="17"/>
        <v>#DIV/0!</v>
      </c>
    </row>
    <row r="58" spans="1:27">
      <c r="A58">
        <v>36</v>
      </c>
      <c r="B58" s="1">
        <f t="shared" si="14"/>
        <v>44823</v>
      </c>
      <c r="C58">
        <v>974</v>
      </c>
      <c r="D58">
        <f t="shared" si="5"/>
        <v>143496</v>
      </c>
      <c r="E58">
        <f t="shared" si="15"/>
        <v>0</v>
      </c>
      <c r="F58">
        <f t="shared" si="11"/>
        <v>0</v>
      </c>
      <c r="J58">
        <f t="shared" si="1"/>
        <v>0</v>
      </c>
      <c r="K58">
        <f t="shared" si="12"/>
        <v>0</v>
      </c>
      <c r="L58">
        <f t="shared" si="18"/>
        <v>0</v>
      </c>
      <c r="M58">
        <f t="shared" si="8"/>
        <v>0</v>
      </c>
      <c r="N58">
        <f t="shared" si="13"/>
        <v>0</v>
      </c>
      <c r="O58">
        <f t="shared" si="9"/>
        <v>0</v>
      </c>
      <c r="P58">
        <f t="shared" si="10"/>
        <v>9.4880478632807588</v>
      </c>
      <c r="Q58">
        <f t="shared" si="10"/>
        <v>4.8591920569472373</v>
      </c>
      <c r="R58">
        <f t="shared" si="10"/>
        <v>1.6863989535702288</v>
      </c>
      <c r="S58">
        <f t="shared" si="10"/>
        <v>0</v>
      </c>
      <c r="T58" s="9">
        <v>0</v>
      </c>
      <c r="U58" s="9">
        <v>0</v>
      </c>
      <c r="V58">
        <v>13201</v>
      </c>
      <c r="W58" s="9">
        <v>128.91999999999999</v>
      </c>
      <c r="X58" s="9">
        <v>5.4</v>
      </c>
      <c r="Y58" s="14">
        <v>1</v>
      </c>
      <c r="Z58" s="10">
        <f t="shared" si="16"/>
        <v>1</v>
      </c>
      <c r="AA58" t="e">
        <f t="shared" si="17"/>
        <v>#DIV/0!</v>
      </c>
    </row>
    <row r="59" spans="1:27">
      <c r="A59">
        <v>37</v>
      </c>
      <c r="B59" s="1">
        <f t="shared" si="14"/>
        <v>44830</v>
      </c>
      <c r="C59">
        <v>1093</v>
      </c>
      <c r="D59">
        <f t="shared" si="5"/>
        <v>144589</v>
      </c>
      <c r="E59">
        <f t="shared" si="15"/>
        <v>0</v>
      </c>
      <c r="F59">
        <f t="shared" si="11"/>
        <v>0</v>
      </c>
      <c r="J59">
        <f t="shared" si="1"/>
        <v>0</v>
      </c>
      <c r="K59">
        <f t="shared" si="12"/>
        <v>0</v>
      </c>
      <c r="L59">
        <f t="shared" si="18"/>
        <v>0</v>
      </c>
      <c r="M59">
        <f t="shared" si="8"/>
        <v>0</v>
      </c>
      <c r="N59">
        <f t="shared" si="13"/>
        <v>0</v>
      </c>
      <c r="O59">
        <f t="shared" si="9"/>
        <v>0</v>
      </c>
      <c r="P59">
        <f t="shared" si="10"/>
        <v>10.03425262241568</v>
      </c>
      <c r="Q59">
        <f t="shared" si="10"/>
        <v>4.7467565500499624</v>
      </c>
      <c r="R59">
        <f t="shared" si="10"/>
        <v>1.6863989535702288</v>
      </c>
      <c r="S59">
        <f t="shared" si="10"/>
        <v>0.69314718055994529</v>
      </c>
      <c r="T59" s="9">
        <v>0</v>
      </c>
      <c r="U59" s="9">
        <v>0</v>
      </c>
      <c r="V59">
        <v>22794</v>
      </c>
      <c r="W59" s="9">
        <v>115.21</v>
      </c>
      <c r="X59" s="9">
        <v>5.4</v>
      </c>
      <c r="Y59" s="14">
        <v>2</v>
      </c>
      <c r="Z59" s="10">
        <f t="shared" si="16"/>
        <v>1</v>
      </c>
      <c r="AA59" t="e">
        <f t="shared" si="17"/>
        <v>#DIV/0!</v>
      </c>
    </row>
    <row r="60" spans="1:27">
      <c r="A60">
        <v>38</v>
      </c>
      <c r="B60" s="1">
        <f t="shared" si="14"/>
        <v>44837</v>
      </c>
      <c r="C60">
        <v>957</v>
      </c>
      <c r="D60">
        <f t="shared" si="5"/>
        <v>145546</v>
      </c>
      <c r="E60">
        <f t="shared" si="15"/>
        <v>0</v>
      </c>
      <c r="F60">
        <f t="shared" si="11"/>
        <v>0</v>
      </c>
      <c r="J60">
        <f t="shared" si="1"/>
        <v>0</v>
      </c>
      <c r="K60">
        <f t="shared" si="12"/>
        <v>0</v>
      </c>
      <c r="L60">
        <f t="shared" si="18"/>
        <v>0</v>
      </c>
      <c r="M60">
        <f t="shared" si="8"/>
        <v>0</v>
      </c>
      <c r="N60">
        <f t="shared" si="13"/>
        <v>0</v>
      </c>
      <c r="O60">
        <f t="shared" si="9"/>
        <v>0</v>
      </c>
      <c r="P60">
        <f t="shared" si="10"/>
        <v>10.50993239925678</v>
      </c>
      <c r="Q60">
        <f t="shared" si="10"/>
        <v>4.5512418439625355</v>
      </c>
      <c r="R60">
        <f t="shared" si="10"/>
        <v>1.7749523509116738</v>
      </c>
      <c r="S60">
        <f t="shared" si="10"/>
        <v>0</v>
      </c>
      <c r="T60" s="9">
        <v>1</v>
      </c>
      <c r="U60" s="9">
        <v>0</v>
      </c>
      <c r="V60">
        <v>36678</v>
      </c>
      <c r="W60" s="9">
        <v>94.75</v>
      </c>
      <c r="X60" s="9">
        <v>5.9</v>
      </c>
      <c r="Y60" s="14">
        <v>0</v>
      </c>
      <c r="Z60" s="10">
        <f t="shared" si="16"/>
        <v>1</v>
      </c>
      <c r="AA60" t="e">
        <f t="shared" si="17"/>
        <v>#DIV/0!</v>
      </c>
    </row>
    <row r="61" spans="1:27">
      <c r="A61">
        <v>39</v>
      </c>
      <c r="B61" s="1">
        <f t="shared" si="14"/>
        <v>44844</v>
      </c>
      <c r="C61">
        <v>1219</v>
      </c>
      <c r="D61">
        <f t="shared" si="5"/>
        <v>146765</v>
      </c>
      <c r="E61">
        <f t="shared" si="15"/>
        <v>0</v>
      </c>
      <c r="F61">
        <f t="shared" si="11"/>
        <v>0</v>
      </c>
      <c r="J61">
        <f t="shared" si="1"/>
        <v>0</v>
      </c>
      <c r="K61">
        <f t="shared" si="12"/>
        <v>0</v>
      </c>
      <c r="L61">
        <f t="shared" si="18"/>
        <v>0</v>
      </c>
      <c r="M61">
        <f t="shared" si="8"/>
        <v>0</v>
      </c>
      <c r="N61">
        <f t="shared" si="13"/>
        <v>0</v>
      </c>
      <c r="O61">
        <f t="shared" si="9"/>
        <v>0</v>
      </c>
      <c r="P61">
        <f t="shared" si="10"/>
        <v>9.5252970865628441</v>
      </c>
      <c r="Q61">
        <f t="shared" si="10"/>
        <v>4.1502521941603971</v>
      </c>
      <c r="R61">
        <f t="shared" si="10"/>
        <v>1.7749523509116738</v>
      </c>
      <c r="S61">
        <f t="shared" si="10"/>
        <v>0</v>
      </c>
      <c r="T61" s="9">
        <v>1</v>
      </c>
      <c r="U61" s="9">
        <v>0</v>
      </c>
      <c r="V61">
        <v>13702</v>
      </c>
      <c r="W61" s="9">
        <v>63.45</v>
      </c>
      <c r="X61" s="9">
        <v>5.9</v>
      </c>
      <c r="Y61" s="14">
        <v>1</v>
      </c>
      <c r="Z61" s="10">
        <f t="shared" si="16"/>
        <v>1</v>
      </c>
      <c r="AA61" t="e">
        <f t="shared" si="17"/>
        <v>#DIV/0!</v>
      </c>
    </row>
    <row r="62" spans="1:27">
      <c r="A62">
        <v>40</v>
      </c>
      <c r="B62" s="1">
        <f t="shared" si="14"/>
        <v>44851</v>
      </c>
      <c r="C62">
        <v>808</v>
      </c>
      <c r="D62">
        <f t="shared" si="5"/>
        <v>147573</v>
      </c>
      <c r="E62">
        <f t="shared" si="15"/>
        <v>0</v>
      </c>
      <c r="F62">
        <f t="shared" si="11"/>
        <v>0</v>
      </c>
      <c r="J62">
        <f t="shared" si="1"/>
        <v>0</v>
      </c>
      <c r="K62">
        <f t="shared" si="12"/>
        <v>0</v>
      </c>
      <c r="L62">
        <f t="shared" si="18"/>
        <v>0</v>
      </c>
      <c r="M62">
        <f t="shared" si="8"/>
        <v>0</v>
      </c>
      <c r="N62">
        <f t="shared" si="13"/>
        <v>0</v>
      </c>
      <c r="O62">
        <f t="shared" si="9"/>
        <v>0</v>
      </c>
      <c r="P62">
        <f t="shared" si="10"/>
        <v>10.240316868254155</v>
      </c>
      <c r="Q62">
        <f t="shared" si="10"/>
        <v>4.2673169962899467</v>
      </c>
      <c r="R62">
        <f t="shared" si="10"/>
        <v>1.7749523509116738</v>
      </c>
      <c r="S62">
        <f t="shared" si="10"/>
        <v>0.69314718055994529</v>
      </c>
      <c r="T62" s="9">
        <v>1</v>
      </c>
      <c r="U62" s="9">
        <v>0</v>
      </c>
      <c r="V62">
        <v>28010</v>
      </c>
      <c r="W62" s="9">
        <v>71.33</v>
      </c>
      <c r="X62" s="9">
        <v>5.9</v>
      </c>
      <c r="Y62" s="14">
        <v>2</v>
      </c>
      <c r="Z62" s="10">
        <f t="shared" si="16"/>
        <v>1</v>
      </c>
      <c r="AA62" t="e">
        <f t="shared" si="17"/>
        <v>#DIV/0!</v>
      </c>
    </row>
    <row r="63" spans="1:27">
      <c r="A63">
        <v>41</v>
      </c>
      <c r="B63" s="1">
        <f t="shared" si="14"/>
        <v>44858</v>
      </c>
      <c r="C63">
        <v>1246</v>
      </c>
      <c r="D63">
        <f t="shared" si="5"/>
        <v>148819</v>
      </c>
      <c r="E63">
        <f t="shared" si="15"/>
        <v>0</v>
      </c>
      <c r="F63">
        <f t="shared" si="11"/>
        <v>0</v>
      </c>
      <c r="J63">
        <f t="shared" si="1"/>
        <v>0</v>
      </c>
      <c r="K63">
        <f t="shared" si="12"/>
        <v>0</v>
      </c>
      <c r="L63">
        <f t="shared" si="18"/>
        <v>0</v>
      </c>
      <c r="M63">
        <f t="shared" si="8"/>
        <v>0</v>
      </c>
      <c r="N63">
        <f t="shared" si="13"/>
        <v>0</v>
      </c>
      <c r="O63">
        <f t="shared" si="9"/>
        <v>0</v>
      </c>
      <c r="P63">
        <f t="shared" si="10"/>
        <v>9.329455852866344</v>
      </c>
      <c r="Q63">
        <f t="shared" si="10"/>
        <v>4.1694520347089066</v>
      </c>
      <c r="R63">
        <f t="shared" si="10"/>
        <v>1.7749523509116738</v>
      </c>
      <c r="S63">
        <f t="shared" si="10"/>
        <v>0.69314718055994529</v>
      </c>
      <c r="T63" s="9">
        <v>1</v>
      </c>
      <c r="U63" s="9">
        <v>0</v>
      </c>
      <c r="V63">
        <v>11265</v>
      </c>
      <c r="W63" s="9">
        <v>64.680000000000007</v>
      </c>
      <c r="X63" s="9">
        <v>5.9</v>
      </c>
      <c r="Y63" s="14">
        <v>2</v>
      </c>
      <c r="Z63" s="10">
        <f t="shared" si="16"/>
        <v>1</v>
      </c>
      <c r="AA63" t="e">
        <f t="shared" si="17"/>
        <v>#DIV/0!</v>
      </c>
    </row>
    <row r="64" spans="1:27">
      <c r="A64">
        <v>42</v>
      </c>
      <c r="B64" s="1">
        <f t="shared" si="14"/>
        <v>44865</v>
      </c>
      <c r="C64">
        <v>1436</v>
      </c>
      <c r="D64">
        <f t="shared" si="5"/>
        <v>150255</v>
      </c>
      <c r="E64">
        <f t="shared" si="15"/>
        <v>0</v>
      </c>
      <c r="F64">
        <f t="shared" si="11"/>
        <v>0</v>
      </c>
      <c r="J64">
        <f t="shared" si="1"/>
        <v>0</v>
      </c>
      <c r="K64">
        <f t="shared" si="12"/>
        <v>0</v>
      </c>
      <c r="L64">
        <f t="shared" si="18"/>
        <v>0</v>
      </c>
      <c r="M64">
        <f t="shared" si="8"/>
        <v>0</v>
      </c>
      <c r="N64">
        <f t="shared" si="13"/>
        <v>0</v>
      </c>
      <c r="O64">
        <f t="shared" si="9"/>
        <v>0</v>
      </c>
      <c r="P64">
        <f t="shared" si="10"/>
        <v>9.7970709238316385</v>
      </c>
      <c r="Q64">
        <f t="shared" si="10"/>
        <v>5.0072963928307415</v>
      </c>
      <c r="R64">
        <f t="shared" si="10"/>
        <v>1.7749523509116738</v>
      </c>
      <c r="S64">
        <f t="shared" si="10"/>
        <v>0.69314718055994529</v>
      </c>
      <c r="T64" s="9">
        <v>1</v>
      </c>
      <c r="U64" s="9">
        <v>0</v>
      </c>
      <c r="V64">
        <v>17981</v>
      </c>
      <c r="W64" s="9">
        <v>149.5</v>
      </c>
      <c r="X64" s="9">
        <v>5.9</v>
      </c>
      <c r="Y64" s="14">
        <v>2</v>
      </c>
      <c r="Z64" s="10">
        <f t="shared" si="16"/>
        <v>1</v>
      </c>
      <c r="AA64" t="e">
        <f t="shared" si="17"/>
        <v>#DIV/0!</v>
      </c>
    </row>
    <row r="65" spans="1:27">
      <c r="A65">
        <v>43</v>
      </c>
      <c r="B65" s="1">
        <f t="shared" si="14"/>
        <v>44872</v>
      </c>
      <c r="C65">
        <v>1793</v>
      </c>
      <c r="D65">
        <f t="shared" si="5"/>
        <v>152048</v>
      </c>
      <c r="E65">
        <f t="shared" si="15"/>
        <v>0</v>
      </c>
      <c r="F65">
        <f t="shared" si="11"/>
        <v>0</v>
      </c>
      <c r="J65">
        <f t="shared" si="1"/>
        <v>0</v>
      </c>
      <c r="K65">
        <f t="shared" si="12"/>
        <v>0</v>
      </c>
      <c r="L65">
        <f t="shared" si="18"/>
        <v>0</v>
      </c>
      <c r="M65">
        <f t="shared" si="8"/>
        <v>0</v>
      </c>
      <c r="N65">
        <f t="shared" si="13"/>
        <v>0</v>
      </c>
      <c r="O65">
        <f t="shared" si="9"/>
        <v>0</v>
      </c>
      <c r="P65">
        <f t="shared" si="10"/>
        <v>9.7945093899663824</v>
      </c>
      <c r="Q65">
        <f t="shared" si="10"/>
        <v>4.7428429911131644</v>
      </c>
      <c r="R65">
        <f t="shared" si="10"/>
        <v>1.6486586255873816</v>
      </c>
      <c r="S65">
        <f t="shared" si="10"/>
        <v>0.69314718055994529</v>
      </c>
      <c r="T65" s="9">
        <v>0</v>
      </c>
      <c r="U65" s="9">
        <v>1</v>
      </c>
      <c r="V65">
        <v>17935</v>
      </c>
      <c r="W65" s="9">
        <v>114.76</v>
      </c>
      <c r="X65" s="9">
        <v>5.2</v>
      </c>
      <c r="Y65" s="14">
        <v>2</v>
      </c>
      <c r="Z65" s="10">
        <f t="shared" si="16"/>
        <v>1</v>
      </c>
      <c r="AA65" t="e">
        <f t="shared" si="17"/>
        <v>#DIV/0!</v>
      </c>
    </row>
    <row r="66" spans="1:27">
      <c r="A66">
        <v>44</v>
      </c>
      <c r="B66" s="1">
        <f t="shared" si="14"/>
        <v>44879</v>
      </c>
      <c r="C66">
        <v>1089</v>
      </c>
      <c r="D66">
        <f t="shared" si="5"/>
        <v>153137</v>
      </c>
      <c r="E66">
        <f t="shared" si="15"/>
        <v>0</v>
      </c>
      <c r="F66">
        <f t="shared" si="11"/>
        <v>0</v>
      </c>
      <c r="J66">
        <f t="shared" si="1"/>
        <v>0</v>
      </c>
      <c r="K66">
        <f t="shared" si="12"/>
        <v>0</v>
      </c>
      <c r="L66">
        <f t="shared" si="18"/>
        <v>0</v>
      </c>
      <c r="M66">
        <f t="shared" si="8"/>
        <v>0</v>
      </c>
      <c r="N66">
        <f t="shared" si="13"/>
        <v>0</v>
      </c>
      <c r="O66">
        <f t="shared" si="9"/>
        <v>0</v>
      </c>
      <c r="P66">
        <f t="shared" si="10"/>
        <v>9.1761629201745958</v>
      </c>
      <c r="Q66">
        <f t="shared" si="10"/>
        <v>5.1202666766047278</v>
      </c>
      <c r="R66">
        <f t="shared" si="10"/>
        <v>1.6486586255873816</v>
      </c>
      <c r="S66">
        <f t="shared" si="10"/>
        <v>1.3862943611198906</v>
      </c>
      <c r="T66" s="9">
        <v>0</v>
      </c>
      <c r="U66" s="9">
        <v>1</v>
      </c>
      <c r="V66">
        <v>9664</v>
      </c>
      <c r="W66" s="9">
        <v>167.38</v>
      </c>
      <c r="X66" s="9">
        <v>5.2</v>
      </c>
      <c r="Y66" s="14">
        <v>4</v>
      </c>
      <c r="Z66" s="10">
        <f t="shared" si="16"/>
        <v>1</v>
      </c>
      <c r="AA66" t="e">
        <f t="shared" si="17"/>
        <v>#DIV/0!</v>
      </c>
    </row>
    <row r="67" spans="1:27">
      <c r="A67">
        <v>45</v>
      </c>
      <c r="B67" s="1">
        <f t="shared" si="14"/>
        <v>44886</v>
      </c>
      <c r="C67">
        <v>1007</v>
      </c>
      <c r="D67">
        <f t="shared" si="5"/>
        <v>154144</v>
      </c>
      <c r="E67">
        <f t="shared" si="15"/>
        <v>0</v>
      </c>
      <c r="F67">
        <f t="shared" si="11"/>
        <v>0</v>
      </c>
      <c r="J67">
        <f t="shared" si="1"/>
        <v>0</v>
      </c>
      <c r="K67">
        <f t="shared" si="12"/>
        <v>0</v>
      </c>
      <c r="L67">
        <f t="shared" si="18"/>
        <v>0</v>
      </c>
      <c r="M67">
        <f t="shared" si="8"/>
        <v>0</v>
      </c>
      <c r="N67">
        <f t="shared" si="13"/>
        <v>0</v>
      </c>
      <c r="O67">
        <f t="shared" si="9"/>
        <v>0</v>
      </c>
      <c r="P67">
        <f t="shared" si="10"/>
        <v>9.7463657967639161</v>
      </c>
      <c r="Q67">
        <f t="shared" si="10"/>
        <v>4.2780540442909034</v>
      </c>
      <c r="R67">
        <f t="shared" si="10"/>
        <v>1.6486586255873816</v>
      </c>
      <c r="S67">
        <f t="shared" si="10"/>
        <v>0</v>
      </c>
      <c r="T67" s="9">
        <v>0</v>
      </c>
      <c r="U67" s="9">
        <v>1</v>
      </c>
      <c r="V67">
        <v>17092</v>
      </c>
      <c r="W67" s="9">
        <v>72.099999999999994</v>
      </c>
      <c r="X67" s="9">
        <v>5.2</v>
      </c>
      <c r="Y67" s="14">
        <v>0</v>
      </c>
      <c r="Z67" s="10">
        <f t="shared" si="16"/>
        <v>1</v>
      </c>
      <c r="AA67" t="e">
        <f t="shared" si="17"/>
        <v>#DIV/0!</v>
      </c>
    </row>
    <row r="68" spans="1:27">
      <c r="A68">
        <v>46</v>
      </c>
      <c r="B68" s="1">
        <f t="shared" si="14"/>
        <v>44893</v>
      </c>
      <c r="C68">
        <v>917</v>
      </c>
      <c r="D68">
        <f t="shared" si="5"/>
        <v>155061</v>
      </c>
      <c r="E68">
        <f t="shared" si="15"/>
        <v>0</v>
      </c>
      <c r="F68">
        <f t="shared" si="11"/>
        <v>0</v>
      </c>
      <c r="J68">
        <f t="shared" si="1"/>
        <v>0</v>
      </c>
      <c r="K68">
        <f t="shared" si="12"/>
        <v>0</v>
      </c>
      <c r="L68">
        <f t="shared" si="18"/>
        <v>0</v>
      </c>
      <c r="M68">
        <f t="shared" si="8"/>
        <v>0</v>
      </c>
      <c r="N68">
        <f t="shared" si="13"/>
        <v>0</v>
      </c>
      <c r="O68">
        <f t="shared" si="9"/>
        <v>0</v>
      </c>
      <c r="P68">
        <f t="shared" si="10"/>
        <v>9.5458121082638119</v>
      </c>
      <c r="Q68">
        <f t="shared" si="10"/>
        <v>4.1289070065712119</v>
      </c>
      <c r="R68">
        <f t="shared" si="10"/>
        <v>1.6486586255873816</v>
      </c>
      <c r="S68">
        <f t="shared" si="10"/>
        <v>0.69314718055994529</v>
      </c>
      <c r="T68" s="9">
        <v>0</v>
      </c>
      <c r="U68" s="9">
        <v>1</v>
      </c>
      <c r="V68">
        <v>13986</v>
      </c>
      <c r="W68" s="9">
        <v>62.11</v>
      </c>
      <c r="X68" s="9">
        <v>5.2</v>
      </c>
      <c r="Y68" s="14">
        <v>2</v>
      </c>
      <c r="Z68" s="10">
        <f t="shared" si="16"/>
        <v>1</v>
      </c>
      <c r="AA68" t="e">
        <f t="shared" si="17"/>
        <v>#DIV/0!</v>
      </c>
    </row>
    <row r="69" spans="1:27">
      <c r="A69">
        <v>47</v>
      </c>
      <c r="B69" s="1">
        <f t="shared" si="14"/>
        <v>44900</v>
      </c>
      <c r="C69">
        <v>1106</v>
      </c>
      <c r="D69">
        <f t="shared" si="5"/>
        <v>156167</v>
      </c>
      <c r="E69">
        <f t="shared" si="15"/>
        <v>0</v>
      </c>
      <c r="F69">
        <f t="shared" si="11"/>
        <v>0</v>
      </c>
      <c r="J69">
        <f t="shared" si="1"/>
        <v>0</v>
      </c>
      <c r="K69">
        <f t="shared" si="12"/>
        <v>0</v>
      </c>
      <c r="L69">
        <f t="shared" si="18"/>
        <v>0</v>
      </c>
      <c r="M69">
        <f t="shared" si="8"/>
        <v>0</v>
      </c>
      <c r="N69">
        <f t="shared" si="13"/>
        <v>0</v>
      </c>
      <c r="O69">
        <f t="shared" si="9"/>
        <v>0</v>
      </c>
      <c r="P69">
        <f t="shared" si="10"/>
        <v>9.2991750856766728</v>
      </c>
      <c r="Q69">
        <f t="shared" si="10"/>
        <v>3.8850628238453631</v>
      </c>
      <c r="R69">
        <f t="shared" si="10"/>
        <v>1.6094379124341003</v>
      </c>
      <c r="S69">
        <f t="shared" si="10"/>
        <v>1.0986122886681098</v>
      </c>
      <c r="T69" s="9">
        <v>0</v>
      </c>
      <c r="U69" s="9">
        <v>0</v>
      </c>
      <c r="V69">
        <v>10929</v>
      </c>
      <c r="W69" s="9">
        <v>48.67</v>
      </c>
      <c r="X69" s="9">
        <v>5</v>
      </c>
      <c r="Y69" s="14">
        <v>3</v>
      </c>
      <c r="Z69" s="10">
        <f t="shared" si="16"/>
        <v>1</v>
      </c>
      <c r="AA69" t="e">
        <f t="shared" si="17"/>
        <v>#DIV/0!</v>
      </c>
    </row>
    <row r="70" spans="1:27">
      <c r="A70">
        <v>48</v>
      </c>
      <c r="B70" s="1">
        <f t="shared" si="14"/>
        <v>44907</v>
      </c>
      <c r="C70">
        <v>1032</v>
      </c>
      <c r="D70">
        <f t="shared" si="5"/>
        <v>157199</v>
      </c>
      <c r="E70">
        <f t="shared" si="15"/>
        <v>0</v>
      </c>
      <c r="F70">
        <f t="shared" si="11"/>
        <v>0</v>
      </c>
      <c r="J70">
        <f t="shared" si="1"/>
        <v>0</v>
      </c>
      <c r="K70">
        <f t="shared" si="12"/>
        <v>0</v>
      </c>
      <c r="L70">
        <f t="shared" si="18"/>
        <v>0</v>
      </c>
      <c r="M70">
        <f t="shared" si="8"/>
        <v>0</v>
      </c>
      <c r="N70">
        <f t="shared" si="13"/>
        <v>0</v>
      </c>
      <c r="O70">
        <f t="shared" si="9"/>
        <v>0</v>
      </c>
      <c r="P70">
        <f t="shared" si="10"/>
        <v>9.3034663499656673</v>
      </c>
      <c r="Q70">
        <f t="shared" si="10"/>
        <v>3.570658822726505</v>
      </c>
      <c r="R70">
        <f t="shared" si="10"/>
        <v>1.6094379124341003</v>
      </c>
      <c r="S70">
        <f t="shared" si="10"/>
        <v>0</v>
      </c>
      <c r="T70" s="9">
        <v>0</v>
      </c>
      <c r="U70" s="9">
        <v>0</v>
      </c>
      <c r="V70">
        <v>10976</v>
      </c>
      <c r="W70" s="9">
        <v>35.54</v>
      </c>
      <c r="X70" s="9">
        <v>5</v>
      </c>
      <c r="Y70" s="14">
        <v>1</v>
      </c>
      <c r="Z70" s="10">
        <f t="shared" si="16"/>
        <v>1</v>
      </c>
      <c r="AA70" t="e">
        <f t="shared" si="17"/>
        <v>#DIV/0!</v>
      </c>
    </row>
    <row r="71" spans="1:27">
      <c r="A71">
        <v>49</v>
      </c>
      <c r="B71" s="1">
        <f t="shared" si="14"/>
        <v>44914</v>
      </c>
      <c r="C71">
        <v>11492</v>
      </c>
      <c r="D71">
        <f t="shared" si="5"/>
        <v>168691</v>
      </c>
      <c r="E71">
        <f t="shared" si="15"/>
        <v>0</v>
      </c>
      <c r="F71">
        <f t="shared" si="11"/>
        <v>0</v>
      </c>
      <c r="J71">
        <f t="shared" si="1"/>
        <v>0</v>
      </c>
      <c r="K71">
        <f t="shared" si="12"/>
        <v>0</v>
      </c>
      <c r="L71">
        <f t="shared" si="18"/>
        <v>0</v>
      </c>
      <c r="M71">
        <f t="shared" si="8"/>
        <v>0</v>
      </c>
      <c r="N71">
        <f t="shared" si="13"/>
        <v>0</v>
      </c>
      <c r="O71">
        <f t="shared" si="9"/>
        <v>0</v>
      </c>
      <c r="P71">
        <f t="shared" si="10"/>
        <v>9.9899404402663272</v>
      </c>
      <c r="Q71">
        <f t="shared" si="10"/>
        <v>3.8188106237059674</v>
      </c>
      <c r="R71">
        <f t="shared" si="10"/>
        <v>1.6094379124341003</v>
      </c>
      <c r="S71">
        <f t="shared" si="10"/>
        <v>1.0986122886681098</v>
      </c>
      <c r="T71" s="9">
        <v>0</v>
      </c>
      <c r="U71" s="9">
        <v>0</v>
      </c>
      <c r="V71">
        <v>21806</v>
      </c>
      <c r="W71" s="9">
        <v>45.55</v>
      </c>
      <c r="X71" s="9">
        <v>5</v>
      </c>
      <c r="Y71" s="14">
        <v>3</v>
      </c>
      <c r="Z71" s="10">
        <f t="shared" si="16"/>
        <v>1</v>
      </c>
      <c r="AA71" t="e">
        <f t="shared" si="17"/>
        <v>#DIV/0!</v>
      </c>
    </row>
    <row r="72" spans="1:27">
      <c r="A72">
        <v>50</v>
      </c>
      <c r="B72" s="1">
        <f t="shared" si="14"/>
        <v>44921</v>
      </c>
      <c r="C72">
        <v>3788</v>
      </c>
      <c r="D72">
        <f t="shared" si="5"/>
        <v>172479</v>
      </c>
      <c r="E72">
        <f t="shared" si="15"/>
        <v>0</v>
      </c>
      <c r="F72">
        <f t="shared" si="11"/>
        <v>0</v>
      </c>
      <c r="J72">
        <f t="shared" si="1"/>
        <v>0</v>
      </c>
      <c r="K72">
        <f t="shared" si="12"/>
        <v>0</v>
      </c>
      <c r="L72">
        <f t="shared" si="18"/>
        <v>0</v>
      </c>
      <c r="M72">
        <f t="shared" si="8"/>
        <v>0</v>
      </c>
      <c r="N72">
        <f t="shared" si="13"/>
        <v>0</v>
      </c>
      <c r="O72">
        <f t="shared" si="9"/>
        <v>0</v>
      </c>
      <c r="P72">
        <f t="shared" si="10"/>
        <v>9.1149301871715238</v>
      </c>
      <c r="Q72">
        <f t="shared" si="10"/>
        <v>3.482777368654578</v>
      </c>
      <c r="R72">
        <f t="shared" si="10"/>
        <v>1.6094379124341003</v>
      </c>
      <c r="S72">
        <f t="shared" si="10"/>
        <v>0.69314718055994529</v>
      </c>
      <c r="T72" s="9">
        <v>0</v>
      </c>
      <c r="U72" s="9">
        <v>0</v>
      </c>
      <c r="V72">
        <v>9090</v>
      </c>
      <c r="W72" s="9">
        <v>32.549999999999997</v>
      </c>
      <c r="X72" s="9">
        <v>5</v>
      </c>
      <c r="Y72" s="14">
        <v>2</v>
      </c>
      <c r="Z72" s="10">
        <f t="shared" si="16"/>
        <v>1</v>
      </c>
      <c r="AA72" t="e">
        <f t="shared" si="17"/>
        <v>#DIV/0!</v>
      </c>
    </row>
    <row r="73" spans="1:27">
      <c r="A73">
        <v>51</v>
      </c>
      <c r="B73" s="1">
        <f t="shared" si="14"/>
        <v>44928</v>
      </c>
      <c r="C73">
        <v>1513</v>
      </c>
      <c r="D73">
        <f t="shared" si="5"/>
        <v>173992</v>
      </c>
      <c r="E73">
        <f t="shared" si="15"/>
        <v>0</v>
      </c>
      <c r="F73">
        <f t="shared" si="11"/>
        <v>0</v>
      </c>
      <c r="J73">
        <f t="shared" si="1"/>
        <v>0</v>
      </c>
      <c r="K73">
        <f t="shared" si="12"/>
        <v>0</v>
      </c>
      <c r="L73">
        <f t="shared" si="18"/>
        <v>0</v>
      </c>
      <c r="M73">
        <f t="shared" si="8"/>
        <v>0</v>
      </c>
      <c r="N73">
        <f t="shared" si="13"/>
        <v>0</v>
      </c>
      <c r="O73">
        <f t="shared" si="9"/>
        <v>0</v>
      </c>
      <c r="P73">
        <f t="shared" si="10"/>
        <v>8.8140332016527836</v>
      </c>
      <c r="Q73">
        <f t="shared" si="10"/>
        <v>3.2569420256746571</v>
      </c>
      <c r="R73">
        <f t="shared" si="10"/>
        <v>1.6094379124341003</v>
      </c>
      <c r="S73">
        <f t="shared" si="10"/>
        <v>0.69314718055994529</v>
      </c>
      <c r="T73" s="9">
        <v>0</v>
      </c>
      <c r="U73" s="9">
        <v>0</v>
      </c>
      <c r="V73">
        <v>6728</v>
      </c>
      <c r="W73" s="9">
        <v>25.97</v>
      </c>
      <c r="X73" s="9">
        <v>5</v>
      </c>
      <c r="Y73" s="14">
        <v>2</v>
      </c>
      <c r="Z73" s="10">
        <f t="shared" si="16"/>
        <v>1</v>
      </c>
      <c r="AA73" t="e">
        <f t="shared" si="17"/>
        <v>#DIV/0!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1BCF-5060-124D-97C3-B996B943872E}">
  <dimension ref="A1:L59"/>
  <sheetViews>
    <sheetView workbookViewId="0">
      <selection activeCell="K1" sqref="K1:L3"/>
    </sheetView>
  </sheetViews>
  <sheetFormatPr defaultColWidth="11" defaultRowHeight="15.75"/>
  <sheetData>
    <row r="1" spans="1:12">
      <c r="E1" t="s">
        <v>6</v>
      </c>
      <c r="F1">
        <v>1.1886342277574626E-2</v>
      </c>
      <c r="I1" t="s">
        <v>16</v>
      </c>
      <c r="J1" s="10">
        <f>AVERAGE(J8:J58)</f>
        <v>0.75591752519875455</v>
      </c>
    </row>
    <row r="2" spans="1:12">
      <c r="A2" t="s">
        <v>9</v>
      </c>
      <c r="B2">
        <v>1000000</v>
      </c>
      <c r="E2" t="s">
        <v>7</v>
      </c>
      <c r="F2">
        <v>11.911580317717776</v>
      </c>
    </row>
    <row r="3" spans="1:12">
      <c r="E3" t="s">
        <v>8</v>
      </c>
      <c r="F3">
        <f>SUM(F6:F59)</f>
        <v>-142927.8092654986</v>
      </c>
    </row>
    <row r="5" spans="1:12">
      <c r="B5" s="3" t="s">
        <v>15</v>
      </c>
      <c r="C5" s="2" t="s">
        <v>0</v>
      </c>
      <c r="D5" s="12" t="s">
        <v>4</v>
      </c>
      <c r="E5" s="12" t="s">
        <v>5</v>
      </c>
      <c r="F5" s="12" t="s">
        <v>8</v>
      </c>
      <c r="G5" s="12"/>
      <c r="H5" s="12" t="s">
        <v>10</v>
      </c>
      <c r="I5" s="12" t="s">
        <v>26</v>
      </c>
      <c r="J5" s="12" t="s">
        <v>18</v>
      </c>
      <c r="K5" s="12" t="s">
        <v>19</v>
      </c>
    </row>
    <row r="6" spans="1:12">
      <c r="B6" s="1">
        <f>B7-WEEKDAY(7)</f>
        <v>44564</v>
      </c>
      <c r="C6" s="4"/>
    </row>
    <row r="7" spans="1:12">
      <c r="B7" s="1">
        <v>44571</v>
      </c>
      <c r="C7" s="4"/>
    </row>
    <row r="8" spans="1:12">
      <c r="B8" s="1">
        <v>44578</v>
      </c>
      <c r="C8">
        <v>0</v>
      </c>
      <c r="D8">
        <f>C8</f>
        <v>0</v>
      </c>
      <c r="J8" s="10"/>
    </row>
    <row r="9" spans="1:12">
      <c r="B9" s="1">
        <f t="shared" ref="B9:B58" si="0">B8+WEEKDAY(7)</f>
        <v>44585</v>
      </c>
      <c r="C9">
        <v>0</v>
      </c>
      <c r="D9">
        <f t="shared" ref="D9:D58" si="1">C9+D8</f>
        <v>0</v>
      </c>
      <c r="J9" s="10"/>
      <c r="L9" t="s">
        <v>14</v>
      </c>
    </row>
    <row r="10" spans="1:12">
      <c r="B10" s="1">
        <f t="shared" si="0"/>
        <v>44592</v>
      </c>
      <c r="C10">
        <v>0</v>
      </c>
      <c r="D10">
        <f t="shared" si="1"/>
        <v>0</v>
      </c>
      <c r="J10" s="10"/>
    </row>
    <row r="11" spans="1:12">
      <c r="B11" s="1">
        <f t="shared" si="0"/>
        <v>44599</v>
      </c>
      <c r="C11">
        <v>0</v>
      </c>
      <c r="D11">
        <f t="shared" si="1"/>
        <v>0</v>
      </c>
      <c r="J11" s="10"/>
    </row>
    <row r="12" spans="1:12">
      <c r="B12" s="1">
        <f t="shared" si="0"/>
        <v>44606</v>
      </c>
      <c r="C12">
        <v>0</v>
      </c>
      <c r="D12">
        <f t="shared" si="1"/>
        <v>0</v>
      </c>
      <c r="J12" s="10"/>
    </row>
    <row r="13" spans="1:12">
      <c r="B13" s="1">
        <f t="shared" si="0"/>
        <v>44613</v>
      </c>
      <c r="C13">
        <v>0</v>
      </c>
      <c r="D13">
        <f t="shared" si="1"/>
        <v>0</v>
      </c>
      <c r="J13" s="10"/>
    </row>
    <row r="14" spans="1:12">
      <c r="B14" s="1">
        <f t="shared" si="0"/>
        <v>44620</v>
      </c>
      <c r="C14">
        <v>0</v>
      </c>
      <c r="D14">
        <f t="shared" si="1"/>
        <v>0</v>
      </c>
      <c r="J14" s="10"/>
    </row>
    <row r="15" spans="1:12">
      <c r="B15" s="1">
        <f t="shared" si="0"/>
        <v>44627</v>
      </c>
      <c r="C15">
        <v>0</v>
      </c>
      <c r="D15">
        <f t="shared" si="1"/>
        <v>0</v>
      </c>
      <c r="J15" s="10"/>
    </row>
    <row r="16" spans="1:12">
      <c r="B16" s="1">
        <f t="shared" si="0"/>
        <v>44634</v>
      </c>
      <c r="C16">
        <v>0</v>
      </c>
      <c r="D16">
        <f t="shared" si="1"/>
        <v>0</v>
      </c>
      <c r="J16" s="10"/>
    </row>
    <row r="17" spans="1:11">
      <c r="B17" s="1">
        <f t="shared" si="0"/>
        <v>44641</v>
      </c>
      <c r="C17">
        <v>0</v>
      </c>
      <c r="D17">
        <f t="shared" si="1"/>
        <v>0</v>
      </c>
      <c r="J17" s="10"/>
    </row>
    <row r="18" spans="1:11">
      <c r="B18" s="1">
        <f t="shared" si="0"/>
        <v>44648</v>
      </c>
      <c r="C18">
        <v>0</v>
      </c>
      <c r="D18">
        <f t="shared" si="1"/>
        <v>0</v>
      </c>
      <c r="J18" s="10"/>
    </row>
    <row r="19" spans="1:11">
      <c r="B19" s="1">
        <f t="shared" si="0"/>
        <v>44655</v>
      </c>
      <c r="C19">
        <v>0</v>
      </c>
      <c r="D19">
        <f t="shared" si="1"/>
        <v>0</v>
      </c>
      <c r="J19" s="10"/>
    </row>
    <row r="20" spans="1:11">
      <c r="B20" s="1">
        <f t="shared" si="0"/>
        <v>44662</v>
      </c>
      <c r="C20">
        <v>0</v>
      </c>
      <c r="D20">
        <f t="shared" si="1"/>
        <v>0</v>
      </c>
      <c r="J20" s="10"/>
    </row>
    <row r="21" spans="1:11">
      <c r="B21" s="1">
        <f t="shared" si="0"/>
        <v>44669</v>
      </c>
      <c r="C21">
        <v>0</v>
      </c>
      <c r="D21">
        <f t="shared" si="1"/>
        <v>0</v>
      </c>
      <c r="J21" s="10"/>
    </row>
    <row r="22" spans="1:11">
      <c r="A22">
        <v>1</v>
      </c>
      <c r="B22" s="1">
        <f t="shared" si="0"/>
        <v>44676</v>
      </c>
      <c r="C22">
        <v>288</v>
      </c>
      <c r="D22">
        <f t="shared" si="1"/>
        <v>288</v>
      </c>
      <c r="E22">
        <f>1-(F$2/(F$2+A22))^F$1</f>
        <v>9.5774125914216413E-4</v>
      </c>
      <c r="F22">
        <f t="shared" ref="F22:F58" si="2">C22*LN(E22-E21)</f>
        <v>-2001.8686754521516</v>
      </c>
      <c r="H22">
        <f t="shared" ref="H22:H58" si="3">$B$2*E22</f>
        <v>957.74125914216415</v>
      </c>
      <c r="I22">
        <f t="shared" ref="I22:I58" si="4">H22-H21</f>
        <v>957.74125914216415</v>
      </c>
      <c r="J22" s="10">
        <f t="shared" ref="J22:J58" si="5">ABS(C22-I22)/C22</f>
        <v>2.3254904831325143</v>
      </c>
      <c r="K22">
        <f t="shared" ref="K22:K58" si="6">(C22-I22)^2/I22</f>
        <v>468.34502525149082</v>
      </c>
    </row>
    <row r="23" spans="1:11">
      <c r="A23">
        <v>2</v>
      </c>
      <c r="B23" s="1">
        <f t="shared" si="0"/>
        <v>44683</v>
      </c>
      <c r="C23">
        <v>488</v>
      </c>
      <c r="D23">
        <f t="shared" si="1"/>
        <v>776</v>
      </c>
      <c r="E23">
        <f t="shared" ref="E23:E55" si="7">1-(F$2/(F$2+A23))^F$1</f>
        <v>1.8431849288215174E-3</v>
      </c>
      <c r="F23">
        <f t="shared" si="2"/>
        <v>-3430.357797849389</v>
      </c>
      <c r="H23">
        <f t="shared" si="3"/>
        <v>1843.1849288215174</v>
      </c>
      <c r="I23">
        <f t="shared" si="4"/>
        <v>885.44366967935321</v>
      </c>
      <c r="J23" s="10">
        <f t="shared" si="5"/>
        <v>0.81443374934293689</v>
      </c>
      <c r="K23">
        <f t="shared" si="6"/>
        <v>178.39810253021923</v>
      </c>
    </row>
    <row r="24" spans="1:11">
      <c r="A24">
        <v>3</v>
      </c>
      <c r="B24" s="1">
        <f t="shared" si="0"/>
        <v>44690</v>
      </c>
      <c r="C24">
        <v>610</v>
      </c>
      <c r="D24">
        <f t="shared" si="1"/>
        <v>1386</v>
      </c>
      <c r="E24">
        <f t="shared" si="7"/>
        <v>2.6664327461968229E-3</v>
      </c>
      <c r="F24">
        <f t="shared" si="2"/>
        <v>-4332.3745056439029</v>
      </c>
      <c r="H24">
        <f t="shared" si="3"/>
        <v>2666.4327461968228</v>
      </c>
      <c r="I24">
        <f t="shared" si="4"/>
        <v>823.24781737530543</v>
      </c>
      <c r="J24" s="10">
        <f t="shared" si="5"/>
        <v>0.34958658586115643</v>
      </c>
      <c r="K24">
        <f t="shared" si="6"/>
        <v>55.238083424642063</v>
      </c>
    </row>
    <row r="25" spans="1:11">
      <c r="A25">
        <v>4</v>
      </c>
      <c r="B25" s="1">
        <f t="shared" si="0"/>
        <v>44697</v>
      </c>
      <c r="C25">
        <v>812</v>
      </c>
      <c r="D25">
        <f t="shared" si="1"/>
        <v>2198</v>
      </c>
      <c r="E25">
        <f t="shared" si="7"/>
        <v>3.4356099633381376E-3</v>
      </c>
      <c r="F25">
        <f t="shared" si="2"/>
        <v>-5822.1936008345474</v>
      </c>
      <c r="H25">
        <f t="shared" si="3"/>
        <v>3435.6099633381377</v>
      </c>
      <c r="I25">
        <f t="shared" si="4"/>
        <v>769.17721714131494</v>
      </c>
      <c r="J25" s="10">
        <f t="shared" si="5"/>
        <v>5.2737417313651551E-2</v>
      </c>
      <c r="K25">
        <f t="shared" si="6"/>
        <v>2.3840939264653009</v>
      </c>
    </row>
    <row r="26" spans="1:11">
      <c r="A26">
        <v>5</v>
      </c>
      <c r="B26" s="1">
        <f t="shared" si="0"/>
        <v>44704</v>
      </c>
      <c r="C26">
        <v>1028</v>
      </c>
      <c r="D26">
        <f t="shared" si="1"/>
        <v>3226</v>
      </c>
      <c r="E26">
        <f t="shared" si="7"/>
        <v>4.1573491845787736E-3</v>
      </c>
      <c r="F26">
        <f t="shared" si="2"/>
        <v>-7436.3943805979952</v>
      </c>
      <c r="H26">
        <f t="shared" si="3"/>
        <v>4157.3491845787739</v>
      </c>
      <c r="I26">
        <f t="shared" si="4"/>
        <v>721.7392212406362</v>
      </c>
      <c r="J26" s="10">
        <f t="shared" si="5"/>
        <v>0.29791904548576248</v>
      </c>
      <c r="K26">
        <f t="shared" si="6"/>
        <v>129.95783220019771</v>
      </c>
    </row>
    <row r="27" spans="1:11">
      <c r="A27">
        <v>6</v>
      </c>
      <c r="B27" s="1">
        <f t="shared" si="0"/>
        <v>44711</v>
      </c>
      <c r="C27">
        <v>625</v>
      </c>
      <c r="D27">
        <f t="shared" si="1"/>
        <v>3851</v>
      </c>
      <c r="E27">
        <f t="shared" si="7"/>
        <v>4.8371347108174811E-3</v>
      </c>
      <c r="F27">
        <f t="shared" si="2"/>
        <v>-4558.5832575838222</v>
      </c>
      <c r="H27">
        <f t="shared" si="3"/>
        <v>4837.1347108174814</v>
      </c>
      <c r="I27">
        <f t="shared" si="4"/>
        <v>679.78552623870746</v>
      </c>
      <c r="J27" s="10">
        <f t="shared" si="5"/>
        <v>8.7656841981931938E-2</v>
      </c>
      <c r="K27">
        <f t="shared" si="6"/>
        <v>4.4152953680248554</v>
      </c>
    </row>
    <row r="28" spans="1:11">
      <c r="A28">
        <v>7</v>
      </c>
      <c r="B28" s="1">
        <f t="shared" si="0"/>
        <v>44718</v>
      </c>
      <c r="C28">
        <v>1443</v>
      </c>
      <c r="D28">
        <f t="shared" si="1"/>
        <v>5294</v>
      </c>
      <c r="E28">
        <f t="shared" si="7"/>
        <v>5.4795530185928198E-3</v>
      </c>
      <c r="F28">
        <f t="shared" si="2"/>
        <v>-10606.440903952816</v>
      </c>
      <c r="H28">
        <f t="shared" si="3"/>
        <v>5479.5530185928201</v>
      </c>
      <c r="I28">
        <f t="shared" si="4"/>
        <v>642.41830777533869</v>
      </c>
      <c r="J28" s="10">
        <f t="shared" si="5"/>
        <v>0.55480366751535781</v>
      </c>
      <c r="K28">
        <f t="shared" si="6"/>
        <v>997.68490120528054</v>
      </c>
    </row>
    <row r="29" spans="1:11">
      <c r="A29">
        <v>8</v>
      </c>
      <c r="B29" s="1">
        <f t="shared" si="0"/>
        <v>44725</v>
      </c>
      <c r="C29">
        <v>811</v>
      </c>
      <c r="D29">
        <f t="shared" si="1"/>
        <v>6105</v>
      </c>
      <c r="E29">
        <f t="shared" si="7"/>
        <v>6.0884784891203081E-3</v>
      </c>
      <c r="F29">
        <f t="shared" si="2"/>
        <v>-6004.4937037198515</v>
      </c>
      <c r="H29">
        <f t="shared" si="3"/>
        <v>6088.478489120308</v>
      </c>
      <c r="I29">
        <f t="shared" si="4"/>
        <v>608.92547052748796</v>
      </c>
      <c r="J29" s="10">
        <f t="shared" si="5"/>
        <v>0.24916711402282618</v>
      </c>
      <c r="K29">
        <f t="shared" si="6"/>
        <v>67.059299434730761</v>
      </c>
    </row>
    <row r="30" spans="1:11">
      <c r="A30">
        <v>9</v>
      </c>
      <c r="B30" s="1">
        <f t="shared" si="0"/>
        <v>44732</v>
      </c>
      <c r="C30">
        <v>867</v>
      </c>
      <c r="D30">
        <f t="shared" si="1"/>
        <v>6972</v>
      </c>
      <c r="E30">
        <f t="shared" si="7"/>
        <v>6.6672134841523345E-3</v>
      </c>
      <c r="F30">
        <f t="shared" si="2"/>
        <v>-6463.1953174488735</v>
      </c>
      <c r="H30">
        <f t="shared" si="3"/>
        <v>6667.2134841523348</v>
      </c>
      <c r="I30">
        <f t="shared" si="4"/>
        <v>578.73499503202675</v>
      </c>
      <c r="J30" s="10">
        <f t="shared" si="5"/>
        <v>0.33248558819835439</v>
      </c>
      <c r="K30">
        <f t="shared" si="6"/>
        <v>143.58335646280926</v>
      </c>
    </row>
    <row r="31" spans="1:11">
      <c r="A31">
        <v>10</v>
      </c>
      <c r="B31" s="1">
        <f t="shared" si="0"/>
        <v>44739</v>
      </c>
      <c r="C31">
        <v>753</v>
      </c>
      <c r="D31">
        <f t="shared" si="1"/>
        <v>7725</v>
      </c>
      <c r="E31">
        <f t="shared" si="7"/>
        <v>7.2185956024665154E-3</v>
      </c>
      <c r="F31">
        <f t="shared" si="2"/>
        <v>-5649.821114599803</v>
      </c>
      <c r="H31">
        <f t="shared" si="3"/>
        <v>7218.5956024665156</v>
      </c>
      <c r="I31">
        <f t="shared" si="4"/>
        <v>551.38211831418084</v>
      </c>
      <c r="J31" s="10">
        <f t="shared" si="5"/>
        <v>0.2677528309240626</v>
      </c>
      <c r="K31">
        <f t="shared" si="6"/>
        <v>73.723410435872154</v>
      </c>
    </row>
    <row r="32" spans="1:11">
      <c r="A32">
        <v>11</v>
      </c>
      <c r="B32" s="1">
        <f t="shared" si="0"/>
        <v>44746</v>
      </c>
      <c r="C32">
        <v>620</v>
      </c>
      <c r="D32">
        <f t="shared" si="1"/>
        <v>8345</v>
      </c>
      <c r="E32">
        <f t="shared" si="7"/>
        <v>7.7450809302207491E-3</v>
      </c>
      <c r="F32">
        <f t="shared" si="2"/>
        <v>-4680.557998460964</v>
      </c>
      <c r="H32">
        <f t="shared" si="3"/>
        <v>7745.080930220749</v>
      </c>
      <c r="I32">
        <f t="shared" si="4"/>
        <v>526.48532775423337</v>
      </c>
      <c r="J32" s="10">
        <f t="shared" si="5"/>
        <v>0.15083011652543005</v>
      </c>
      <c r="K32">
        <f t="shared" si="6"/>
        <v>16.610137954908733</v>
      </c>
    </row>
    <row r="33" spans="1:11">
      <c r="A33">
        <v>12</v>
      </c>
      <c r="B33" s="1">
        <f t="shared" si="0"/>
        <v>44753</v>
      </c>
      <c r="C33">
        <v>462</v>
      </c>
      <c r="D33">
        <f t="shared" si="1"/>
        <v>8807</v>
      </c>
      <c r="E33">
        <f t="shared" si="7"/>
        <v>8.2488094556869562E-3</v>
      </c>
      <c r="F33">
        <f t="shared" si="2"/>
        <v>-3508.1845606312968</v>
      </c>
      <c r="H33">
        <f t="shared" si="3"/>
        <v>8248.8094556869564</v>
      </c>
      <c r="I33">
        <f t="shared" si="4"/>
        <v>503.72852546620743</v>
      </c>
      <c r="J33" s="10">
        <f t="shared" si="5"/>
        <v>9.0321483693089677E-2</v>
      </c>
      <c r="K33">
        <f t="shared" si="6"/>
        <v>3.4567624217277624</v>
      </c>
    </row>
    <row r="34" spans="1:11">
      <c r="A34">
        <v>13</v>
      </c>
      <c r="B34" s="1">
        <f t="shared" si="0"/>
        <v>44760</v>
      </c>
      <c r="C34">
        <v>745</v>
      </c>
      <c r="D34">
        <f t="shared" si="1"/>
        <v>9552</v>
      </c>
      <c r="E34">
        <f t="shared" si="7"/>
        <v>8.7316570446023256E-3</v>
      </c>
      <c r="F34">
        <f t="shared" si="2"/>
        <v>-5688.6780812311226</v>
      </c>
      <c r="H34">
        <f t="shared" si="3"/>
        <v>8731.6570446023252</v>
      </c>
      <c r="I34">
        <f t="shared" si="4"/>
        <v>482.84758891536876</v>
      </c>
      <c r="J34" s="10">
        <f t="shared" si="5"/>
        <v>0.35188243098608218</v>
      </c>
      <c r="K34">
        <f t="shared" si="6"/>
        <v>142.33039206400818</v>
      </c>
    </row>
    <row r="35" spans="1:11">
      <c r="A35">
        <v>14</v>
      </c>
      <c r="B35" s="1">
        <f t="shared" si="0"/>
        <v>44767</v>
      </c>
      <c r="C35">
        <v>813</v>
      </c>
      <c r="D35">
        <f t="shared" si="1"/>
        <v>10365</v>
      </c>
      <c r="E35">
        <f t="shared" si="7"/>
        <v>9.1952771581361725E-3</v>
      </c>
      <c r="F35">
        <f t="shared" si="2"/>
        <v>-6240.9498353289182</v>
      </c>
      <c r="H35">
        <f t="shared" si="3"/>
        <v>9195.2771581361721</v>
      </c>
      <c r="I35">
        <f t="shared" si="4"/>
        <v>463.62011353384696</v>
      </c>
      <c r="J35" s="10">
        <f t="shared" si="5"/>
        <v>0.4297415577689459</v>
      </c>
      <c r="K35">
        <f t="shared" si="6"/>
        <v>263.2894939278566</v>
      </c>
    </row>
    <row r="36" spans="1:11">
      <c r="A36">
        <v>15</v>
      </c>
      <c r="B36" s="1">
        <f t="shared" si="0"/>
        <v>44774</v>
      </c>
      <c r="C36">
        <v>569</v>
      </c>
      <c r="D36">
        <f t="shared" si="1"/>
        <v>10934</v>
      </c>
      <c r="E36">
        <f t="shared" si="7"/>
        <v>9.6411346499623019E-3</v>
      </c>
      <c r="F36">
        <f t="shared" si="2"/>
        <v>-4390.1258625902838</v>
      </c>
      <c r="H36">
        <f t="shared" si="3"/>
        <v>9641.1346499623014</v>
      </c>
      <c r="I36">
        <f t="shared" si="4"/>
        <v>445.85749182612926</v>
      </c>
      <c r="J36" s="10">
        <f t="shared" si="5"/>
        <v>0.21641917078008918</v>
      </c>
      <c r="K36">
        <f t="shared" si="6"/>
        <v>34.011040741388612</v>
      </c>
    </row>
    <row r="37" spans="1:11">
      <c r="A37">
        <v>16</v>
      </c>
      <c r="B37" s="1">
        <f t="shared" si="0"/>
        <v>44781</v>
      </c>
      <c r="C37">
        <v>343</v>
      </c>
      <c r="D37">
        <f t="shared" si="1"/>
        <v>11277</v>
      </c>
      <c r="E37">
        <f t="shared" si="7"/>
        <v>1.0070533380772018E-2</v>
      </c>
      <c r="F37">
        <f t="shared" si="2"/>
        <v>-2659.321747490967</v>
      </c>
      <c r="H37">
        <f t="shared" si="3"/>
        <v>10070.533380772018</v>
      </c>
      <c r="I37">
        <f t="shared" si="4"/>
        <v>429.39873080971665</v>
      </c>
      <c r="J37" s="10">
        <f t="shared" si="5"/>
        <v>0.25189134346856168</v>
      </c>
      <c r="K37">
        <f t="shared" si="6"/>
        <v>17.384170352468505</v>
      </c>
    </row>
    <row r="38" spans="1:11">
      <c r="A38">
        <v>17</v>
      </c>
      <c r="B38" s="1">
        <f t="shared" si="0"/>
        <v>44788</v>
      </c>
      <c r="C38">
        <v>423</v>
      </c>
      <c r="D38">
        <f t="shared" si="1"/>
        <v>11700</v>
      </c>
      <c r="E38">
        <f t="shared" si="7"/>
        <v>1.0484638959235903E-2</v>
      </c>
      <c r="F38">
        <f t="shared" si="2"/>
        <v>-3294.9117991955513</v>
      </c>
      <c r="H38">
        <f t="shared" si="3"/>
        <v>10484.638959235903</v>
      </c>
      <c r="I38">
        <f t="shared" si="4"/>
        <v>414.10557846388474</v>
      </c>
      <c r="J38" s="10">
        <f t="shared" si="5"/>
        <v>2.1027001267411964E-2</v>
      </c>
      <c r="K38">
        <f t="shared" si="6"/>
        <v>0.19104001147622887</v>
      </c>
    </row>
    <row r="39" spans="1:11">
      <c r="A39">
        <v>18</v>
      </c>
      <c r="B39" s="1">
        <f t="shared" si="0"/>
        <v>44795</v>
      </c>
      <c r="C39">
        <v>370</v>
      </c>
      <c r="D39">
        <f t="shared" si="1"/>
        <v>12070</v>
      </c>
      <c r="E39">
        <f t="shared" si="7"/>
        <v>1.0884497606136634E-2</v>
      </c>
      <c r="F39">
        <f t="shared" si="2"/>
        <v>-2895.0277987417794</v>
      </c>
      <c r="H39">
        <f t="shared" si="3"/>
        <v>10884.497606136634</v>
      </c>
      <c r="I39">
        <f t="shared" si="4"/>
        <v>399.8586469007314</v>
      </c>
      <c r="J39" s="10">
        <f t="shared" si="5"/>
        <v>8.0699045677652431E-2</v>
      </c>
      <c r="K39">
        <f t="shared" si="6"/>
        <v>2.2296349013652557</v>
      </c>
    </row>
    <row r="40" spans="1:11">
      <c r="A40">
        <v>19</v>
      </c>
      <c r="B40" s="1">
        <f t="shared" si="0"/>
        <v>44802</v>
      </c>
      <c r="C40">
        <v>390</v>
      </c>
      <c r="D40">
        <f t="shared" si="1"/>
        <v>12460</v>
      </c>
      <c r="E40">
        <f t="shared" si="7"/>
        <v>1.1271051908446128E-2</v>
      </c>
      <c r="F40">
        <f t="shared" si="2"/>
        <v>-3064.7128988732288</v>
      </c>
      <c r="H40">
        <f t="shared" si="3"/>
        <v>11271.051908446128</v>
      </c>
      <c r="I40">
        <f t="shared" si="4"/>
        <v>386.55430230949423</v>
      </c>
      <c r="J40" s="10">
        <f t="shared" si="5"/>
        <v>8.8351222833481218E-3</v>
      </c>
      <c r="K40">
        <f t="shared" si="6"/>
        <v>3.0714527049425538E-2</v>
      </c>
    </row>
    <row r="41" spans="1:11">
      <c r="A41">
        <v>20</v>
      </c>
      <c r="B41" s="1">
        <f t="shared" si="0"/>
        <v>44809</v>
      </c>
      <c r="C41">
        <v>490</v>
      </c>
      <c r="D41">
        <f t="shared" si="1"/>
        <v>12950</v>
      </c>
      <c r="E41">
        <f t="shared" si="7"/>
        <v>1.1645154058854024E-2</v>
      </c>
      <c r="F41">
        <f t="shared" si="2"/>
        <v>-3866.5810175208603</v>
      </c>
      <c r="H41">
        <f t="shared" si="3"/>
        <v>11645.154058854023</v>
      </c>
      <c r="I41">
        <f t="shared" si="4"/>
        <v>374.10215040789444</v>
      </c>
      <c r="J41" s="10">
        <f t="shared" si="5"/>
        <v>0.23652622365735829</v>
      </c>
      <c r="K41">
        <f t="shared" si="6"/>
        <v>35.905464658325762</v>
      </c>
    </row>
    <row r="42" spans="1:11">
      <c r="A42">
        <v>21</v>
      </c>
      <c r="B42" s="1">
        <f t="shared" si="0"/>
        <v>44816</v>
      </c>
      <c r="C42">
        <v>618</v>
      </c>
      <c r="D42">
        <f t="shared" si="1"/>
        <v>13568</v>
      </c>
      <c r="E42">
        <f t="shared" si="7"/>
        <v>1.200757704736255E-2</v>
      </c>
      <c r="F42">
        <f t="shared" si="2"/>
        <v>-4896.2277049709983</v>
      </c>
      <c r="H42">
        <f t="shared" si="3"/>
        <v>12007.577047362551</v>
      </c>
      <c r="I42">
        <f t="shared" si="4"/>
        <v>362.42298850852785</v>
      </c>
      <c r="J42" s="10">
        <f t="shared" si="5"/>
        <v>0.41355503477584488</v>
      </c>
      <c r="K42">
        <f t="shared" si="6"/>
        <v>180.2303134018087</v>
      </c>
    </row>
    <row r="43" spans="1:11">
      <c r="A43">
        <v>22</v>
      </c>
      <c r="B43" s="1">
        <f t="shared" si="0"/>
        <v>44823</v>
      </c>
      <c r="C43">
        <v>245</v>
      </c>
      <c r="D43">
        <f t="shared" si="1"/>
        <v>13813</v>
      </c>
      <c r="E43">
        <f t="shared" si="7"/>
        <v>1.2359024173582145E-2</v>
      </c>
      <c r="F43">
        <f t="shared" si="2"/>
        <v>-1948.595563918773</v>
      </c>
      <c r="H43">
        <f t="shared" si="3"/>
        <v>12359.024173582146</v>
      </c>
      <c r="I43">
        <f t="shared" si="4"/>
        <v>351.44712621959479</v>
      </c>
      <c r="J43" s="10">
        <f t="shared" si="5"/>
        <v>0.43447806620242774</v>
      </c>
      <c r="K43">
        <f t="shared" si="6"/>
        <v>32.240954143783206</v>
      </c>
    </row>
    <row r="44" spans="1:11">
      <c r="A44">
        <v>23</v>
      </c>
      <c r="B44" s="1">
        <f t="shared" si="0"/>
        <v>44830</v>
      </c>
      <c r="C44">
        <v>533</v>
      </c>
      <c r="D44">
        <f t="shared" si="1"/>
        <v>14346</v>
      </c>
      <c r="E44">
        <f t="shared" si="7"/>
        <v>1.2700137173219495E-2</v>
      </c>
      <c r="F44">
        <f t="shared" si="2"/>
        <v>-4255.097172194387</v>
      </c>
      <c r="H44">
        <f t="shared" si="3"/>
        <v>12700.137173219495</v>
      </c>
      <c r="I44">
        <f t="shared" si="4"/>
        <v>341.11299963734928</v>
      </c>
      <c r="J44" s="10">
        <f t="shared" si="5"/>
        <v>0.36001313388865053</v>
      </c>
      <c r="K44">
        <f t="shared" si="6"/>
        <v>107.94259071721505</v>
      </c>
    </row>
    <row r="45" spans="1:11">
      <c r="A45">
        <v>24</v>
      </c>
      <c r="B45" s="1">
        <f t="shared" si="0"/>
        <v>44837</v>
      </c>
      <c r="C45">
        <v>177</v>
      </c>
      <c r="D45">
        <f t="shared" si="1"/>
        <v>14523</v>
      </c>
      <c r="E45">
        <f t="shared" si="7"/>
        <v>1.3031503194106842E-2</v>
      </c>
      <c r="F45">
        <f t="shared" si="2"/>
        <v>-1418.1747972746525</v>
      </c>
      <c r="H45">
        <f t="shared" si="3"/>
        <v>13031.503194106841</v>
      </c>
      <c r="I45">
        <f t="shared" si="4"/>
        <v>331.36602088734617</v>
      </c>
      <c r="J45" s="10">
        <f t="shared" si="5"/>
        <v>0.87212441179291622</v>
      </c>
      <c r="K45">
        <f t="shared" si="6"/>
        <v>71.91101954504154</v>
      </c>
    </row>
    <row r="46" spans="1:11">
      <c r="A46">
        <v>25</v>
      </c>
      <c r="B46" s="1">
        <f t="shared" si="0"/>
        <v>44844</v>
      </c>
      <c r="C46">
        <v>180</v>
      </c>
      <c r="D46">
        <f t="shared" si="1"/>
        <v>14703</v>
      </c>
      <c r="E46">
        <f t="shared" si="7"/>
        <v>1.3353660811784351E-2</v>
      </c>
      <c r="F46">
        <f t="shared" si="2"/>
        <v>-1447.2845345323819</v>
      </c>
      <c r="H46">
        <f t="shared" si="3"/>
        <v>13353.660811784352</v>
      </c>
      <c r="I46">
        <f t="shared" si="4"/>
        <v>322.15761767751064</v>
      </c>
      <c r="J46" s="10">
        <f t="shared" si="5"/>
        <v>0.78976454265283691</v>
      </c>
      <c r="K46">
        <f t="shared" si="6"/>
        <v>62.729506163578861</v>
      </c>
    </row>
    <row r="47" spans="1:11">
      <c r="A47">
        <v>26</v>
      </c>
      <c r="B47" s="1">
        <f t="shared" si="0"/>
        <v>44851</v>
      </c>
      <c r="C47">
        <v>221</v>
      </c>
      <c r="D47">
        <f t="shared" si="1"/>
        <v>14924</v>
      </c>
      <c r="E47">
        <f t="shared" si="7"/>
        <v>1.3667105239019484E-2</v>
      </c>
      <c r="F47">
        <f t="shared" si="2"/>
        <v>-1783.0033539037231</v>
      </c>
      <c r="H47">
        <f t="shared" si="3"/>
        <v>13667.105239019484</v>
      </c>
      <c r="I47">
        <f t="shared" si="4"/>
        <v>313.44442723513203</v>
      </c>
      <c r="J47" s="10">
        <f t="shared" si="5"/>
        <v>0.41830057572457929</v>
      </c>
      <c r="K47">
        <f t="shared" si="6"/>
        <v>27.264712287964244</v>
      </c>
    </row>
    <row r="48" spans="1:11">
      <c r="A48">
        <v>27</v>
      </c>
      <c r="B48" s="1">
        <f t="shared" si="0"/>
        <v>44858</v>
      </c>
      <c r="C48">
        <v>237</v>
      </c>
      <c r="D48">
        <f t="shared" si="1"/>
        <v>15161</v>
      </c>
      <c r="E48">
        <f t="shared" si="7"/>
        <v>1.3972292855456425E-2</v>
      </c>
      <c r="F48">
        <f t="shared" si="2"/>
        <v>-1918.4163688041219</v>
      </c>
      <c r="H48">
        <f t="shared" si="3"/>
        <v>13972.292855456426</v>
      </c>
      <c r="I48">
        <f t="shared" si="4"/>
        <v>305.18761643694233</v>
      </c>
      <c r="J48" s="10">
        <f t="shared" si="5"/>
        <v>0.28771146175925033</v>
      </c>
      <c r="K48">
        <f t="shared" si="6"/>
        <v>15.235057993620313</v>
      </c>
    </row>
    <row r="49" spans="1:11">
      <c r="A49">
        <v>28</v>
      </c>
      <c r="B49" s="1">
        <f t="shared" si="0"/>
        <v>44865</v>
      </c>
      <c r="C49">
        <v>277</v>
      </c>
      <c r="D49">
        <f t="shared" si="1"/>
        <v>15438</v>
      </c>
      <c r="E49">
        <f t="shared" si="7"/>
        <v>1.4269645161130717E-2</v>
      </c>
      <c r="F49">
        <f t="shared" si="2"/>
        <v>-2249.4042354513003</v>
      </c>
      <c r="H49">
        <f t="shared" si="3"/>
        <v>14269.645161130717</v>
      </c>
      <c r="I49">
        <f t="shared" si="4"/>
        <v>297.35230567429062</v>
      </c>
      <c r="J49" s="10">
        <f t="shared" si="5"/>
        <v>7.3474027705020289E-2</v>
      </c>
      <c r="K49">
        <f t="shared" si="6"/>
        <v>1.3930154175884559</v>
      </c>
    </row>
    <row r="50" spans="1:11">
      <c r="A50">
        <v>29</v>
      </c>
      <c r="B50" s="1">
        <f t="shared" si="0"/>
        <v>44872</v>
      </c>
      <c r="C50">
        <v>189</v>
      </c>
      <c r="D50">
        <f t="shared" si="1"/>
        <v>15627</v>
      </c>
      <c r="E50">
        <f t="shared" si="7"/>
        <v>1.4559552239578277E-2</v>
      </c>
      <c r="F50">
        <f t="shared" si="2"/>
        <v>-1539.5845699348286</v>
      </c>
      <c r="H50">
        <f t="shared" si="3"/>
        <v>14559.552239578277</v>
      </c>
      <c r="I50">
        <f t="shared" si="4"/>
        <v>289.90707844756071</v>
      </c>
      <c r="J50" s="10">
        <f t="shared" si="5"/>
        <v>0.53389988596592963</v>
      </c>
      <c r="K50">
        <f t="shared" si="6"/>
        <v>35.122421071426047</v>
      </c>
    </row>
    <row r="51" spans="1:11">
      <c r="A51">
        <v>30</v>
      </c>
      <c r="B51" s="1">
        <f t="shared" si="0"/>
        <v>44879</v>
      </c>
      <c r="C51">
        <v>144</v>
      </c>
      <c r="D51">
        <f t="shared" si="1"/>
        <v>15771</v>
      </c>
      <c r="E51">
        <f t="shared" si="7"/>
        <v>1.484237580174752E-2</v>
      </c>
      <c r="F51">
        <f t="shared" si="2"/>
        <v>-1176.578972637469</v>
      </c>
      <c r="H51">
        <f t="shared" si="3"/>
        <v>14842.375801747521</v>
      </c>
      <c r="I51">
        <f t="shared" si="4"/>
        <v>282.82356216924381</v>
      </c>
      <c r="J51" s="10">
        <f t="shared" si="5"/>
        <v>0.96405251506419321</v>
      </c>
      <c r="K51">
        <f t="shared" si="6"/>
        <v>68.141357337920098</v>
      </c>
    </row>
    <row r="52" spans="1:11">
      <c r="A52">
        <v>31</v>
      </c>
      <c r="B52" s="1">
        <f t="shared" si="0"/>
        <v>44886</v>
      </c>
      <c r="C52">
        <v>227</v>
      </c>
      <c r="D52">
        <f t="shared" si="1"/>
        <v>15998</v>
      </c>
      <c r="E52">
        <f t="shared" si="7"/>
        <v>1.5118451870151151E-2</v>
      </c>
      <c r="F52">
        <f t="shared" si="2"/>
        <v>-1860.2273452541981</v>
      </c>
      <c r="H52">
        <f t="shared" si="3"/>
        <v>15118.45187015115</v>
      </c>
      <c r="I52">
        <f t="shared" si="4"/>
        <v>276.0760684036286</v>
      </c>
      <c r="J52" s="10">
        <f t="shared" si="5"/>
        <v>0.21619413393668985</v>
      </c>
      <c r="K52">
        <f t="shared" si="6"/>
        <v>8.7239017271008681</v>
      </c>
    </row>
    <row r="53" spans="1:11">
      <c r="A53">
        <v>32</v>
      </c>
      <c r="B53" s="1">
        <f t="shared" si="0"/>
        <v>44893</v>
      </c>
      <c r="C53">
        <v>228</v>
      </c>
      <c r="D53">
        <f t="shared" si="1"/>
        <v>16226</v>
      </c>
      <c r="E53">
        <f t="shared" si="7"/>
        <v>1.5388093153086424E-2</v>
      </c>
      <c r="F53">
        <f t="shared" si="2"/>
        <v>-1873.7993185998182</v>
      </c>
      <c r="H53">
        <f t="shared" si="3"/>
        <v>15388.093153086424</v>
      </c>
      <c r="I53">
        <f t="shared" si="4"/>
        <v>269.64128293527392</v>
      </c>
      <c r="J53" s="10">
        <f t="shared" si="5"/>
        <v>0.18263720585646456</v>
      </c>
      <c r="K53">
        <f t="shared" si="6"/>
        <v>6.4307528343564977</v>
      </c>
    </row>
    <row r="54" spans="1:11">
      <c r="A54">
        <v>33</v>
      </c>
      <c r="B54" s="1">
        <f t="shared" si="0"/>
        <v>44900</v>
      </c>
      <c r="C54">
        <v>153</v>
      </c>
      <c r="D54">
        <f t="shared" si="1"/>
        <v>16379</v>
      </c>
      <c r="E54">
        <f t="shared" si="7"/>
        <v>1.5651591150886546E-2</v>
      </c>
      <c r="F54">
        <f t="shared" si="2"/>
        <v>-1260.9441126394654</v>
      </c>
      <c r="H54">
        <f t="shared" si="3"/>
        <v>15651.591150886547</v>
      </c>
      <c r="I54">
        <f t="shared" si="4"/>
        <v>263.4979978001229</v>
      </c>
      <c r="J54" s="10">
        <f t="shared" si="5"/>
        <v>0.72220913594851566</v>
      </c>
      <c r="K54">
        <f t="shared" si="6"/>
        <v>46.337382521964159</v>
      </c>
    </row>
    <row r="55" spans="1:11">
      <c r="A55">
        <v>34</v>
      </c>
      <c r="B55" s="1">
        <f t="shared" si="0"/>
        <v>44907</v>
      </c>
      <c r="C55">
        <v>115</v>
      </c>
      <c r="D55">
        <f t="shared" si="1"/>
        <v>16494</v>
      </c>
      <c r="E55">
        <f t="shared" si="7"/>
        <v>1.5909218029686811E-2</v>
      </c>
      <c r="F55">
        <f t="shared" si="2"/>
        <v>-950.35979599100199</v>
      </c>
      <c r="H55">
        <f t="shared" si="3"/>
        <v>15909.218029686812</v>
      </c>
      <c r="I55">
        <f t="shared" si="4"/>
        <v>257.62687880026533</v>
      </c>
      <c r="J55" s="10">
        <f t="shared" si="5"/>
        <v>1.2402337286979594</v>
      </c>
      <c r="K55">
        <f t="shared" si="6"/>
        <v>78.960808169697188</v>
      </c>
    </row>
    <row r="56" spans="1:11">
      <c r="A56">
        <v>35</v>
      </c>
      <c r="B56" s="1">
        <f t="shared" si="0"/>
        <v>44914</v>
      </c>
      <c r="C56">
        <v>73</v>
      </c>
      <c r="D56">
        <f t="shared" si="1"/>
        <v>16567</v>
      </c>
      <c r="E56">
        <f>1-(F$2/(F$2+A56))^F$1</f>
        <v>1.6161228292821406E-2</v>
      </c>
      <c r="F56">
        <f t="shared" si="2"/>
        <v>-604.88097435270333</v>
      </c>
      <c r="H56">
        <f t="shared" si="3"/>
        <v>16161.228292821406</v>
      </c>
      <c r="I56">
        <f t="shared" si="4"/>
        <v>252.01026313459442</v>
      </c>
      <c r="J56" s="10">
        <f t="shared" si="5"/>
        <v>2.4521953854054033</v>
      </c>
      <c r="K56">
        <f t="shared" si="6"/>
        <v>127.15622732556021</v>
      </c>
    </row>
    <row r="57" spans="1:11">
      <c r="A57">
        <v>36</v>
      </c>
      <c r="B57" s="1">
        <f t="shared" si="0"/>
        <v>44921</v>
      </c>
      <c r="C57">
        <v>43</v>
      </c>
      <c r="D57">
        <f t="shared" si="1"/>
        <v>16610</v>
      </c>
      <c r="E57">
        <f>1-(F$2/(F$2+A57))^F$1</f>
        <v>1.6407860275519659E-2</v>
      </c>
      <c r="F57">
        <f t="shared" si="2"/>
        <v>-357.22737108315198</v>
      </c>
      <c r="H57">
        <f t="shared" si="3"/>
        <v>16407.860275519659</v>
      </c>
      <c r="I57">
        <f t="shared" si="4"/>
        <v>246.63198269825261</v>
      </c>
      <c r="J57" s="10">
        <f t="shared" si="5"/>
        <v>4.7356275046105258</v>
      </c>
      <c r="K57">
        <f t="shared" si="6"/>
        <v>168.12898280250187</v>
      </c>
    </row>
    <row r="58" spans="1:11">
      <c r="A58">
        <v>37</v>
      </c>
      <c r="B58" s="1">
        <f t="shared" si="0"/>
        <v>44928</v>
      </c>
      <c r="C58">
        <v>34</v>
      </c>
      <c r="D58">
        <f t="shared" si="1"/>
        <v>16644</v>
      </c>
      <c r="E58">
        <f>1-(F$2/(F$2+A58))^F$1</f>
        <v>1.6649337484843985E-2</v>
      </c>
      <c r="F58">
        <f t="shared" si="2"/>
        <v>-283.17700566219332</v>
      </c>
      <c r="H58">
        <f t="shared" si="3"/>
        <v>16649.337484843985</v>
      </c>
      <c r="I58">
        <f t="shared" si="4"/>
        <v>241.4772093243264</v>
      </c>
      <c r="J58" s="10">
        <f t="shared" si="5"/>
        <v>6.1022708624801885</v>
      </c>
      <c r="K58">
        <f t="shared" si="6"/>
        <v>178.2644105812673</v>
      </c>
    </row>
    <row r="59" spans="1:11">
      <c r="F59">
        <f>(B2-D58)*LN(1-E58)</f>
        <v>-16510.051210545291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E93-4465-4D7C-8044-7808B7618C7F}">
  <dimension ref="A1:L60"/>
  <sheetViews>
    <sheetView workbookViewId="0">
      <selection activeCell="M20" sqref="M20"/>
    </sheetView>
  </sheetViews>
  <sheetFormatPr defaultColWidth="11" defaultRowHeight="15.75"/>
  <sheetData>
    <row r="1" spans="1:12">
      <c r="E1" t="s">
        <v>6</v>
      </c>
      <c r="F1">
        <v>1.1834660847301382E-2</v>
      </c>
      <c r="I1" t="s">
        <v>16</v>
      </c>
      <c r="J1" s="10">
        <f>AVERAGE(J9:J59)</f>
        <v>0.74390946378533218</v>
      </c>
    </row>
    <row r="2" spans="1:12">
      <c r="A2" t="s">
        <v>9</v>
      </c>
      <c r="B2">
        <v>1000000</v>
      </c>
      <c r="E2" t="s">
        <v>7</v>
      </c>
      <c r="F2">
        <v>11.81511371561273</v>
      </c>
    </row>
    <row r="3" spans="1:12">
      <c r="E3" t="s">
        <v>48</v>
      </c>
      <c r="F3">
        <v>0.71404240983757927</v>
      </c>
    </row>
    <row r="4" spans="1:12">
      <c r="E4" t="s">
        <v>8</v>
      </c>
      <c r="F4">
        <f>SUM(F7:F60)</f>
        <v>-142893.26289302437</v>
      </c>
    </row>
    <row r="6" spans="1:12">
      <c r="B6" s="3" t="s">
        <v>15</v>
      </c>
      <c r="C6" s="2" t="s">
        <v>0</v>
      </c>
      <c r="D6" s="12" t="s">
        <v>4</v>
      </c>
      <c r="E6" s="12" t="s">
        <v>5</v>
      </c>
      <c r="F6" s="12" t="s">
        <v>8</v>
      </c>
      <c r="G6" s="12"/>
      <c r="H6" s="12" t="s">
        <v>10</v>
      </c>
      <c r="I6" s="12" t="s">
        <v>26</v>
      </c>
      <c r="J6" s="12" t="s">
        <v>18</v>
      </c>
      <c r="K6" s="12" t="s">
        <v>19</v>
      </c>
    </row>
    <row r="7" spans="1:12">
      <c r="B7" s="1">
        <f>B8-WEEKDAY(7)</f>
        <v>44564</v>
      </c>
      <c r="C7" s="4"/>
    </row>
    <row r="8" spans="1:12">
      <c r="B8" s="1">
        <v>44571</v>
      </c>
      <c r="C8" s="4"/>
    </row>
    <row r="9" spans="1:12">
      <c r="B9" s="1">
        <v>44578</v>
      </c>
      <c r="C9">
        <v>0</v>
      </c>
      <c r="D9">
        <f>C9</f>
        <v>0</v>
      </c>
      <c r="J9" s="10"/>
    </row>
    <row r="10" spans="1:12">
      <c r="B10" s="1">
        <f t="shared" ref="B10:B59" si="0">B9+WEEKDAY(7)</f>
        <v>44585</v>
      </c>
      <c r="C10">
        <v>0</v>
      </c>
      <c r="D10">
        <f t="shared" ref="D10:D59" si="1">C10+D9</f>
        <v>0</v>
      </c>
      <c r="J10" s="10"/>
      <c r="L10" t="s">
        <v>14</v>
      </c>
    </row>
    <row r="11" spans="1:12">
      <c r="B11" s="1">
        <f t="shared" si="0"/>
        <v>44592</v>
      </c>
      <c r="C11">
        <v>0</v>
      </c>
      <c r="D11">
        <f t="shared" si="1"/>
        <v>0</v>
      </c>
      <c r="J11" s="10"/>
    </row>
    <row r="12" spans="1:12">
      <c r="B12" s="1">
        <f t="shared" si="0"/>
        <v>44599</v>
      </c>
      <c r="C12">
        <v>0</v>
      </c>
      <c r="D12">
        <f t="shared" si="1"/>
        <v>0</v>
      </c>
      <c r="J12" s="10"/>
    </row>
    <row r="13" spans="1:12">
      <c r="B13" s="1">
        <f t="shared" si="0"/>
        <v>44606</v>
      </c>
      <c r="C13">
        <v>0</v>
      </c>
      <c r="D13">
        <f t="shared" si="1"/>
        <v>0</v>
      </c>
      <c r="J13" s="10"/>
    </row>
    <row r="14" spans="1:12">
      <c r="B14" s="1">
        <f t="shared" si="0"/>
        <v>44613</v>
      </c>
      <c r="C14">
        <v>0</v>
      </c>
      <c r="D14">
        <f t="shared" si="1"/>
        <v>0</v>
      </c>
      <c r="J14" s="10"/>
    </row>
    <row r="15" spans="1:12">
      <c r="B15" s="1">
        <f t="shared" si="0"/>
        <v>44620</v>
      </c>
      <c r="C15">
        <v>0</v>
      </c>
      <c r="D15">
        <f t="shared" si="1"/>
        <v>0</v>
      </c>
      <c r="J15" s="10"/>
    </row>
    <row r="16" spans="1:12">
      <c r="B16" s="1">
        <f t="shared" si="0"/>
        <v>44627</v>
      </c>
      <c r="C16">
        <v>0</v>
      </c>
      <c r="D16">
        <f t="shared" si="1"/>
        <v>0</v>
      </c>
      <c r="J16" s="10"/>
    </row>
    <row r="17" spans="1:11">
      <c r="B17" s="1">
        <f t="shared" si="0"/>
        <v>44634</v>
      </c>
      <c r="C17">
        <v>0</v>
      </c>
      <c r="D17">
        <f t="shared" si="1"/>
        <v>0</v>
      </c>
      <c r="J17" s="10"/>
    </row>
    <row r="18" spans="1:11">
      <c r="B18" s="1">
        <f t="shared" si="0"/>
        <v>44641</v>
      </c>
      <c r="C18">
        <v>0</v>
      </c>
      <c r="D18">
        <f t="shared" si="1"/>
        <v>0</v>
      </c>
      <c r="J18" s="10"/>
    </row>
    <row r="19" spans="1:11">
      <c r="B19" s="1">
        <f t="shared" si="0"/>
        <v>44648</v>
      </c>
      <c r="C19">
        <v>0</v>
      </c>
      <c r="D19">
        <f t="shared" si="1"/>
        <v>0</v>
      </c>
      <c r="J19" s="10"/>
    </row>
    <row r="20" spans="1:11">
      <c r="B20" s="1">
        <f t="shared" si="0"/>
        <v>44655</v>
      </c>
      <c r="C20">
        <v>0</v>
      </c>
      <c r="D20">
        <f t="shared" si="1"/>
        <v>0</v>
      </c>
      <c r="J20" s="10"/>
    </row>
    <row r="21" spans="1:11">
      <c r="B21" s="1">
        <f t="shared" si="0"/>
        <v>44662</v>
      </c>
      <c r="C21">
        <v>0</v>
      </c>
      <c r="D21">
        <f t="shared" si="1"/>
        <v>0</v>
      </c>
      <c r="J21" s="10"/>
    </row>
    <row r="22" spans="1:11">
      <c r="B22" s="1">
        <f t="shared" si="0"/>
        <v>44669</v>
      </c>
      <c r="C22">
        <v>0</v>
      </c>
      <c r="D22">
        <f t="shared" si="1"/>
        <v>0</v>
      </c>
      <c r="J22" s="10"/>
    </row>
    <row r="23" spans="1:11">
      <c r="A23">
        <v>1</v>
      </c>
      <c r="B23" s="1">
        <f t="shared" si="0"/>
        <v>44676</v>
      </c>
      <c r="C23">
        <v>288</v>
      </c>
      <c r="D23">
        <f t="shared" si="1"/>
        <v>288</v>
      </c>
      <c r="E23">
        <f>$F$3*(1-(F$2/(F$2+A23))^F$1)</f>
        <v>6.8623272508906512E-4</v>
      </c>
      <c r="F23">
        <f t="shared" ref="F23:F59" si="2">C23*LN(E23-E22)</f>
        <v>-2097.876596650412</v>
      </c>
      <c r="H23">
        <f>$B$2*E23</f>
        <v>686.23272508906507</v>
      </c>
      <c r="I23">
        <f t="shared" ref="I23:I59" si="3">H23-H22</f>
        <v>686.23272508906507</v>
      </c>
      <c r="J23" s="10">
        <f t="shared" ref="J23:J59" si="4">ABS(C23-I23)/C23</f>
        <v>1.3827525176703648</v>
      </c>
      <c r="K23">
        <f t="shared" ref="K23:K59" si="5">(C23-I23)^2/I23</f>
        <v>231.10134147461389</v>
      </c>
    </row>
    <row r="24" spans="1:11">
      <c r="A24">
        <v>2</v>
      </c>
      <c r="B24" s="1">
        <f t="shared" si="0"/>
        <v>44683</v>
      </c>
      <c r="C24">
        <v>488</v>
      </c>
      <c r="D24">
        <f t="shared" si="1"/>
        <v>776</v>
      </c>
      <c r="E24">
        <f t="shared" ref="E24:E56" si="6">1-(F$2/(F$2+A24))^F$1</f>
        <v>1.8490359345595397E-3</v>
      </c>
      <c r="F24">
        <f t="shared" si="2"/>
        <v>-3297.3777550304876</v>
      </c>
      <c r="H24">
        <f t="shared" ref="H24:H59" si="7">$B$2*E24</f>
        <v>1849.0359345595398</v>
      </c>
      <c r="I24">
        <f t="shared" si="3"/>
        <v>1162.8032094704747</v>
      </c>
      <c r="J24" s="10">
        <f t="shared" si="4"/>
        <v>1.3827934620296614</v>
      </c>
      <c r="K24">
        <f t="shared" si="5"/>
        <v>391.60484577525204</v>
      </c>
    </row>
    <row r="25" spans="1:11">
      <c r="A25">
        <v>3</v>
      </c>
      <c r="B25" s="1">
        <f t="shared" si="0"/>
        <v>44690</v>
      </c>
      <c r="C25">
        <v>610</v>
      </c>
      <c r="D25">
        <f t="shared" si="1"/>
        <v>1386</v>
      </c>
      <c r="E25">
        <f t="shared" si="6"/>
        <v>2.6742267126413921E-3</v>
      </c>
      <c r="F25">
        <f t="shared" si="2"/>
        <v>-4330.9365308438573</v>
      </c>
      <c r="H25">
        <f t="shared" si="7"/>
        <v>2674.2267126413922</v>
      </c>
      <c r="I25">
        <f t="shared" si="3"/>
        <v>825.19077808185239</v>
      </c>
      <c r="J25" s="10">
        <f t="shared" si="4"/>
        <v>0.35277176734729898</v>
      </c>
      <c r="K25">
        <f t="shared" si="5"/>
        <v>56.116806199789771</v>
      </c>
    </row>
    <row r="26" spans="1:11">
      <c r="A26">
        <v>4</v>
      </c>
      <c r="B26" s="1">
        <f t="shared" si="0"/>
        <v>44697</v>
      </c>
      <c r="C26">
        <v>812</v>
      </c>
      <c r="D26">
        <f t="shared" si="1"/>
        <v>2198</v>
      </c>
      <c r="E26">
        <f t="shared" si="6"/>
        <v>3.4448802128886902E-3</v>
      </c>
      <c r="F26">
        <f t="shared" si="2"/>
        <v>-5820.636621569487</v>
      </c>
      <c r="H26">
        <f t="shared" si="7"/>
        <v>3444.88021288869</v>
      </c>
      <c r="I26">
        <f t="shared" si="3"/>
        <v>770.65350024729787</v>
      </c>
      <c r="J26" s="10">
        <f t="shared" si="4"/>
        <v>5.0919334670815428E-2</v>
      </c>
      <c r="K26">
        <f t="shared" si="5"/>
        <v>2.2182901151446388</v>
      </c>
    </row>
    <row r="27" spans="1:11">
      <c r="A27">
        <v>5</v>
      </c>
      <c r="B27" s="1">
        <f t="shared" si="0"/>
        <v>44704</v>
      </c>
      <c r="C27">
        <v>1028</v>
      </c>
      <c r="D27">
        <f t="shared" si="1"/>
        <v>3226</v>
      </c>
      <c r="E27">
        <f t="shared" si="6"/>
        <v>4.1677257450632998E-3</v>
      </c>
      <c r="F27">
        <f t="shared" si="2"/>
        <v>-7434.8198272742438</v>
      </c>
      <c r="H27">
        <f t="shared" si="7"/>
        <v>4167.7257450632997</v>
      </c>
      <c r="I27">
        <f t="shared" si="3"/>
        <v>722.84553217460962</v>
      </c>
      <c r="J27" s="10">
        <f t="shared" si="4"/>
        <v>0.29684286753442646</v>
      </c>
      <c r="K27">
        <f t="shared" si="5"/>
        <v>128.82316496258491</v>
      </c>
    </row>
    <row r="28" spans="1:11">
      <c r="A28">
        <v>6</v>
      </c>
      <c r="B28" s="1">
        <f t="shared" si="0"/>
        <v>44711</v>
      </c>
      <c r="C28">
        <v>625</v>
      </c>
      <c r="D28">
        <f t="shared" si="1"/>
        <v>3851</v>
      </c>
      <c r="E28">
        <f t="shared" si="6"/>
        <v>4.8483210861287596E-3</v>
      </c>
      <c r="F28">
        <f t="shared" si="2"/>
        <v>-4557.8391507845135</v>
      </c>
      <c r="H28">
        <f t="shared" si="7"/>
        <v>4848.3210861287598</v>
      </c>
      <c r="I28">
        <f t="shared" si="3"/>
        <v>680.59534106546016</v>
      </c>
      <c r="J28" s="10">
        <f t="shared" si="4"/>
        <v>8.8952545704736263E-2</v>
      </c>
      <c r="K28">
        <f t="shared" si="5"/>
        <v>4.5413798210052123</v>
      </c>
    </row>
    <row r="29" spans="1:11">
      <c r="A29">
        <v>7</v>
      </c>
      <c r="B29" s="1">
        <f t="shared" si="0"/>
        <v>44718</v>
      </c>
      <c r="C29">
        <v>1443</v>
      </c>
      <c r="D29">
        <f t="shared" si="1"/>
        <v>5294</v>
      </c>
      <c r="E29">
        <f t="shared" si="6"/>
        <v>5.4913093729364038E-3</v>
      </c>
      <c r="F29">
        <f t="shared" si="2"/>
        <v>-10605.161184678014</v>
      </c>
      <c r="H29">
        <f t="shared" si="7"/>
        <v>5491.3093729364036</v>
      </c>
      <c r="I29">
        <f t="shared" si="3"/>
        <v>642.98828680764382</v>
      </c>
      <c r="J29" s="10">
        <f t="shared" si="4"/>
        <v>0.55440867165097452</v>
      </c>
      <c r="K29">
        <f t="shared" si="5"/>
        <v>995.3816490539532</v>
      </c>
    </row>
    <row r="30" spans="1:11">
      <c r="A30">
        <v>8</v>
      </c>
      <c r="B30" s="1">
        <f t="shared" si="0"/>
        <v>44725</v>
      </c>
      <c r="C30">
        <v>811</v>
      </c>
      <c r="D30">
        <f t="shared" si="1"/>
        <v>6105</v>
      </c>
      <c r="E30">
        <f t="shared" si="6"/>
        <v>6.1006092548523405E-3</v>
      </c>
      <c r="F30">
        <f t="shared" si="2"/>
        <v>-6003.9951955497772</v>
      </c>
      <c r="H30">
        <f t="shared" si="7"/>
        <v>6100.6092548523402</v>
      </c>
      <c r="I30">
        <f t="shared" si="3"/>
        <v>609.29988191593657</v>
      </c>
      <c r="J30" s="10">
        <f t="shared" si="4"/>
        <v>0.24870544769921507</v>
      </c>
      <c r="K30">
        <f t="shared" si="5"/>
        <v>66.769974593131536</v>
      </c>
    </row>
    <row r="31" spans="1:11">
      <c r="A31">
        <v>9</v>
      </c>
      <c r="B31" s="1">
        <f t="shared" si="0"/>
        <v>44732</v>
      </c>
      <c r="C31">
        <v>867</v>
      </c>
      <c r="D31">
        <f t="shared" si="1"/>
        <v>6972</v>
      </c>
      <c r="E31">
        <f t="shared" si="6"/>
        <v>6.679558083743542E-3</v>
      </c>
      <c r="F31">
        <f t="shared" si="2"/>
        <v>-6462.8750331809551</v>
      </c>
      <c r="H31">
        <f t="shared" si="7"/>
        <v>6679.5580837435418</v>
      </c>
      <c r="I31">
        <f t="shared" si="3"/>
        <v>578.94882889120163</v>
      </c>
      <c r="J31" s="10">
        <f t="shared" si="4"/>
        <v>0.33223895168258172</v>
      </c>
      <c r="K31">
        <f t="shared" si="5"/>
        <v>143.31746267810993</v>
      </c>
    </row>
    <row r="32" spans="1:11">
      <c r="A32">
        <v>10</v>
      </c>
      <c r="B32" s="1">
        <f t="shared" si="0"/>
        <v>44739</v>
      </c>
      <c r="C32">
        <v>753</v>
      </c>
      <c r="D32">
        <f t="shared" si="1"/>
        <v>7725</v>
      </c>
      <c r="E32">
        <f t="shared" si="6"/>
        <v>7.2310214030698594E-3</v>
      </c>
      <c r="F32">
        <f t="shared" si="2"/>
        <v>-5649.7102298644404</v>
      </c>
      <c r="H32">
        <f t="shared" si="7"/>
        <v>7231.0214030698598</v>
      </c>
      <c r="I32">
        <f t="shared" si="3"/>
        <v>551.46331932631801</v>
      </c>
      <c r="J32" s="10">
        <f t="shared" si="4"/>
        <v>0.26764499425455773</v>
      </c>
      <c r="K32">
        <f t="shared" si="5"/>
        <v>73.653191850700949</v>
      </c>
    </row>
    <row r="33" spans="1:11">
      <c r="A33">
        <v>11</v>
      </c>
      <c r="B33" s="1">
        <f t="shared" si="0"/>
        <v>44746</v>
      </c>
      <c r="C33">
        <v>620</v>
      </c>
      <c r="D33">
        <f t="shared" si="1"/>
        <v>8345</v>
      </c>
      <c r="E33">
        <f t="shared" si="6"/>
        <v>7.7574778252016419E-3</v>
      </c>
      <c r="F33">
        <f t="shared" si="2"/>
        <v>-4680.5920392536782</v>
      </c>
      <c r="H33">
        <f t="shared" si="7"/>
        <v>7757.4778252016422</v>
      </c>
      <c r="I33">
        <f t="shared" si="3"/>
        <v>526.45642213178235</v>
      </c>
      <c r="J33" s="10">
        <f t="shared" si="4"/>
        <v>0.15087673849712524</v>
      </c>
      <c r="K33">
        <f t="shared" si="5"/>
        <v>16.621320573798421</v>
      </c>
    </row>
    <row r="34" spans="1:11">
      <c r="A34">
        <v>12</v>
      </c>
      <c r="B34" s="1">
        <f t="shared" si="0"/>
        <v>44753</v>
      </c>
      <c r="C34">
        <v>462</v>
      </c>
      <c r="D34">
        <f t="shared" si="1"/>
        <v>8807</v>
      </c>
      <c r="E34">
        <f t="shared" si="6"/>
        <v>8.2610856493400275E-3</v>
      </c>
      <c r="F34">
        <f t="shared" si="2"/>
        <v>-3508.2952764090855</v>
      </c>
      <c r="H34">
        <f t="shared" si="7"/>
        <v>8261.0856493400279</v>
      </c>
      <c r="I34">
        <f t="shared" si="3"/>
        <v>503.60782413838569</v>
      </c>
      <c r="J34" s="10">
        <f t="shared" si="4"/>
        <v>9.0060225407761249E-2</v>
      </c>
      <c r="K34">
        <f t="shared" si="5"/>
        <v>3.4376174208427588</v>
      </c>
    </row>
    <row r="35" spans="1:11">
      <c r="A35">
        <v>13</v>
      </c>
      <c r="B35" s="1">
        <f t="shared" si="0"/>
        <v>44760</v>
      </c>
      <c r="C35">
        <v>745</v>
      </c>
      <c r="D35">
        <f t="shared" si="1"/>
        <v>9552</v>
      </c>
      <c r="E35">
        <f t="shared" si="6"/>
        <v>8.7437357385922176E-3</v>
      </c>
      <c r="F35">
        <f t="shared" si="2"/>
        <v>-5688.9828717126493</v>
      </c>
      <c r="H35">
        <f t="shared" si="7"/>
        <v>8743.7357385922169</v>
      </c>
      <c r="I35">
        <f t="shared" si="3"/>
        <v>482.65008925218899</v>
      </c>
      <c r="J35" s="10">
        <f t="shared" si="4"/>
        <v>0.35214753120511544</v>
      </c>
      <c r="K35">
        <f t="shared" si="5"/>
        <v>142.60325896971176</v>
      </c>
    </row>
    <row r="36" spans="1:11">
      <c r="A36">
        <v>14</v>
      </c>
      <c r="B36" s="1">
        <f t="shared" si="0"/>
        <v>44767</v>
      </c>
      <c r="C36">
        <v>813</v>
      </c>
      <c r="D36">
        <f t="shared" si="1"/>
        <v>10365</v>
      </c>
      <c r="E36">
        <f t="shared" si="6"/>
        <v>9.2070939219754955E-3</v>
      </c>
      <c r="F36">
        <f t="shared" si="2"/>
        <v>-6241.4092834493076</v>
      </c>
      <c r="H36">
        <f t="shared" si="7"/>
        <v>9207.0939219754946</v>
      </c>
      <c r="I36">
        <f t="shared" si="3"/>
        <v>463.35818338327772</v>
      </c>
      <c r="J36" s="10">
        <f t="shared" si="4"/>
        <v>0.43006373507591916</v>
      </c>
      <c r="K36">
        <f t="shared" si="5"/>
        <v>263.83347550790995</v>
      </c>
    </row>
    <row r="37" spans="1:11">
      <c r="A37">
        <v>15</v>
      </c>
      <c r="B37" s="1">
        <f t="shared" si="0"/>
        <v>44774</v>
      </c>
      <c r="C37">
        <v>569</v>
      </c>
      <c r="D37">
        <f t="shared" si="1"/>
        <v>10934</v>
      </c>
      <c r="E37">
        <f t="shared" si="6"/>
        <v>9.6526353161696665E-3</v>
      </c>
      <c r="F37">
        <f t="shared" si="2"/>
        <v>-4390.529407093074</v>
      </c>
      <c r="H37">
        <f t="shared" si="7"/>
        <v>9652.6353161696661</v>
      </c>
      <c r="I37">
        <f t="shared" si="3"/>
        <v>445.54139419417152</v>
      </c>
      <c r="J37" s="10">
        <f t="shared" si="4"/>
        <v>0.21697470264644725</v>
      </c>
      <c r="K37">
        <f t="shared" si="5"/>
        <v>34.210126255690426</v>
      </c>
    </row>
    <row r="38" spans="1:11">
      <c r="A38">
        <v>16</v>
      </c>
      <c r="B38" s="1">
        <f t="shared" si="0"/>
        <v>44781</v>
      </c>
      <c r="C38">
        <v>343</v>
      </c>
      <c r="D38">
        <f t="shared" si="1"/>
        <v>11277</v>
      </c>
      <c r="E38">
        <f t="shared" si="6"/>
        <v>1.0081672346585524E-2</v>
      </c>
      <c r="F38">
        <f t="shared" si="2"/>
        <v>-2659.6107923980853</v>
      </c>
      <c r="H38">
        <f t="shared" si="7"/>
        <v>10081.672346585525</v>
      </c>
      <c r="I38">
        <f t="shared" si="3"/>
        <v>429.03703041585868</v>
      </c>
      <c r="J38" s="10">
        <f t="shared" si="4"/>
        <v>0.25083682336985036</v>
      </c>
      <c r="K38">
        <f t="shared" si="5"/>
        <v>17.253453846639747</v>
      </c>
    </row>
    <row r="39" spans="1:11">
      <c r="A39">
        <v>17</v>
      </c>
      <c r="B39" s="1">
        <f t="shared" si="0"/>
        <v>44788</v>
      </c>
      <c r="C39">
        <v>423</v>
      </c>
      <c r="D39">
        <f t="shared" si="1"/>
        <v>11700</v>
      </c>
      <c r="E39">
        <f t="shared" si="6"/>
        <v>1.0495377806308492E-2</v>
      </c>
      <c r="F39">
        <f t="shared" si="2"/>
        <v>-3295.320709521171</v>
      </c>
      <c r="H39">
        <f t="shared" si="7"/>
        <v>10495.377806308492</v>
      </c>
      <c r="I39">
        <f t="shared" si="3"/>
        <v>413.70545972296713</v>
      </c>
      <c r="J39" s="10">
        <f t="shared" si="4"/>
        <v>2.197290845634247E-2</v>
      </c>
      <c r="K39">
        <f t="shared" si="5"/>
        <v>0.20881638598445179</v>
      </c>
    </row>
    <row r="40" spans="1:11">
      <c r="A40">
        <v>18</v>
      </c>
      <c r="B40" s="1">
        <f t="shared" si="0"/>
        <v>44795</v>
      </c>
      <c r="C40">
        <v>370</v>
      </c>
      <c r="D40">
        <f t="shared" si="1"/>
        <v>12070</v>
      </c>
      <c r="E40">
        <f t="shared" si="6"/>
        <v>1.0894803971092104E-2</v>
      </c>
      <c r="F40">
        <f t="shared" si="2"/>
        <v>-2895.4282026944406</v>
      </c>
      <c r="H40">
        <f t="shared" si="7"/>
        <v>10894.803971092104</v>
      </c>
      <c r="I40">
        <f t="shared" si="3"/>
        <v>399.42616478361197</v>
      </c>
      <c r="J40" s="10">
        <f t="shared" si="4"/>
        <v>7.9530175090843147E-2</v>
      </c>
      <c r="K40">
        <f t="shared" si="5"/>
        <v>2.1678579177240018</v>
      </c>
    </row>
    <row r="41" spans="1:11">
      <c r="A41">
        <v>19</v>
      </c>
      <c r="B41" s="1">
        <f t="shared" si="0"/>
        <v>44802</v>
      </c>
      <c r="C41">
        <v>390</v>
      </c>
      <c r="D41">
        <f t="shared" si="1"/>
        <v>12460</v>
      </c>
      <c r="E41">
        <f t="shared" si="6"/>
        <v>1.1280898552927465E-2</v>
      </c>
      <c r="F41">
        <f t="shared" si="2"/>
        <v>-3065.1769932626685</v>
      </c>
      <c r="H41">
        <f t="shared" si="7"/>
        <v>11280.898552927465</v>
      </c>
      <c r="I41">
        <f t="shared" si="3"/>
        <v>386.09458183536117</v>
      </c>
      <c r="J41" s="10">
        <f t="shared" si="4"/>
        <v>1.0013892729843158E-2</v>
      </c>
      <c r="K41">
        <f t="shared" si="5"/>
        <v>3.9504027661270931E-2</v>
      </c>
    </row>
    <row r="42" spans="1:11">
      <c r="A42">
        <v>20</v>
      </c>
      <c r="B42" s="1">
        <f t="shared" si="0"/>
        <v>44809</v>
      </c>
      <c r="C42">
        <v>490</v>
      </c>
      <c r="D42">
        <f t="shared" si="1"/>
        <v>12950</v>
      </c>
      <c r="E42">
        <f t="shared" si="6"/>
        <v>1.1654518099395994E-2</v>
      </c>
      <c r="F42">
        <f t="shared" si="2"/>
        <v>-3867.2135415311036</v>
      </c>
      <c r="H42">
        <f t="shared" si="7"/>
        <v>11654.518099395995</v>
      </c>
      <c r="I42">
        <f t="shared" si="3"/>
        <v>373.61954646852973</v>
      </c>
      <c r="J42" s="10">
        <f t="shared" si="4"/>
        <v>0.23751112965606178</v>
      </c>
      <c r="K42">
        <f t="shared" si="5"/>
        <v>36.251877323371161</v>
      </c>
    </row>
    <row r="43" spans="1:11">
      <c r="A43">
        <v>21</v>
      </c>
      <c r="B43" s="1">
        <f t="shared" si="0"/>
        <v>44816</v>
      </c>
      <c r="C43">
        <v>618</v>
      </c>
      <c r="D43">
        <f t="shared" si="1"/>
        <v>13568</v>
      </c>
      <c r="E43">
        <f t="shared" si="6"/>
        <v>1.2016439314192939E-2</v>
      </c>
      <c r="F43">
        <f t="shared" si="2"/>
        <v>-4897.0839172577644</v>
      </c>
      <c r="H43">
        <f t="shared" si="7"/>
        <v>12016.439314192939</v>
      </c>
      <c r="I43">
        <f t="shared" si="3"/>
        <v>361.9212147969447</v>
      </c>
      <c r="J43" s="10">
        <f t="shared" si="4"/>
        <v>0.41436696634798592</v>
      </c>
      <c r="K43">
        <f t="shared" si="5"/>
        <v>181.18955604153803</v>
      </c>
    </row>
    <row r="44" spans="1:11">
      <c r="A44">
        <v>22</v>
      </c>
      <c r="B44" s="1">
        <f t="shared" si="0"/>
        <v>44823</v>
      </c>
      <c r="C44">
        <v>245</v>
      </c>
      <c r="D44">
        <f t="shared" si="1"/>
        <v>13813</v>
      </c>
      <c r="E44">
        <f t="shared" si="6"/>
        <v>1.2367368674099155E-2</v>
      </c>
      <c r="F44">
        <f t="shared" si="2"/>
        <v>-1948.956774102375</v>
      </c>
      <c r="H44">
        <f t="shared" si="7"/>
        <v>12367.368674099154</v>
      </c>
      <c r="I44">
        <f t="shared" si="3"/>
        <v>350.92935990621481</v>
      </c>
      <c r="J44" s="10">
        <f t="shared" si="4"/>
        <v>0.43236473431108086</v>
      </c>
      <c r="K44">
        <f t="shared" si="5"/>
        <v>31.975179543652853</v>
      </c>
    </row>
    <row r="45" spans="1:11">
      <c r="A45">
        <v>23</v>
      </c>
      <c r="B45" s="1">
        <f t="shared" si="0"/>
        <v>44830</v>
      </c>
      <c r="C45">
        <v>533</v>
      </c>
      <c r="D45">
        <f t="shared" si="1"/>
        <v>14346</v>
      </c>
      <c r="E45">
        <f t="shared" si="6"/>
        <v>1.2707950640967969E-2</v>
      </c>
      <c r="F45">
        <f t="shared" si="2"/>
        <v>-4255.9275744616425</v>
      </c>
      <c r="H45">
        <f t="shared" si="7"/>
        <v>12707.950640967969</v>
      </c>
      <c r="I45">
        <f t="shared" si="3"/>
        <v>340.58196686881456</v>
      </c>
      <c r="J45" s="10">
        <f t="shared" si="4"/>
        <v>0.36100944302286198</v>
      </c>
      <c r="K45">
        <f t="shared" si="5"/>
        <v>108.71009940563047</v>
      </c>
    </row>
    <row r="46" spans="1:11">
      <c r="A46">
        <v>24</v>
      </c>
      <c r="B46" s="1">
        <f t="shared" si="0"/>
        <v>44837</v>
      </c>
      <c r="C46">
        <v>177</v>
      </c>
      <c r="D46">
        <f t="shared" si="1"/>
        <v>14523</v>
      </c>
      <c r="E46">
        <f t="shared" si="6"/>
        <v>1.303877470798176E-2</v>
      </c>
      <c r="F46">
        <f t="shared" si="2"/>
        <v>-1418.4645202976633</v>
      </c>
      <c r="H46">
        <f t="shared" si="7"/>
        <v>13038.77470798176</v>
      </c>
      <c r="I46">
        <f t="shared" si="3"/>
        <v>330.82406701379114</v>
      </c>
      <c r="J46" s="10">
        <f t="shared" si="4"/>
        <v>0.86906252550164487</v>
      </c>
      <c r="K46">
        <f t="shared" si="5"/>
        <v>71.523948684413313</v>
      </c>
    </row>
    <row r="47" spans="1:11">
      <c r="A47">
        <v>25</v>
      </c>
      <c r="B47" s="1">
        <f t="shared" si="0"/>
        <v>44844</v>
      </c>
      <c r="C47">
        <v>180</v>
      </c>
      <c r="D47">
        <f t="shared" si="1"/>
        <v>14703</v>
      </c>
      <c r="E47">
        <f t="shared" si="6"/>
        <v>1.3360381473224048E-2</v>
      </c>
      <c r="F47">
        <f t="shared" si="2"/>
        <v>-1447.5925772423236</v>
      </c>
      <c r="H47">
        <f t="shared" si="7"/>
        <v>13360.381473224048</v>
      </c>
      <c r="I47">
        <f t="shared" si="3"/>
        <v>321.60676524228802</v>
      </c>
      <c r="J47" s="10">
        <f t="shared" si="4"/>
        <v>0.7867042513460446</v>
      </c>
      <c r="K47">
        <f t="shared" si="5"/>
        <v>62.35091462481391</v>
      </c>
    </row>
    <row r="48" spans="1:11">
      <c r="A48">
        <v>26</v>
      </c>
      <c r="B48" s="1">
        <f t="shared" si="0"/>
        <v>44851</v>
      </c>
      <c r="C48">
        <v>221</v>
      </c>
      <c r="D48">
        <f t="shared" si="1"/>
        <v>14924</v>
      </c>
      <c r="E48">
        <f t="shared" si="6"/>
        <v>1.367326789731993E-2</v>
      </c>
      <c r="F48">
        <f t="shared" si="2"/>
        <v>-1783.3971353249608</v>
      </c>
      <c r="H48">
        <f t="shared" si="7"/>
        <v>13673.267897319929</v>
      </c>
      <c r="I48">
        <f t="shared" si="3"/>
        <v>312.88642409588101</v>
      </c>
      <c r="J48" s="10">
        <f t="shared" si="4"/>
        <v>0.41577567464199555</v>
      </c>
      <c r="K48">
        <f t="shared" si="5"/>
        <v>26.984599787368186</v>
      </c>
    </row>
    <row r="49" spans="1:11">
      <c r="A49">
        <v>27</v>
      </c>
      <c r="B49" s="1">
        <f t="shared" si="0"/>
        <v>44858</v>
      </c>
      <c r="C49">
        <v>237</v>
      </c>
      <c r="D49">
        <f t="shared" si="1"/>
        <v>15161</v>
      </c>
      <c r="E49">
        <f t="shared" si="6"/>
        <v>1.397789187320575E-2</v>
      </c>
      <c r="F49">
        <f t="shared" si="2"/>
        <v>-1918.8544806745347</v>
      </c>
      <c r="H49">
        <f t="shared" si="7"/>
        <v>13977.89187320575</v>
      </c>
      <c r="I49">
        <f t="shared" si="3"/>
        <v>304.62397588582098</v>
      </c>
      <c r="J49" s="10">
        <f t="shared" si="4"/>
        <v>0.28533323158574253</v>
      </c>
      <c r="K49">
        <f t="shared" si="5"/>
        <v>15.011957287039509</v>
      </c>
    </row>
    <row r="50" spans="1:11">
      <c r="A50">
        <v>28</v>
      </c>
      <c r="B50" s="1">
        <f t="shared" si="0"/>
        <v>44865</v>
      </c>
      <c r="C50">
        <v>277</v>
      </c>
      <c r="D50">
        <f t="shared" si="1"/>
        <v>15438</v>
      </c>
      <c r="E50">
        <f t="shared" si="6"/>
        <v>1.4274676213238857E-2</v>
      </c>
      <c r="F50">
        <f t="shared" si="2"/>
        <v>-2249.9338325790618</v>
      </c>
      <c r="H50">
        <f t="shared" si="7"/>
        <v>14274.676213238858</v>
      </c>
      <c r="I50">
        <f t="shared" si="3"/>
        <v>296.78434003310758</v>
      </c>
      <c r="J50" s="10">
        <f t="shared" si="4"/>
        <v>7.1423610227825202E-2</v>
      </c>
      <c r="K50">
        <f t="shared" si="5"/>
        <v>1.3188704986993542</v>
      </c>
    </row>
    <row r="51" spans="1:11">
      <c r="A51">
        <v>29</v>
      </c>
      <c r="B51" s="1">
        <f t="shared" si="0"/>
        <v>44872</v>
      </c>
      <c r="C51">
        <v>189</v>
      </c>
      <c r="D51">
        <f t="shared" si="1"/>
        <v>15627</v>
      </c>
      <c r="E51">
        <f t="shared" si="6"/>
        <v>1.4564012140554916E-2</v>
      </c>
      <c r="F51">
        <f t="shared" si="2"/>
        <v>-1539.9572894938522</v>
      </c>
      <c r="H51">
        <f t="shared" si="7"/>
        <v>14564.012140554916</v>
      </c>
      <c r="I51">
        <f t="shared" si="3"/>
        <v>289.33592731605859</v>
      </c>
      <c r="J51" s="10">
        <f t="shared" si="4"/>
        <v>0.53087792230718833</v>
      </c>
      <c r="K51">
        <f t="shared" si="5"/>
        <v>34.794497882650745</v>
      </c>
    </row>
    <row r="52" spans="1:11">
      <c r="A52">
        <v>30</v>
      </c>
      <c r="B52" s="1">
        <f t="shared" si="0"/>
        <v>44879</v>
      </c>
      <c r="C52">
        <v>144</v>
      </c>
      <c r="D52">
        <f t="shared" si="1"/>
        <v>15771</v>
      </c>
      <c r="E52">
        <f t="shared" si="6"/>
        <v>1.4846262356827289E-2</v>
      </c>
      <c r="F52">
        <f t="shared" si="2"/>
        <v>-1176.8711887714726</v>
      </c>
      <c r="H52">
        <f t="shared" si="7"/>
        <v>14846.262356827288</v>
      </c>
      <c r="I52">
        <f t="shared" si="3"/>
        <v>282.2502162723722</v>
      </c>
      <c r="J52" s="10">
        <f t="shared" si="4"/>
        <v>0.96007094633591805</v>
      </c>
      <c r="K52">
        <f t="shared" si="5"/>
        <v>67.716944744210494</v>
      </c>
    </row>
    <row r="53" spans="1:11">
      <c r="A53">
        <v>31</v>
      </c>
      <c r="B53" s="1">
        <f t="shared" si="0"/>
        <v>44886</v>
      </c>
      <c r="C53">
        <v>227</v>
      </c>
      <c r="D53">
        <f t="shared" si="1"/>
        <v>15998</v>
      </c>
      <c r="E53">
        <f t="shared" si="6"/>
        <v>1.5121763746622441E-2</v>
      </c>
      <c r="F53">
        <f t="shared" si="2"/>
        <v>-1860.7003598395049</v>
      </c>
      <c r="H53">
        <f t="shared" si="7"/>
        <v>15121.763746622441</v>
      </c>
      <c r="I53">
        <f t="shared" si="3"/>
        <v>275.50138979515214</v>
      </c>
      <c r="J53" s="10">
        <f t="shared" si="4"/>
        <v>0.21366251011080237</v>
      </c>
      <c r="K53">
        <f t="shared" si="5"/>
        <v>8.5385587848046551</v>
      </c>
    </row>
    <row r="54" spans="1:11">
      <c r="A54">
        <v>32</v>
      </c>
      <c r="B54" s="1">
        <f t="shared" si="0"/>
        <v>44893</v>
      </c>
      <c r="C54">
        <v>228</v>
      </c>
      <c r="D54">
        <f t="shared" si="1"/>
        <v>16226</v>
      </c>
      <c r="E54">
        <f t="shared" si="6"/>
        <v>1.5390829768798908E-2</v>
      </c>
      <c r="F54">
        <f t="shared" si="2"/>
        <v>-1874.2862602158589</v>
      </c>
      <c r="H54">
        <f t="shared" si="7"/>
        <v>15390.829768798909</v>
      </c>
      <c r="I54">
        <f t="shared" si="3"/>
        <v>269.06602217646832</v>
      </c>
      <c r="J54" s="10">
        <f t="shared" si="4"/>
        <v>0.18011413235293125</v>
      </c>
      <c r="K54">
        <f t="shared" si="5"/>
        <v>6.2676742449930831</v>
      </c>
    </row>
    <row r="55" spans="1:11">
      <c r="A55">
        <v>33</v>
      </c>
      <c r="B55" s="1">
        <f t="shared" si="0"/>
        <v>44900</v>
      </c>
      <c r="C55">
        <v>153</v>
      </c>
      <c r="D55">
        <f t="shared" si="1"/>
        <v>16379</v>
      </c>
      <c r="E55">
        <f t="shared" si="6"/>
        <v>1.5653752577414415E-2</v>
      </c>
      <c r="F55">
        <f t="shared" si="2"/>
        <v>-1261.2784610512122</v>
      </c>
      <c r="H55">
        <f t="shared" si="7"/>
        <v>15653.752577414414</v>
      </c>
      <c r="I55">
        <f t="shared" si="3"/>
        <v>262.92280861550535</v>
      </c>
      <c r="J55" s="10">
        <f t="shared" si="4"/>
        <v>0.71844972951310682</v>
      </c>
      <c r="K55">
        <f t="shared" si="5"/>
        <v>45.956544879265543</v>
      </c>
    </row>
    <row r="56" spans="1:11">
      <c r="A56">
        <v>34</v>
      </c>
      <c r="B56" s="1">
        <f t="shared" si="0"/>
        <v>44907</v>
      </c>
      <c r="C56">
        <v>115</v>
      </c>
      <c r="D56">
        <f t="shared" si="1"/>
        <v>16494</v>
      </c>
      <c r="E56">
        <f t="shared" si="6"/>
        <v>1.5910804908031428E-2</v>
      </c>
      <c r="F56">
        <f t="shared" si="2"/>
        <v>-950.61655036270088</v>
      </c>
      <c r="H56">
        <f t="shared" si="7"/>
        <v>15910.804908031429</v>
      </c>
      <c r="I56">
        <f t="shared" si="3"/>
        <v>257.05233061701438</v>
      </c>
      <c r="J56" s="10">
        <f t="shared" si="4"/>
        <v>1.2352376575392554</v>
      </c>
      <c r="K56">
        <f t="shared" si="5"/>
        <v>78.500998552665578</v>
      </c>
    </row>
    <row r="57" spans="1:11">
      <c r="A57">
        <v>35</v>
      </c>
      <c r="B57" s="1">
        <f t="shared" si="0"/>
        <v>44914</v>
      </c>
      <c r="C57">
        <v>73</v>
      </c>
      <c r="D57">
        <f t="shared" si="1"/>
        <v>16567</v>
      </c>
      <c r="E57">
        <f>1-(F$2/(F$2+A57))^F$1</f>
        <v>1.6162241759879126E-2</v>
      </c>
      <c r="F57">
        <f t="shared" si="2"/>
        <v>-605.04726408125043</v>
      </c>
      <c r="H57">
        <f t="shared" si="7"/>
        <v>16162.241759879125</v>
      </c>
      <c r="I57">
        <f t="shared" si="3"/>
        <v>251.43685184769674</v>
      </c>
      <c r="J57" s="10">
        <f t="shared" si="4"/>
        <v>2.4443404362698185</v>
      </c>
      <c r="K57">
        <f t="shared" si="5"/>
        <v>126.63104021284516</v>
      </c>
    </row>
    <row r="58" spans="1:11">
      <c r="A58">
        <v>36</v>
      </c>
      <c r="B58" s="1">
        <f t="shared" si="0"/>
        <v>44921</v>
      </c>
      <c r="C58">
        <v>43</v>
      </c>
      <c r="D58">
        <f t="shared" si="1"/>
        <v>16610</v>
      </c>
      <c r="E58">
        <f>1-(F$2/(F$2+A58))^F$1</f>
        <v>1.6408301899813682E-2</v>
      </c>
      <c r="F58">
        <f t="shared" si="2"/>
        <v>-357.32718696715284</v>
      </c>
      <c r="H58">
        <f t="shared" si="7"/>
        <v>16408.301899813683</v>
      </c>
      <c r="I58">
        <f t="shared" si="3"/>
        <v>246.06013993455781</v>
      </c>
      <c r="J58" s="10">
        <f t="shared" si="4"/>
        <v>4.7223288356873914</v>
      </c>
      <c r="K58">
        <f t="shared" si="5"/>
        <v>167.57456303653507</v>
      </c>
    </row>
    <row r="59" spans="1:11">
      <c r="A59">
        <v>37</v>
      </c>
      <c r="B59" s="1">
        <f t="shared" si="0"/>
        <v>44928</v>
      </c>
      <c r="C59">
        <v>34</v>
      </c>
      <c r="D59">
        <f t="shared" si="1"/>
        <v>16644</v>
      </c>
      <c r="E59">
        <f>1-(F$2/(F$2+A59))^F$1</f>
        <v>1.6649209210253257E-2</v>
      </c>
      <c r="F59">
        <f t="shared" si="2"/>
        <v>-283.25734228288741</v>
      </c>
      <c r="H59">
        <f t="shared" si="7"/>
        <v>16649.209210253259</v>
      </c>
      <c r="I59">
        <f t="shared" si="3"/>
        <v>240.90731043957567</v>
      </c>
      <c r="J59" s="10">
        <f t="shared" si="4"/>
        <v>6.0855091305757547</v>
      </c>
      <c r="K59">
        <f t="shared" si="5"/>
        <v>177.70583646973509</v>
      </c>
    </row>
    <row r="60" spans="1:11">
      <c r="F60">
        <f>(B2-D59)*LN(1-E59)</f>
        <v>-16509.922935266677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8D9C-8B36-4E4A-8A75-A710DFF246EC}">
  <dimension ref="A1:K60"/>
  <sheetViews>
    <sheetView workbookViewId="0">
      <selection activeCell="K1" sqref="K1:L4"/>
    </sheetView>
  </sheetViews>
  <sheetFormatPr defaultColWidth="11" defaultRowHeight="15.75"/>
  <sheetData>
    <row r="1" spans="1:11">
      <c r="E1" t="s">
        <v>6</v>
      </c>
      <c r="F1">
        <v>3.4425377108903972E-3</v>
      </c>
      <c r="I1" t="s">
        <v>16</v>
      </c>
      <c r="J1" s="10">
        <f>AVERAGE(J9:J59)</f>
        <v>0.54254647806583223</v>
      </c>
    </row>
    <row r="2" spans="1:11">
      <c r="A2" t="s">
        <v>9</v>
      </c>
      <c r="B2">
        <v>1000000</v>
      </c>
      <c r="E2" t="s">
        <v>7</v>
      </c>
      <c r="F2">
        <v>19.600762738139451</v>
      </c>
    </row>
    <row r="3" spans="1:11">
      <c r="E3" t="s">
        <v>11</v>
      </c>
      <c r="F3">
        <v>2.1726030569708383</v>
      </c>
    </row>
    <row r="4" spans="1:11">
      <c r="E4" t="s">
        <v>8</v>
      </c>
      <c r="F4">
        <f>SUM(F7:F60)</f>
        <v>-141974.98323391646</v>
      </c>
    </row>
    <row r="6" spans="1:11">
      <c r="B6" s="3" t="s">
        <v>15</v>
      </c>
      <c r="C6" s="2" t="s">
        <v>0</v>
      </c>
      <c r="D6" s="12" t="s">
        <v>4</v>
      </c>
      <c r="E6" s="12" t="s">
        <v>5</v>
      </c>
      <c r="F6" s="12" t="s">
        <v>8</v>
      </c>
      <c r="G6" s="12"/>
      <c r="H6" s="12" t="s">
        <v>10</v>
      </c>
      <c r="I6" s="12" t="s">
        <v>26</v>
      </c>
      <c r="J6" s="12" t="s">
        <v>18</v>
      </c>
      <c r="K6" s="12" t="s">
        <v>17</v>
      </c>
    </row>
    <row r="7" spans="1:11">
      <c r="B7" s="1">
        <f>B8-WEEKDAY(7)</f>
        <v>44564</v>
      </c>
      <c r="C7" s="4"/>
    </row>
    <row r="8" spans="1:11">
      <c r="B8" s="1">
        <v>44571</v>
      </c>
      <c r="C8" s="4"/>
    </row>
    <row r="9" spans="1:11">
      <c r="B9" s="1">
        <v>44578</v>
      </c>
      <c r="C9">
        <v>0</v>
      </c>
      <c r="D9">
        <f>C9</f>
        <v>0</v>
      </c>
      <c r="J9" s="10"/>
    </row>
    <row r="10" spans="1:11">
      <c r="B10" s="1">
        <f t="shared" ref="B10:B59" si="0">B9+WEEKDAY(7)</f>
        <v>44585</v>
      </c>
      <c r="C10">
        <v>0</v>
      </c>
      <c r="D10">
        <f t="shared" ref="D10:D59" si="1">C10+D9</f>
        <v>0</v>
      </c>
      <c r="J10" s="10"/>
    </row>
    <row r="11" spans="1:11">
      <c r="B11" s="1">
        <f t="shared" si="0"/>
        <v>44592</v>
      </c>
      <c r="C11">
        <v>0</v>
      </c>
      <c r="D11">
        <f t="shared" si="1"/>
        <v>0</v>
      </c>
      <c r="J11" s="10"/>
    </row>
    <row r="12" spans="1:11">
      <c r="B12" s="1">
        <f t="shared" si="0"/>
        <v>44599</v>
      </c>
      <c r="C12">
        <v>0</v>
      </c>
      <c r="D12">
        <f t="shared" si="1"/>
        <v>0</v>
      </c>
      <c r="J12" s="10"/>
    </row>
    <row r="13" spans="1:11">
      <c r="B13" s="1">
        <f t="shared" si="0"/>
        <v>44606</v>
      </c>
      <c r="C13">
        <v>0</v>
      </c>
      <c r="D13">
        <f t="shared" si="1"/>
        <v>0</v>
      </c>
      <c r="J13" s="10"/>
    </row>
    <row r="14" spans="1:11">
      <c r="B14" s="1">
        <f t="shared" si="0"/>
        <v>44613</v>
      </c>
      <c r="C14">
        <v>0</v>
      </c>
      <c r="D14">
        <f t="shared" si="1"/>
        <v>0</v>
      </c>
      <c r="J14" s="10"/>
    </row>
    <row r="15" spans="1:11">
      <c r="B15" s="1">
        <f t="shared" si="0"/>
        <v>44620</v>
      </c>
      <c r="C15">
        <v>0</v>
      </c>
      <c r="D15">
        <f t="shared" si="1"/>
        <v>0</v>
      </c>
      <c r="J15" s="10"/>
    </row>
    <row r="16" spans="1:11">
      <c r="B16" s="1">
        <f t="shared" si="0"/>
        <v>44627</v>
      </c>
      <c r="C16">
        <v>0</v>
      </c>
      <c r="D16">
        <f t="shared" si="1"/>
        <v>0</v>
      </c>
      <c r="J16" s="10"/>
    </row>
    <row r="17" spans="1:11">
      <c r="B17" s="1">
        <f t="shared" si="0"/>
        <v>44634</v>
      </c>
      <c r="C17">
        <v>0</v>
      </c>
      <c r="D17">
        <f t="shared" si="1"/>
        <v>0</v>
      </c>
      <c r="J17" s="10"/>
    </row>
    <row r="18" spans="1:11">
      <c r="B18" s="1">
        <f t="shared" si="0"/>
        <v>44641</v>
      </c>
      <c r="C18">
        <v>0</v>
      </c>
      <c r="D18">
        <f t="shared" si="1"/>
        <v>0</v>
      </c>
      <c r="J18" s="10"/>
    </row>
    <row r="19" spans="1:11">
      <c r="B19" s="1">
        <f t="shared" si="0"/>
        <v>44648</v>
      </c>
      <c r="C19">
        <v>0</v>
      </c>
      <c r="D19">
        <f t="shared" si="1"/>
        <v>0</v>
      </c>
      <c r="J19" s="10"/>
    </row>
    <row r="20" spans="1:11">
      <c r="B20" s="1">
        <f t="shared" si="0"/>
        <v>44655</v>
      </c>
      <c r="C20">
        <v>0</v>
      </c>
      <c r="D20">
        <f t="shared" si="1"/>
        <v>0</v>
      </c>
      <c r="J20" s="10"/>
    </row>
    <row r="21" spans="1:11">
      <c r="B21" s="1">
        <f t="shared" si="0"/>
        <v>44662</v>
      </c>
      <c r="C21">
        <v>0</v>
      </c>
      <c r="D21">
        <f t="shared" si="1"/>
        <v>0</v>
      </c>
      <c r="J21" s="10"/>
    </row>
    <row r="22" spans="1:11">
      <c r="B22" s="1">
        <f t="shared" si="0"/>
        <v>44669</v>
      </c>
      <c r="C22">
        <v>0</v>
      </c>
      <c r="D22">
        <f t="shared" si="1"/>
        <v>0</v>
      </c>
      <c r="J22" s="10"/>
    </row>
    <row r="23" spans="1:11">
      <c r="A23">
        <v>1</v>
      </c>
      <c r="B23" s="1">
        <f t="shared" si="0"/>
        <v>44676</v>
      </c>
      <c r="C23">
        <v>288</v>
      </c>
      <c r="D23">
        <f t="shared" si="1"/>
        <v>288</v>
      </c>
      <c r="E23">
        <f>1-(F$2/(F$2+A23^$F$3))^F$1</f>
        <v>1.7128469929905688E-4</v>
      </c>
      <c r="F23">
        <f>C23*LN(E23)</f>
        <v>-2497.5888415785244</v>
      </c>
      <c r="H23">
        <f>$B$2*E23</f>
        <v>171.28469929905688</v>
      </c>
      <c r="I23">
        <f>H23</f>
        <v>171.28469929905688</v>
      </c>
      <c r="J23" s="10">
        <f>ABS(C23-I23)/C23</f>
        <v>0.40526146076716363</v>
      </c>
      <c r="K23">
        <f>(C23-I23)^2/I23</f>
        <v>79.531105075108016</v>
      </c>
    </row>
    <row r="24" spans="1:11">
      <c r="A24">
        <v>2</v>
      </c>
      <c r="B24" s="1">
        <f t="shared" si="0"/>
        <v>44683</v>
      </c>
      <c r="C24">
        <v>488</v>
      </c>
      <c r="D24">
        <f t="shared" si="1"/>
        <v>776</v>
      </c>
      <c r="E24">
        <f t="shared" ref="E24:E58" si="2">1-(F$2/(F$2+A24^$F$3))^F$1</f>
        <v>7.1242669276050385E-4</v>
      </c>
      <c r="F24">
        <f t="shared" ref="F24:F59" si="3">C24*LN(E24-E23)</f>
        <v>-3670.6524781885678</v>
      </c>
      <c r="H24">
        <f t="shared" ref="H24:H59" si="4">$B$2*E24</f>
        <v>712.4266927605039</v>
      </c>
      <c r="I24">
        <f t="shared" ref="I24:I59" si="5">H24-H23</f>
        <v>541.14199346144699</v>
      </c>
      <c r="J24" s="10">
        <f t="shared" ref="J24:J59" si="6">ABS(C24-I24)/C24</f>
        <v>0.10889752758493235</v>
      </c>
      <c r="K24">
        <f t="shared" ref="K24:K59" si="7">(C24-I24)^2/I24</f>
        <v>5.2187254051235845</v>
      </c>
    </row>
    <row r="25" spans="1:11">
      <c r="A25">
        <v>3</v>
      </c>
      <c r="B25" s="1">
        <f t="shared" si="0"/>
        <v>44690</v>
      </c>
      <c r="C25">
        <v>610</v>
      </c>
      <c r="D25">
        <f t="shared" si="1"/>
        <v>1386</v>
      </c>
      <c r="E25">
        <f t="shared" si="2"/>
        <v>1.5187242319542049E-3</v>
      </c>
      <c r="F25">
        <f t="shared" si="3"/>
        <v>-4345.0652142334375</v>
      </c>
      <c r="H25">
        <f t="shared" si="4"/>
        <v>1518.7242319542049</v>
      </c>
      <c r="I25">
        <f t="shared" si="5"/>
        <v>806.29753919370103</v>
      </c>
      <c r="J25" s="10">
        <f t="shared" si="6"/>
        <v>0.32179924457983777</v>
      </c>
      <c r="K25">
        <f t="shared" si="7"/>
        <v>47.789707918537594</v>
      </c>
    </row>
    <row r="26" spans="1:11">
      <c r="A26">
        <v>4</v>
      </c>
      <c r="B26" s="1">
        <f t="shared" si="0"/>
        <v>44697</v>
      </c>
      <c r="C26">
        <v>812</v>
      </c>
      <c r="D26">
        <f t="shared" si="1"/>
        <v>2198</v>
      </c>
      <c r="E26">
        <f t="shared" si="2"/>
        <v>2.4462354867638147E-3</v>
      </c>
      <c r="F26">
        <f t="shared" si="3"/>
        <v>-5670.2005707404405</v>
      </c>
      <c r="H26">
        <f t="shared" si="4"/>
        <v>2446.2354867638146</v>
      </c>
      <c r="I26">
        <f t="shared" si="5"/>
        <v>927.51125480960968</v>
      </c>
      <c r="J26" s="10">
        <f t="shared" si="6"/>
        <v>0.1422552399133124</v>
      </c>
      <c r="K26">
        <f t="shared" si="7"/>
        <v>14.385647525570418</v>
      </c>
    </row>
    <row r="27" spans="1:11">
      <c r="A27">
        <v>5</v>
      </c>
      <c r="B27" s="1">
        <f t="shared" si="0"/>
        <v>44704</v>
      </c>
      <c r="C27">
        <v>1028</v>
      </c>
      <c r="D27">
        <f t="shared" si="1"/>
        <v>3226</v>
      </c>
      <c r="E27">
        <f t="shared" si="2"/>
        <v>3.3929241212533601E-3</v>
      </c>
      <c r="F27">
        <f t="shared" si="3"/>
        <v>-7157.4914389880623</v>
      </c>
      <c r="H27">
        <f t="shared" si="4"/>
        <v>3392.9241212533602</v>
      </c>
      <c r="I27">
        <f t="shared" si="5"/>
        <v>946.68863448954562</v>
      </c>
      <c r="J27" s="10">
        <f t="shared" si="6"/>
        <v>7.9096659056862237E-2</v>
      </c>
      <c r="K27">
        <f t="shared" si="7"/>
        <v>6.9838571208152826</v>
      </c>
    </row>
    <row r="28" spans="1:11">
      <c r="A28">
        <v>6</v>
      </c>
      <c r="B28" s="1">
        <f t="shared" si="0"/>
        <v>44711</v>
      </c>
      <c r="C28">
        <v>625</v>
      </c>
      <c r="D28">
        <f t="shared" si="1"/>
        <v>3851</v>
      </c>
      <c r="E28">
        <f t="shared" si="2"/>
        <v>4.3056573646779173E-3</v>
      </c>
      <c r="F28">
        <f t="shared" si="3"/>
        <v>-4374.4168099610688</v>
      </c>
      <c r="H28">
        <f t="shared" si="4"/>
        <v>4305.657364677917</v>
      </c>
      <c r="I28">
        <f t="shared" si="5"/>
        <v>912.7332434245568</v>
      </c>
      <c r="J28" s="10">
        <f t="shared" si="6"/>
        <v>0.4603731894792909</v>
      </c>
      <c r="K28">
        <f t="shared" si="7"/>
        <v>90.706041407002203</v>
      </c>
    </row>
    <row r="29" spans="1:11">
      <c r="A29">
        <v>7</v>
      </c>
      <c r="B29" s="1">
        <f t="shared" si="0"/>
        <v>44718</v>
      </c>
      <c r="C29">
        <v>1443</v>
      </c>
      <c r="D29">
        <f t="shared" si="1"/>
        <v>5294</v>
      </c>
      <c r="E29">
        <f t="shared" si="2"/>
        <v>5.1627536276931396E-3</v>
      </c>
      <c r="F29">
        <f t="shared" si="3"/>
        <v>-10190.408741907933</v>
      </c>
      <c r="H29">
        <f t="shared" si="4"/>
        <v>5162.7536276931396</v>
      </c>
      <c r="I29">
        <f t="shared" si="5"/>
        <v>857.09626301522258</v>
      </c>
      <c r="J29" s="10">
        <f t="shared" si="6"/>
        <v>0.40603169576214654</v>
      </c>
      <c r="K29">
        <f t="shared" si="7"/>
        <v>400.51882597769571</v>
      </c>
    </row>
    <row r="30" spans="1:11">
      <c r="A30">
        <v>8</v>
      </c>
      <c r="B30" s="1">
        <f t="shared" si="0"/>
        <v>44725</v>
      </c>
      <c r="C30">
        <v>811</v>
      </c>
      <c r="D30">
        <f t="shared" si="1"/>
        <v>6105</v>
      </c>
      <c r="E30">
        <f t="shared" si="2"/>
        <v>5.9586743057120639E-3</v>
      </c>
      <c r="F30">
        <f t="shared" si="3"/>
        <v>-5787.3049435582489</v>
      </c>
      <c r="H30">
        <f t="shared" si="4"/>
        <v>5958.6743057120639</v>
      </c>
      <c r="I30">
        <f t="shared" si="5"/>
        <v>795.92067801892426</v>
      </c>
      <c r="J30" s="10">
        <f t="shared" si="6"/>
        <v>1.8593491961868974E-2</v>
      </c>
      <c r="K30">
        <f t="shared" si="7"/>
        <v>0.28568921211461151</v>
      </c>
    </row>
    <row r="31" spans="1:11">
      <c r="A31">
        <v>9</v>
      </c>
      <c r="B31" s="1">
        <f t="shared" si="0"/>
        <v>44732</v>
      </c>
      <c r="C31">
        <v>867</v>
      </c>
      <c r="D31">
        <f t="shared" si="1"/>
        <v>6972</v>
      </c>
      <c r="E31">
        <f t="shared" si="2"/>
        <v>6.6951574594747987E-3</v>
      </c>
      <c r="F31">
        <f t="shared" si="3"/>
        <v>-6254.2121776663007</v>
      </c>
      <c r="H31">
        <f t="shared" si="4"/>
        <v>6695.157459474799</v>
      </c>
      <c r="I31">
        <f t="shared" si="5"/>
        <v>736.48315376273513</v>
      </c>
      <c r="J31" s="10">
        <f t="shared" si="6"/>
        <v>0.15053846163467691</v>
      </c>
      <c r="K31">
        <f t="shared" si="7"/>
        <v>23.129717312189481</v>
      </c>
    </row>
    <row r="32" spans="1:11">
      <c r="A32">
        <v>10</v>
      </c>
      <c r="B32" s="1">
        <f t="shared" si="0"/>
        <v>44739</v>
      </c>
      <c r="C32">
        <v>753</v>
      </c>
      <c r="D32">
        <f t="shared" si="1"/>
        <v>7725</v>
      </c>
      <c r="E32">
        <f t="shared" si="2"/>
        <v>7.3767926837978726E-3</v>
      </c>
      <c r="F32">
        <f t="shared" si="3"/>
        <v>-5490.1349763947646</v>
      </c>
      <c r="H32">
        <f t="shared" si="4"/>
        <v>7376.792683797873</v>
      </c>
      <c r="I32">
        <f t="shared" si="5"/>
        <v>681.635224323074</v>
      </c>
      <c r="J32" s="10">
        <f t="shared" si="6"/>
        <v>9.4773938481973435E-2</v>
      </c>
      <c r="K32">
        <f t="shared" si="7"/>
        <v>7.4716373592278984</v>
      </c>
    </row>
    <row r="33" spans="1:11">
      <c r="A33">
        <v>11</v>
      </c>
      <c r="B33" s="1">
        <f t="shared" si="0"/>
        <v>44746</v>
      </c>
      <c r="C33">
        <v>620</v>
      </c>
      <c r="D33">
        <f t="shared" si="1"/>
        <v>8345</v>
      </c>
      <c r="E33">
        <f t="shared" si="2"/>
        <v>8.00897008699053E-3</v>
      </c>
      <c r="F33">
        <f t="shared" si="3"/>
        <v>-4567.1311112105113</v>
      </c>
      <c r="H33">
        <f t="shared" si="4"/>
        <v>8008.97008699053</v>
      </c>
      <c r="I33">
        <f t="shared" si="5"/>
        <v>632.17740319265704</v>
      </c>
      <c r="J33" s="10">
        <f t="shared" si="6"/>
        <v>1.9640972891382322E-2</v>
      </c>
      <c r="K33">
        <f t="shared" si="7"/>
        <v>0.23456888488521707</v>
      </c>
    </row>
    <row r="34" spans="1:11">
      <c r="A34">
        <v>12</v>
      </c>
      <c r="B34" s="1">
        <f t="shared" si="0"/>
        <v>44753</v>
      </c>
      <c r="C34">
        <v>462</v>
      </c>
      <c r="D34">
        <f t="shared" si="1"/>
        <v>8807</v>
      </c>
      <c r="E34">
        <f t="shared" si="2"/>
        <v>8.5969876492902886E-3</v>
      </c>
      <c r="F34">
        <f t="shared" si="3"/>
        <v>-3436.7042291065868</v>
      </c>
      <c r="H34">
        <f t="shared" si="4"/>
        <v>8596.9876492902895</v>
      </c>
      <c r="I34">
        <f t="shared" si="5"/>
        <v>588.01756229975945</v>
      </c>
      <c r="J34" s="10">
        <f t="shared" si="6"/>
        <v>0.2727652863631157</v>
      </c>
      <c r="K34">
        <f t="shared" si="7"/>
        <v>27.006720591583683</v>
      </c>
    </row>
    <row r="35" spans="1:11">
      <c r="A35">
        <v>13</v>
      </c>
      <c r="B35" s="1">
        <f t="shared" si="0"/>
        <v>44760</v>
      </c>
      <c r="C35">
        <v>745</v>
      </c>
      <c r="D35">
        <f t="shared" si="1"/>
        <v>9552</v>
      </c>
      <c r="E35">
        <f t="shared" si="2"/>
        <v>9.145701197368683E-3</v>
      </c>
      <c r="F35">
        <f t="shared" si="3"/>
        <v>-5593.4108471150848</v>
      </c>
      <c r="H35">
        <f t="shared" si="4"/>
        <v>9145.7011973686822</v>
      </c>
      <c r="I35">
        <f t="shared" si="5"/>
        <v>548.71354807839271</v>
      </c>
      <c r="J35" s="10">
        <f t="shared" si="6"/>
        <v>0.26347174754578162</v>
      </c>
      <c r="K35">
        <f t="shared" si="7"/>
        <v>70.215819060602172</v>
      </c>
    </row>
    <row r="36" spans="1:11">
      <c r="A36">
        <v>14</v>
      </c>
      <c r="B36" s="1">
        <f t="shared" si="0"/>
        <v>44767</v>
      </c>
      <c r="C36">
        <v>813</v>
      </c>
      <c r="D36">
        <f t="shared" si="1"/>
        <v>10365</v>
      </c>
      <c r="E36">
        <f t="shared" si="2"/>
        <v>9.6594211471995317E-3</v>
      </c>
      <c r="F36">
        <f t="shared" si="3"/>
        <v>-6157.5256482561945</v>
      </c>
      <c r="H36">
        <f t="shared" si="4"/>
        <v>9659.4211471995313</v>
      </c>
      <c r="I36">
        <f t="shared" si="5"/>
        <v>513.71994983084915</v>
      </c>
      <c r="J36" s="10">
        <f t="shared" si="6"/>
        <v>0.36811814288948447</v>
      </c>
      <c r="K36">
        <f t="shared" si="7"/>
        <v>174.3528715572393</v>
      </c>
    </row>
    <row r="37" spans="1:11">
      <c r="A37">
        <v>15</v>
      </c>
      <c r="B37" s="1">
        <f t="shared" si="0"/>
        <v>44774</v>
      </c>
      <c r="C37">
        <v>569</v>
      </c>
      <c r="D37">
        <f t="shared" si="1"/>
        <v>10934</v>
      </c>
      <c r="E37">
        <f t="shared" si="2"/>
        <v>1.0141916704766385E-2</v>
      </c>
      <c r="F37">
        <f t="shared" si="3"/>
        <v>-4345.1906024311384</v>
      </c>
      <c r="H37">
        <f t="shared" si="4"/>
        <v>10141.916704766385</v>
      </c>
      <c r="I37">
        <f t="shared" si="5"/>
        <v>482.49555756685368</v>
      </c>
      <c r="J37" s="10">
        <f t="shared" si="6"/>
        <v>0.15202889707055592</v>
      </c>
      <c r="K37">
        <f t="shared" si="7"/>
        <v>15.508989550919736</v>
      </c>
    </row>
    <row r="38" spans="1:11">
      <c r="A38">
        <v>16</v>
      </c>
      <c r="B38" s="1">
        <f t="shared" si="0"/>
        <v>44781</v>
      </c>
      <c r="C38">
        <v>343</v>
      </c>
      <c r="D38">
        <f t="shared" si="1"/>
        <v>11277</v>
      </c>
      <c r="E38">
        <f t="shared" si="2"/>
        <v>1.059646269525405E-2</v>
      </c>
      <c r="F38">
        <f t="shared" si="3"/>
        <v>-2639.8005308740644</v>
      </c>
      <c r="H38">
        <f t="shared" si="4"/>
        <v>10596.462695254049</v>
      </c>
      <c r="I38">
        <f t="shared" si="5"/>
        <v>454.54599048766431</v>
      </c>
      <c r="J38" s="10">
        <f t="shared" si="6"/>
        <v>0.325206969351791</v>
      </c>
      <c r="K38">
        <f t="shared" si="7"/>
        <v>27.373485311189356</v>
      </c>
    </row>
    <row r="39" spans="1:11">
      <c r="A39">
        <v>17</v>
      </c>
      <c r="B39" s="1">
        <f t="shared" si="0"/>
        <v>44788</v>
      </c>
      <c r="C39">
        <v>423</v>
      </c>
      <c r="D39">
        <f t="shared" si="1"/>
        <v>11700</v>
      </c>
      <c r="E39">
        <f t="shared" si="2"/>
        <v>1.1025899381350679E-2</v>
      </c>
      <c r="F39">
        <f t="shared" si="3"/>
        <v>-3279.5343297114496</v>
      </c>
      <c r="H39">
        <f t="shared" si="4"/>
        <v>11025.899381350679</v>
      </c>
      <c r="I39">
        <f t="shared" si="5"/>
        <v>429.43668609662927</v>
      </c>
      <c r="J39" s="10">
        <f t="shared" si="6"/>
        <v>1.5216752001487643E-2</v>
      </c>
      <c r="K39">
        <f t="shared" si="7"/>
        <v>9.6477383623480295E-2</v>
      </c>
    </row>
    <row r="40" spans="1:11">
      <c r="A40">
        <v>18</v>
      </c>
      <c r="B40" s="1">
        <f t="shared" si="0"/>
        <v>44795</v>
      </c>
      <c r="C40">
        <v>370</v>
      </c>
      <c r="D40">
        <f t="shared" si="1"/>
        <v>12070</v>
      </c>
      <c r="E40">
        <f t="shared" si="2"/>
        <v>1.143269223416965E-2</v>
      </c>
      <c r="F40">
        <f t="shared" si="3"/>
        <v>-2888.6663913910702</v>
      </c>
      <c r="H40">
        <f t="shared" si="4"/>
        <v>11432.69223416965</v>
      </c>
      <c r="I40">
        <f t="shared" si="5"/>
        <v>406.79285281897137</v>
      </c>
      <c r="J40" s="10">
        <f t="shared" si="6"/>
        <v>9.9440142753976668E-2</v>
      </c>
      <c r="K40">
        <f t="shared" si="7"/>
        <v>3.3277723764751381</v>
      </c>
    </row>
    <row r="41" spans="1:11">
      <c r="A41">
        <v>19</v>
      </c>
      <c r="B41" s="1">
        <f t="shared" si="0"/>
        <v>44802</v>
      </c>
      <c r="C41">
        <v>390</v>
      </c>
      <c r="D41">
        <f t="shared" si="1"/>
        <v>12460</v>
      </c>
      <c r="E41">
        <f t="shared" si="2"/>
        <v>1.181898641834378E-2</v>
      </c>
      <c r="F41">
        <f t="shared" si="3"/>
        <v>-3064.9754240082248</v>
      </c>
      <c r="H41">
        <f t="shared" si="4"/>
        <v>11818.98641834378</v>
      </c>
      <c r="I41">
        <f t="shared" si="5"/>
        <v>386.29418417413035</v>
      </c>
      <c r="J41" s="10">
        <f t="shared" si="6"/>
        <v>9.5020918612042284E-3</v>
      </c>
      <c r="K41">
        <f t="shared" si="7"/>
        <v>3.5550809455302278E-2</v>
      </c>
    </row>
    <row r="42" spans="1:11">
      <c r="A42">
        <v>20</v>
      </c>
      <c r="B42" s="1">
        <f t="shared" si="0"/>
        <v>44809</v>
      </c>
      <c r="C42">
        <v>490</v>
      </c>
      <c r="D42">
        <f t="shared" si="1"/>
        <v>12950</v>
      </c>
      <c r="E42">
        <f t="shared" si="2"/>
        <v>1.2186654358999682E-2</v>
      </c>
      <c r="F42">
        <f t="shared" si="3"/>
        <v>-3875.0818775362941</v>
      </c>
      <c r="H42">
        <f t="shared" si="4"/>
        <v>12186.654358999682</v>
      </c>
      <c r="I42">
        <f t="shared" si="5"/>
        <v>367.66794065590148</v>
      </c>
      <c r="J42" s="10">
        <f t="shared" si="6"/>
        <v>0.249657263967548</v>
      </c>
      <c r="K42">
        <f t="shared" si="7"/>
        <v>40.702849197759761</v>
      </c>
    </row>
    <row r="43" spans="1:11">
      <c r="A43">
        <v>21</v>
      </c>
      <c r="B43" s="1">
        <f t="shared" si="0"/>
        <v>44816</v>
      </c>
      <c r="C43">
        <v>618</v>
      </c>
      <c r="D43">
        <f t="shared" si="1"/>
        <v>13568</v>
      </c>
      <c r="E43">
        <f t="shared" si="2"/>
        <v>1.2537336362796303E-2</v>
      </c>
      <c r="F43">
        <f t="shared" si="3"/>
        <v>-4916.5797832472499</v>
      </c>
      <c r="H43">
        <f t="shared" si="4"/>
        <v>12537.336362796303</v>
      </c>
      <c r="I43">
        <f t="shared" si="5"/>
        <v>350.68200379662085</v>
      </c>
      <c r="J43" s="10">
        <f t="shared" si="6"/>
        <v>0.43255339191485298</v>
      </c>
      <c r="K43">
        <f t="shared" si="7"/>
        <v>203.77125236124934</v>
      </c>
    </row>
    <row r="44" spans="1:11">
      <c r="A44">
        <v>22</v>
      </c>
      <c r="B44" s="1">
        <f t="shared" si="0"/>
        <v>44823</v>
      </c>
      <c r="C44">
        <v>245</v>
      </c>
      <c r="D44">
        <f t="shared" si="1"/>
        <v>13813</v>
      </c>
      <c r="E44">
        <f t="shared" si="2"/>
        <v>1.2872474917379195E-2</v>
      </c>
      <c r="F44">
        <f t="shared" si="3"/>
        <v>-1960.2367963897509</v>
      </c>
      <c r="H44">
        <f t="shared" si="4"/>
        <v>12872.474917379195</v>
      </c>
      <c r="I44">
        <f t="shared" si="5"/>
        <v>335.13855458289254</v>
      </c>
      <c r="J44" s="10">
        <f t="shared" si="6"/>
        <v>0.36791246768527569</v>
      </c>
      <c r="K44">
        <f t="shared" si="7"/>
        <v>24.243581978818511</v>
      </c>
    </row>
    <row r="45" spans="1:11">
      <c r="A45">
        <v>23</v>
      </c>
      <c r="B45" s="1">
        <f t="shared" si="0"/>
        <v>44830</v>
      </c>
      <c r="C45">
        <v>533</v>
      </c>
      <c r="D45">
        <f t="shared" si="1"/>
        <v>14346</v>
      </c>
      <c r="E45">
        <f t="shared" si="2"/>
        <v>1.3193343500038202E-2</v>
      </c>
      <c r="F45">
        <f t="shared" si="3"/>
        <v>-4287.7072635484656</v>
      </c>
      <c r="H45">
        <f t="shared" si="4"/>
        <v>13193.343500038201</v>
      </c>
      <c r="I45">
        <f t="shared" si="5"/>
        <v>320.86858265900628</v>
      </c>
      <c r="J45" s="10">
        <f t="shared" si="6"/>
        <v>0.39799515448591694</v>
      </c>
      <c r="K45">
        <f t="shared" si="7"/>
        <v>140.2435160531781</v>
      </c>
    </row>
    <row r="46" spans="1:11">
      <c r="A46">
        <v>24</v>
      </c>
      <c r="B46" s="1">
        <f t="shared" si="0"/>
        <v>44837</v>
      </c>
      <c r="C46">
        <v>177</v>
      </c>
      <c r="D46">
        <f t="shared" si="1"/>
        <v>14523</v>
      </c>
      <c r="E46">
        <f t="shared" si="2"/>
        <v>1.3501070732338971E-2</v>
      </c>
      <c r="F46">
        <f t="shared" si="3"/>
        <v>-1431.2745294913848</v>
      </c>
      <c r="H46">
        <f t="shared" si="4"/>
        <v>13501.070732338971</v>
      </c>
      <c r="I46">
        <f t="shared" si="5"/>
        <v>307.72723230076917</v>
      </c>
      <c r="J46" s="10">
        <f t="shared" si="6"/>
        <v>0.73857193390265075</v>
      </c>
      <c r="K46">
        <f t="shared" si="7"/>
        <v>55.534926620716078</v>
      </c>
    </row>
    <row r="47" spans="1:11">
      <c r="A47">
        <v>25</v>
      </c>
      <c r="B47" s="1">
        <f t="shared" si="0"/>
        <v>44844</v>
      </c>
      <c r="C47">
        <v>180</v>
      </c>
      <c r="D47">
        <f t="shared" si="1"/>
        <v>14703</v>
      </c>
      <c r="E47">
        <f t="shared" si="2"/>
        <v>1.379666064121654E-2</v>
      </c>
      <c r="F47">
        <f t="shared" si="3"/>
        <v>-1462.7767513022782</v>
      </c>
      <c r="H47">
        <f t="shared" si="4"/>
        <v>13796.66064121654</v>
      </c>
      <c r="I47">
        <f t="shared" si="5"/>
        <v>295.58990887756954</v>
      </c>
      <c r="J47" s="10">
        <f t="shared" si="6"/>
        <v>0.64216616043094188</v>
      </c>
      <c r="K47">
        <f t="shared" si="7"/>
        <v>45.201228570555962</v>
      </c>
    </row>
    <row r="48" spans="1:11">
      <c r="A48">
        <v>26</v>
      </c>
      <c r="B48" s="1">
        <f t="shared" si="0"/>
        <v>44851</v>
      </c>
      <c r="C48">
        <v>221</v>
      </c>
      <c r="D48">
        <f t="shared" si="1"/>
        <v>14924</v>
      </c>
      <c r="E48">
        <f t="shared" si="2"/>
        <v>1.4081009684407397E-2</v>
      </c>
      <c r="F48">
        <f t="shared" si="3"/>
        <v>-1804.5330788547515</v>
      </c>
      <c r="H48">
        <f t="shared" si="4"/>
        <v>14081.009684407398</v>
      </c>
      <c r="I48">
        <f t="shared" si="5"/>
        <v>284.34904319085763</v>
      </c>
      <c r="J48" s="10">
        <f t="shared" si="6"/>
        <v>0.28664725425727433</v>
      </c>
      <c r="K48">
        <f t="shared" si="7"/>
        <v>14.113292691839712</v>
      </c>
    </row>
    <row r="49" spans="1:11">
      <c r="A49">
        <v>27</v>
      </c>
      <c r="B49" s="1">
        <f t="shared" si="0"/>
        <v>44858</v>
      </c>
      <c r="C49">
        <v>237</v>
      </c>
      <c r="D49">
        <f t="shared" si="1"/>
        <v>15161</v>
      </c>
      <c r="E49">
        <f t="shared" si="2"/>
        <v>1.4354921094553053E-2</v>
      </c>
      <c r="F49">
        <f t="shared" si="3"/>
        <v>-1944.0412804045766</v>
      </c>
      <c r="H49">
        <f t="shared" si="4"/>
        <v>14354.921094553052</v>
      </c>
      <c r="I49">
        <f t="shared" si="5"/>
        <v>273.91141014565437</v>
      </c>
      <c r="J49" s="10">
        <f t="shared" si="6"/>
        <v>0.15574434660613659</v>
      </c>
      <c r="K49">
        <f t="shared" si="7"/>
        <v>4.9740614975339019</v>
      </c>
    </row>
    <row r="50" spans="1:11">
      <c r="A50">
        <v>28</v>
      </c>
      <c r="B50" s="1">
        <f t="shared" si="0"/>
        <v>44865</v>
      </c>
      <c r="C50">
        <v>277</v>
      </c>
      <c r="D50">
        <f t="shared" si="1"/>
        <v>15438</v>
      </c>
      <c r="E50">
        <f t="shared" si="2"/>
        <v>1.4619117002320436E-2</v>
      </c>
      <c r="F50">
        <f t="shared" si="3"/>
        <v>-2282.1530444745904</v>
      </c>
      <c r="H50">
        <f t="shared" si="4"/>
        <v>14619.117002320436</v>
      </c>
      <c r="I50">
        <f t="shared" si="5"/>
        <v>264.19590776738369</v>
      </c>
      <c r="J50" s="10">
        <f t="shared" si="6"/>
        <v>4.6224159684535422E-2</v>
      </c>
      <c r="K50">
        <f t="shared" si="7"/>
        <v>0.62054245762842664</v>
      </c>
    </row>
    <row r="51" spans="1:11">
      <c r="A51">
        <v>29</v>
      </c>
      <c r="B51" s="1">
        <f t="shared" si="0"/>
        <v>44872</v>
      </c>
      <c r="C51">
        <v>189</v>
      </c>
      <c r="D51">
        <f t="shared" si="1"/>
        <v>15627</v>
      </c>
      <c r="E51">
        <f t="shared" si="2"/>
        <v>1.4874248717858807E-2</v>
      </c>
      <c r="F51">
        <f t="shared" si="3"/>
        <v>-1563.7350861668303</v>
      </c>
      <c r="H51">
        <f t="shared" si="4"/>
        <v>14874.248717858807</v>
      </c>
      <c r="I51">
        <f t="shared" si="5"/>
        <v>255.13171553837128</v>
      </c>
      <c r="J51" s="10">
        <f t="shared" si="6"/>
        <v>0.34990325681677925</v>
      </c>
      <c r="K51">
        <f t="shared" si="7"/>
        <v>17.141748883785116</v>
      </c>
    </row>
    <row r="52" spans="1:11">
      <c r="A52">
        <v>30</v>
      </c>
      <c r="B52" s="1">
        <f t="shared" si="0"/>
        <v>44879</v>
      </c>
      <c r="C52">
        <v>144</v>
      </c>
      <c r="D52">
        <f t="shared" si="1"/>
        <v>15771</v>
      </c>
      <c r="E52">
        <f t="shared" si="2"/>
        <v>1.5120905481963764E-2</v>
      </c>
      <c r="F52">
        <f t="shared" si="3"/>
        <v>-1196.2818441735067</v>
      </c>
      <c r="H52">
        <f t="shared" si="4"/>
        <v>15120.905481963764</v>
      </c>
      <c r="I52">
        <f t="shared" si="5"/>
        <v>246.65676410495689</v>
      </c>
      <c r="J52" s="10">
        <f t="shared" si="6"/>
        <v>0.71289419517331176</v>
      </c>
      <c r="K52">
        <f t="shared" si="7"/>
        <v>42.72500393306256</v>
      </c>
    </row>
    <row r="53" spans="1:11">
      <c r="A53">
        <v>31</v>
      </c>
      <c r="B53" s="1">
        <f t="shared" si="0"/>
        <v>44886</v>
      </c>
      <c r="C53">
        <v>227</v>
      </c>
      <c r="D53">
        <f t="shared" si="1"/>
        <v>15998</v>
      </c>
      <c r="E53">
        <f t="shared" si="2"/>
        <v>1.5359621942229618E-2</v>
      </c>
      <c r="F53">
        <f t="shared" si="3"/>
        <v>-1893.2331336706327</v>
      </c>
      <c r="H53">
        <f t="shared" si="4"/>
        <v>15359.621942229618</v>
      </c>
      <c r="I53">
        <f t="shared" si="5"/>
        <v>238.71646026585404</v>
      </c>
      <c r="J53" s="10">
        <f t="shared" si="6"/>
        <v>5.1614362404643344E-2</v>
      </c>
      <c r="K53">
        <f t="shared" si="7"/>
        <v>0.57505645403947181</v>
      </c>
    </row>
    <row r="54" spans="1:11">
      <c r="A54">
        <v>32</v>
      </c>
      <c r="B54" s="1">
        <f t="shared" si="0"/>
        <v>44893</v>
      </c>
      <c r="C54">
        <v>228</v>
      </c>
      <c r="D54">
        <f t="shared" si="1"/>
        <v>16226</v>
      </c>
      <c r="E54">
        <f t="shared" si="2"/>
        <v>1.5590884563581597E-2</v>
      </c>
      <c r="F54">
        <f t="shared" si="3"/>
        <v>-1908.8061057671159</v>
      </c>
      <c r="H54">
        <f t="shared" si="4"/>
        <v>15590.884563581598</v>
      </c>
      <c r="I54">
        <f t="shared" si="5"/>
        <v>231.26262135197976</v>
      </c>
      <c r="J54" s="10">
        <f t="shared" si="6"/>
        <v>1.4309742771841053E-2</v>
      </c>
      <c r="K54">
        <f t="shared" si="7"/>
        <v>4.6028614672637039E-2</v>
      </c>
    </row>
    <row r="55" spans="1:11">
      <c r="A55">
        <v>33</v>
      </c>
      <c r="B55" s="1">
        <f t="shared" si="0"/>
        <v>44900</v>
      </c>
      <c r="C55">
        <v>153</v>
      </c>
      <c r="D55">
        <f t="shared" si="1"/>
        <v>16379</v>
      </c>
      <c r="E55">
        <f t="shared" si="2"/>
        <v>1.5815137145196334E-2</v>
      </c>
      <c r="F55">
        <f t="shared" si="3"/>
        <v>-1285.6188443657682</v>
      </c>
      <c r="H55">
        <f t="shared" si="4"/>
        <v>15815.137145196333</v>
      </c>
      <c r="I55">
        <f t="shared" si="5"/>
        <v>224.25258161473539</v>
      </c>
      <c r="J55" s="10">
        <f t="shared" si="6"/>
        <v>0.46570314780872807</v>
      </c>
      <c r="K55">
        <f t="shared" si="7"/>
        <v>22.63933975791041</v>
      </c>
    </row>
    <row r="56" spans="1:11">
      <c r="A56">
        <v>34</v>
      </c>
      <c r="B56" s="1">
        <f t="shared" si="0"/>
        <v>44907</v>
      </c>
      <c r="C56">
        <v>115</v>
      </c>
      <c r="D56">
        <f t="shared" si="1"/>
        <v>16494</v>
      </c>
      <c r="E56">
        <f t="shared" si="2"/>
        <v>1.6032785585438525E-2</v>
      </c>
      <c r="F56">
        <f t="shared" si="3"/>
        <v>-969.75238748020422</v>
      </c>
      <c r="H56">
        <f t="shared" si="4"/>
        <v>16032.785585438525</v>
      </c>
      <c r="I56">
        <f t="shared" si="5"/>
        <v>217.64844024219201</v>
      </c>
      <c r="J56" s="10">
        <f t="shared" si="6"/>
        <v>0.89259513254080003</v>
      </c>
      <c r="K56">
        <f t="shared" si="7"/>
        <v>48.411568088565069</v>
      </c>
    </row>
    <row r="57" spans="1:11">
      <c r="A57">
        <v>35</v>
      </c>
      <c r="B57" s="1">
        <f t="shared" si="0"/>
        <v>44914</v>
      </c>
      <c r="C57">
        <v>73</v>
      </c>
      <c r="D57">
        <f t="shared" si="1"/>
        <v>16567</v>
      </c>
      <c r="E57">
        <f t="shared" si="2"/>
        <v>1.624420201174126E-2</v>
      </c>
      <c r="F57">
        <f t="shared" si="3"/>
        <v>-617.70269731040833</v>
      </c>
      <c r="H57">
        <f t="shared" si="4"/>
        <v>16244.202011741259</v>
      </c>
      <c r="I57">
        <f t="shared" si="5"/>
        <v>211.41642630273418</v>
      </c>
      <c r="J57" s="10">
        <f t="shared" si="6"/>
        <v>1.8961154288045778</v>
      </c>
      <c r="K57">
        <f t="shared" si="7"/>
        <v>90.622603955028936</v>
      </c>
    </row>
    <row r="58" spans="1:11">
      <c r="A58">
        <v>36</v>
      </c>
      <c r="B58" s="1">
        <f t="shared" si="0"/>
        <v>44921</v>
      </c>
      <c r="C58">
        <v>43</v>
      </c>
      <c r="D58">
        <f t="shared" si="1"/>
        <v>16610</v>
      </c>
      <c r="E58">
        <f t="shared" si="2"/>
        <v>1.6449728372265326E-2</v>
      </c>
      <c r="F58">
        <f t="shared" si="3"/>
        <v>-365.06725905952436</v>
      </c>
      <c r="H58">
        <f t="shared" si="4"/>
        <v>16449.728372265326</v>
      </c>
      <c r="I58">
        <f t="shared" si="5"/>
        <v>205.52636052406706</v>
      </c>
      <c r="J58" s="10">
        <f t="shared" si="6"/>
        <v>3.7796828028852802</v>
      </c>
      <c r="K58">
        <f t="shared" si="7"/>
        <v>128.5227734186723</v>
      </c>
    </row>
    <row r="59" spans="1:11">
      <c r="A59">
        <v>37</v>
      </c>
      <c r="B59" s="1">
        <f t="shared" si="0"/>
        <v>44928</v>
      </c>
      <c r="C59">
        <v>34</v>
      </c>
      <c r="D59">
        <f t="shared" si="1"/>
        <v>16644</v>
      </c>
      <c r="E59">
        <f>1-(F$2/(F$2+A59^$F$3))^F$1</f>
        <v>1.6649679569793019E-2</v>
      </c>
      <c r="F59">
        <f t="shared" si="3"/>
        <v>-289.59286594082363</v>
      </c>
      <c r="H59">
        <f t="shared" si="4"/>
        <v>16649.679569793017</v>
      </c>
      <c r="I59">
        <f t="shared" si="5"/>
        <v>199.95119752769097</v>
      </c>
      <c r="J59" s="10">
        <f t="shared" si="6"/>
        <v>4.8809175743438518</v>
      </c>
      <c r="K59">
        <f t="shared" si="7"/>
        <v>137.73260826337764</v>
      </c>
    </row>
    <row r="60" spans="1:11">
      <c r="F60">
        <f>(B2-D59)*LN(1-E59)</f>
        <v>-16510.393297410617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F055-3AEA-754D-BD1A-291CC6ED5C4C}">
  <dimension ref="A1:S61"/>
  <sheetViews>
    <sheetView workbookViewId="0">
      <selection activeCell="L25" sqref="L25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3.3045453186182328E-3</v>
      </c>
      <c r="O1" t="s">
        <v>16</v>
      </c>
      <c r="Q1" s="10">
        <f>AVERAGE(Q10:Q60)</f>
        <v>0.52628361845700466</v>
      </c>
      <c r="R1" t="s">
        <v>19</v>
      </c>
      <c r="S1">
        <f>SUM(R10:R60)</f>
        <v>1995.9921507182523</v>
      </c>
    </row>
    <row r="2" spans="1:19">
      <c r="A2" t="s">
        <v>9</v>
      </c>
      <c r="B2">
        <v>1000000</v>
      </c>
      <c r="F2" t="s">
        <v>7</v>
      </c>
      <c r="G2">
        <v>99.831102082089075</v>
      </c>
      <c r="O2" t="s">
        <v>27</v>
      </c>
      <c r="Q2">
        <f>-2*G5+4*LN(B2)</f>
        <v>283966.94886105071</v>
      </c>
      <c r="R2" t="s">
        <v>20</v>
      </c>
      <c r="S2">
        <f>51-2</f>
        <v>49</v>
      </c>
    </row>
    <row r="3" spans="1:19">
      <c r="F3" t="s">
        <v>11</v>
      </c>
      <c r="G3">
        <v>2.3041415672716297</v>
      </c>
      <c r="R3" t="s">
        <v>21</v>
      </c>
      <c r="S3">
        <f>_xlfn.CHISQ.DIST.RT(S1,S2)</f>
        <v>0</v>
      </c>
    </row>
    <row r="4" spans="1:19" ht="15" customHeight="1">
      <c r="F4" t="s">
        <v>24</v>
      </c>
      <c r="G4">
        <v>0.14062036207892956</v>
      </c>
    </row>
    <row r="5" spans="1:19">
      <c r="F5" t="s">
        <v>8</v>
      </c>
      <c r="G5">
        <f>SUM(G8:G61)</f>
        <v>-141955.84340940943</v>
      </c>
    </row>
    <row r="6" spans="1:19">
      <c r="O6" t="s">
        <v>23</v>
      </c>
    </row>
    <row r="7" spans="1:19">
      <c r="B7" s="3" t="s">
        <v>15</v>
      </c>
      <c r="C7" s="2" t="s">
        <v>0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28</v>
      </c>
      <c r="O7" s="11" t="s">
        <v>1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  <c r="C8" s="4"/>
    </row>
    <row r="9" spans="1:19">
      <c r="B9" s="1">
        <v>44571</v>
      </c>
      <c r="C9" s="4"/>
    </row>
    <row r="10" spans="1:19">
      <c r="B10" s="1">
        <v>44578</v>
      </c>
      <c r="C10">
        <v>0</v>
      </c>
      <c r="D10">
        <f>C10</f>
        <v>0</v>
      </c>
      <c r="O10">
        <v>67488</v>
      </c>
      <c r="Q10" s="10"/>
    </row>
    <row r="11" spans="1:19">
      <c r="B11" s="1">
        <f t="shared" ref="B11:B60" si="0">B10+WEEKDAY(7)</f>
        <v>44585</v>
      </c>
      <c r="C11">
        <v>0</v>
      </c>
      <c r="D11">
        <f t="shared" ref="D11:D60" si="1">C11+D10</f>
        <v>0</v>
      </c>
      <c r="O11">
        <v>65229</v>
      </c>
      <c r="Q11" s="10"/>
      <c r="S11" t="s">
        <v>14</v>
      </c>
    </row>
    <row r="12" spans="1:19">
      <c r="B12" s="1">
        <f t="shared" si="0"/>
        <v>44592</v>
      </c>
      <c r="C12">
        <v>0</v>
      </c>
      <c r="D12">
        <f t="shared" si="1"/>
        <v>0</v>
      </c>
      <c r="O12">
        <v>59440</v>
      </c>
      <c r="Q12" s="10"/>
    </row>
    <row r="13" spans="1:19">
      <c r="B13" s="1">
        <f t="shared" si="0"/>
        <v>44599</v>
      </c>
      <c r="C13">
        <v>0</v>
      </c>
      <c r="D13">
        <f t="shared" si="1"/>
        <v>0</v>
      </c>
      <c r="O13">
        <v>88268</v>
      </c>
      <c r="Q13" s="10"/>
    </row>
    <row r="14" spans="1:19">
      <c r="B14" s="1">
        <f t="shared" si="0"/>
        <v>44606</v>
      </c>
      <c r="C14">
        <v>0</v>
      </c>
      <c r="D14">
        <f t="shared" si="1"/>
        <v>0</v>
      </c>
      <c r="O14">
        <v>86692</v>
      </c>
      <c r="Q14" s="10"/>
    </row>
    <row r="15" spans="1:19">
      <c r="B15" s="1">
        <f t="shared" si="0"/>
        <v>44613</v>
      </c>
      <c r="C15">
        <v>0</v>
      </c>
      <c r="D15">
        <f t="shared" si="1"/>
        <v>0</v>
      </c>
      <c r="O15">
        <v>53312</v>
      </c>
      <c r="Q15" s="10"/>
    </row>
    <row r="16" spans="1:19">
      <c r="B16" s="1">
        <f t="shared" si="0"/>
        <v>44620</v>
      </c>
      <c r="C16">
        <v>0</v>
      </c>
      <c r="D16">
        <f t="shared" si="1"/>
        <v>0</v>
      </c>
      <c r="O16">
        <v>52544</v>
      </c>
      <c r="Q16" s="10"/>
    </row>
    <row r="17" spans="1:18">
      <c r="B17" s="1">
        <f t="shared" si="0"/>
        <v>44627</v>
      </c>
      <c r="C17">
        <v>0</v>
      </c>
      <c r="D17">
        <f t="shared" si="1"/>
        <v>0</v>
      </c>
      <c r="O17">
        <v>46868</v>
      </c>
      <c r="Q17" s="10"/>
    </row>
    <row r="18" spans="1:18">
      <c r="B18" s="1">
        <f t="shared" si="0"/>
        <v>44634</v>
      </c>
      <c r="C18">
        <v>0</v>
      </c>
      <c r="D18">
        <f t="shared" si="1"/>
        <v>0</v>
      </c>
      <c r="O18">
        <v>36179</v>
      </c>
      <c r="Q18" s="10"/>
    </row>
    <row r="19" spans="1:18">
      <c r="B19" s="1">
        <f t="shared" si="0"/>
        <v>44641</v>
      </c>
      <c r="C19">
        <v>0</v>
      </c>
      <c r="D19">
        <f t="shared" si="1"/>
        <v>0</v>
      </c>
      <c r="O19">
        <v>36640</v>
      </c>
      <c r="Q19" s="10"/>
    </row>
    <row r="20" spans="1:18">
      <c r="B20" s="1">
        <f t="shared" si="0"/>
        <v>44648</v>
      </c>
      <c r="C20">
        <v>0</v>
      </c>
      <c r="D20">
        <f t="shared" si="1"/>
        <v>0</v>
      </c>
      <c r="O20">
        <v>51565</v>
      </c>
      <c r="Q20" s="10"/>
    </row>
    <row r="21" spans="1:18">
      <c r="B21" s="1">
        <f t="shared" si="0"/>
        <v>44655</v>
      </c>
      <c r="C21">
        <v>0</v>
      </c>
      <c r="D21">
        <f t="shared" si="1"/>
        <v>0</v>
      </c>
      <c r="O21">
        <v>36797</v>
      </c>
      <c r="Q21" s="10"/>
    </row>
    <row r="22" spans="1:18">
      <c r="B22" s="1">
        <f t="shared" si="0"/>
        <v>44662</v>
      </c>
      <c r="C22">
        <v>0</v>
      </c>
      <c r="D22">
        <f t="shared" si="1"/>
        <v>0</v>
      </c>
      <c r="O22">
        <v>35981</v>
      </c>
      <c r="Q22" s="10"/>
    </row>
    <row r="23" spans="1:18">
      <c r="B23" s="1">
        <f t="shared" si="0"/>
        <v>44669</v>
      </c>
      <c r="C23">
        <v>0</v>
      </c>
      <c r="D23">
        <f t="shared" si="1"/>
        <v>0</v>
      </c>
      <c r="O23">
        <v>46979</v>
      </c>
      <c r="Q23" s="10"/>
    </row>
    <row r="24" spans="1:18">
      <c r="A24">
        <v>1</v>
      </c>
      <c r="B24" s="1">
        <f t="shared" si="0"/>
        <v>44676</v>
      </c>
      <c r="C24">
        <v>288</v>
      </c>
      <c r="D24">
        <f t="shared" si="1"/>
        <v>288</v>
      </c>
      <c r="E24">
        <f>1-(G$2/(G$2+L24))^G$1</f>
        <v>1.3769891208548213E-4</v>
      </c>
      <c r="F24">
        <f>E24</f>
        <v>1.3769891208548213E-4</v>
      </c>
      <c r="G24">
        <f t="shared" ref="G24:G60" si="2">C24*IFERROR(LN(F24), -10000)</f>
        <v>-2560.4470232279018</v>
      </c>
      <c r="I24">
        <f t="shared" ref="I24:I60" si="3">$B$2*E24</f>
        <v>137.69891208548214</v>
      </c>
      <c r="J24">
        <f>I24</f>
        <v>137.69891208548214</v>
      </c>
      <c r="L24">
        <f>A24^$G$3*M24</f>
        <v>4.2481030162398952</v>
      </c>
      <c r="M24">
        <f>EXP($G$4*N24)</f>
        <v>4.2481030162398952</v>
      </c>
      <c r="N24">
        <f t="shared" ref="N24:N60" si="4">LN(O24)</f>
        <v>10.286366161971497</v>
      </c>
      <c r="O24">
        <v>29330</v>
      </c>
      <c r="Q24" s="10">
        <f t="shared" ref="Q24:Q60" si="5">ABS(C24-J24)/C24</f>
        <v>0.52187877748096478</v>
      </c>
      <c r="R24">
        <f t="shared" ref="R24:R60" si="6">(C24-J24)^2/J24</f>
        <v>164.05661225750077</v>
      </c>
    </row>
    <row r="25" spans="1:18">
      <c r="A25">
        <v>2</v>
      </c>
      <c r="B25" s="1">
        <f t="shared" si="0"/>
        <v>44683</v>
      </c>
      <c r="C25">
        <v>488</v>
      </c>
      <c r="D25">
        <f t="shared" si="1"/>
        <v>776</v>
      </c>
      <c r="E25">
        <f t="shared" ref="E25:E60" si="7">1-(G$2/(G$2+L25))^G$1</f>
        <v>7.5099441301851311E-4</v>
      </c>
      <c r="F25">
        <f t="shared" ref="F25:F60" si="8">E25-E24</f>
        <v>6.1329550093303098E-4</v>
      </c>
      <c r="G25">
        <f t="shared" si="2"/>
        <v>-3609.5718764222847</v>
      </c>
      <c r="I25">
        <f t="shared" si="3"/>
        <v>750.99441301851311</v>
      </c>
      <c r="J25">
        <f t="shared" ref="J25:J60" si="9">I25-I24</f>
        <v>613.29550093303101</v>
      </c>
      <c r="L25">
        <f>L24+(A25^G$3-A24^G$3)*M25</f>
        <v>25.483350575458807</v>
      </c>
      <c r="M25">
        <f t="shared" ref="M25:M60" si="10">EXP($G$4*N25)</f>
        <v>5.3913876954344691</v>
      </c>
      <c r="N25">
        <f t="shared" si="4"/>
        <v>11.981215126211628</v>
      </c>
      <c r="O25">
        <v>159726</v>
      </c>
      <c r="Q25" s="10">
        <f t="shared" si="5"/>
        <v>0.2567530756824406</v>
      </c>
      <c r="R25">
        <f t="shared" si="6"/>
        <v>25.597713549464675</v>
      </c>
    </row>
    <row r="26" spans="1:18">
      <c r="A26">
        <v>3</v>
      </c>
      <c r="B26" s="1">
        <f t="shared" si="0"/>
        <v>44690</v>
      </c>
      <c r="C26">
        <v>610</v>
      </c>
      <c r="D26">
        <f t="shared" si="1"/>
        <v>1386</v>
      </c>
      <c r="E26">
        <f t="shared" si="7"/>
        <v>1.541765743517276E-3</v>
      </c>
      <c r="F26">
        <f t="shared" si="8"/>
        <v>7.9077133049876291E-4</v>
      </c>
      <c r="G26">
        <f t="shared" si="2"/>
        <v>-4356.9260498833146</v>
      </c>
      <c r="I26">
        <f t="shared" si="3"/>
        <v>1541.765743517276</v>
      </c>
      <c r="J26">
        <f t="shared" si="9"/>
        <v>790.77133049876284</v>
      </c>
      <c r="L26">
        <f t="shared" ref="L26:L60" si="11">L25+(A26^G$3-A25^G$3)*M26</f>
        <v>59.406736973514811</v>
      </c>
      <c r="M26">
        <f t="shared" si="10"/>
        <v>4.4449851986562123</v>
      </c>
      <c r="N26">
        <f t="shared" si="4"/>
        <v>10.608538600098896</v>
      </c>
      <c r="O26">
        <v>40479</v>
      </c>
      <c r="Q26" s="10">
        <f t="shared" si="5"/>
        <v>0.2963464434405948</v>
      </c>
      <c r="R26">
        <f t="shared" si="6"/>
        <v>41.32455574695885</v>
      </c>
    </row>
    <row r="27" spans="1:18">
      <c r="A27">
        <v>4</v>
      </c>
      <c r="B27" s="1">
        <f t="shared" si="0"/>
        <v>44697</v>
      </c>
      <c r="C27">
        <v>812</v>
      </c>
      <c r="D27">
        <f t="shared" si="1"/>
        <v>2198</v>
      </c>
      <c r="E27">
        <f t="shared" si="7"/>
        <v>2.4666101502065496E-3</v>
      </c>
      <c r="F27">
        <f t="shared" si="8"/>
        <v>9.2484440668927359E-4</v>
      </c>
      <c r="G27">
        <f t="shared" si="2"/>
        <v>-5672.5386553911303</v>
      </c>
      <c r="I27">
        <f t="shared" si="3"/>
        <v>2466.6101502065494</v>
      </c>
      <c r="J27">
        <f t="shared" si="9"/>
        <v>924.84440668927346</v>
      </c>
      <c r="L27">
        <f t="shared" si="11"/>
        <v>110.95236474581181</v>
      </c>
      <c r="M27">
        <f t="shared" si="10"/>
        <v>4.3606847432161198</v>
      </c>
      <c r="N27">
        <f t="shared" si="4"/>
        <v>10.472374515715389</v>
      </c>
      <c r="O27">
        <v>35326</v>
      </c>
      <c r="Q27" s="10">
        <f t="shared" si="5"/>
        <v>0.13897094419861264</v>
      </c>
      <c r="R27">
        <f t="shared" si="6"/>
        <v>13.768651276854648</v>
      </c>
    </row>
    <row r="28" spans="1:18">
      <c r="A28">
        <v>5</v>
      </c>
      <c r="B28" s="1">
        <f t="shared" si="0"/>
        <v>44704</v>
      </c>
      <c r="C28">
        <v>1028</v>
      </c>
      <c r="D28">
        <f t="shared" si="1"/>
        <v>3226</v>
      </c>
      <c r="E28">
        <f t="shared" si="7"/>
        <v>3.3802290333753149E-3</v>
      </c>
      <c r="F28">
        <f t="shared" si="8"/>
        <v>9.1361888316876527E-4</v>
      </c>
      <c r="G28">
        <f t="shared" si="2"/>
        <v>-7194.0437677172058</v>
      </c>
      <c r="I28">
        <f t="shared" si="3"/>
        <v>3380.2290333753149</v>
      </c>
      <c r="J28">
        <f t="shared" si="9"/>
        <v>913.61888316876548</v>
      </c>
      <c r="L28">
        <f t="shared" si="11"/>
        <v>178.30634931003968</v>
      </c>
      <c r="M28">
        <f t="shared" si="10"/>
        <v>4.1078822267943274</v>
      </c>
      <c r="N28">
        <f t="shared" si="4"/>
        <v>10.047674472848625</v>
      </c>
      <c r="O28">
        <v>23102</v>
      </c>
      <c r="Q28" s="10">
        <f t="shared" si="5"/>
        <v>0.11126567785139545</v>
      </c>
      <c r="R28">
        <f t="shared" si="6"/>
        <v>14.320019133343369</v>
      </c>
    </row>
    <row r="29" spans="1:18">
      <c r="A29">
        <v>6</v>
      </c>
      <c r="B29" s="1">
        <f t="shared" si="0"/>
        <v>44711</v>
      </c>
      <c r="C29">
        <v>625</v>
      </c>
      <c r="D29">
        <f t="shared" si="1"/>
        <v>3851</v>
      </c>
      <c r="E29">
        <f t="shared" si="7"/>
        <v>4.2554681472170008E-3</v>
      </c>
      <c r="F29">
        <f t="shared" si="8"/>
        <v>8.7523911384168596E-4</v>
      </c>
      <c r="G29">
        <f t="shared" si="2"/>
        <v>-4400.633397485617</v>
      </c>
      <c r="I29">
        <f t="shared" si="3"/>
        <v>4255.4681472170005</v>
      </c>
      <c r="J29">
        <f t="shared" si="9"/>
        <v>875.23911384168559</v>
      </c>
      <c r="L29">
        <f t="shared" si="11"/>
        <v>263.01895050434177</v>
      </c>
      <c r="M29">
        <f t="shared" si="10"/>
        <v>3.9779908186622626</v>
      </c>
      <c r="N29">
        <f t="shared" si="4"/>
        <v>9.8191816034828712</v>
      </c>
      <c r="O29">
        <v>18383</v>
      </c>
      <c r="Q29" s="10">
        <f t="shared" si="5"/>
        <v>0.40038258214669697</v>
      </c>
      <c r="R29">
        <f t="shared" si="6"/>
        <v>71.545721741588892</v>
      </c>
    </row>
    <row r="30" spans="1:18">
      <c r="A30">
        <v>7</v>
      </c>
      <c r="B30" s="1">
        <f t="shared" si="0"/>
        <v>44718</v>
      </c>
      <c r="C30">
        <v>1443</v>
      </c>
      <c r="D30">
        <f t="shared" si="1"/>
        <v>5294</v>
      </c>
      <c r="E30">
        <f t="shared" si="7"/>
        <v>5.1239190160816683E-3</v>
      </c>
      <c r="F30">
        <f t="shared" si="8"/>
        <v>8.6845086886466749E-4</v>
      </c>
      <c r="G30">
        <f t="shared" si="2"/>
        <v>-10171.417741973635</v>
      </c>
      <c r="I30">
        <f t="shared" si="3"/>
        <v>5123.9190160816679</v>
      </c>
      <c r="J30">
        <f t="shared" si="9"/>
        <v>868.45086886466743</v>
      </c>
      <c r="L30">
        <f t="shared" si="11"/>
        <v>372.6666170782525</v>
      </c>
      <c r="M30">
        <f t="shared" si="10"/>
        <v>4.1415816533086067</v>
      </c>
      <c r="N30">
        <f t="shared" si="4"/>
        <v>10.105775121970961</v>
      </c>
      <c r="O30">
        <v>24484</v>
      </c>
      <c r="Q30" s="10">
        <f t="shared" si="5"/>
        <v>0.39816294603973151</v>
      </c>
      <c r="R30">
        <f t="shared" si="6"/>
        <v>380.10982074313159</v>
      </c>
    </row>
    <row r="31" spans="1:18">
      <c r="A31">
        <v>8</v>
      </c>
      <c r="B31" s="1">
        <f t="shared" si="0"/>
        <v>44725</v>
      </c>
      <c r="C31">
        <v>811</v>
      </c>
      <c r="D31">
        <f t="shared" si="1"/>
        <v>6105</v>
      </c>
      <c r="E31">
        <f t="shared" si="7"/>
        <v>5.930147225493676E-3</v>
      </c>
      <c r="F31">
        <f t="shared" si="8"/>
        <v>8.0622820941200768E-4</v>
      </c>
      <c r="G31">
        <f t="shared" si="2"/>
        <v>-5776.8695547346897</v>
      </c>
      <c r="I31">
        <f t="shared" si="3"/>
        <v>5930.1472254936762</v>
      </c>
      <c r="J31">
        <f t="shared" si="9"/>
        <v>806.22820941200825</v>
      </c>
      <c r="L31">
        <f t="shared" si="11"/>
        <v>504.04220693912464</v>
      </c>
      <c r="M31">
        <f t="shared" si="10"/>
        <v>4.1178842785227188</v>
      </c>
      <c r="N31">
        <f t="shared" si="4"/>
        <v>10.06496844345823</v>
      </c>
      <c r="O31">
        <v>23505</v>
      </c>
      <c r="Q31" s="10">
        <f t="shared" si="5"/>
        <v>5.8838354969072077E-3</v>
      </c>
      <c r="R31">
        <f t="shared" si="6"/>
        <v>2.824260569132532E-2</v>
      </c>
    </row>
    <row r="32" spans="1:18">
      <c r="A32">
        <v>9</v>
      </c>
      <c r="B32" s="1">
        <f t="shared" si="0"/>
        <v>44732</v>
      </c>
      <c r="C32">
        <v>867</v>
      </c>
      <c r="D32">
        <f t="shared" si="1"/>
        <v>6972</v>
      </c>
      <c r="E32">
        <f t="shared" si="7"/>
        <v>6.6618465155712236E-3</v>
      </c>
      <c r="F32">
        <f t="shared" si="8"/>
        <v>7.3169929007754764E-4</v>
      </c>
      <c r="G32">
        <f t="shared" si="2"/>
        <v>-6259.8621900483431</v>
      </c>
      <c r="I32">
        <f t="shared" si="3"/>
        <v>6661.8465155712238</v>
      </c>
      <c r="J32">
        <f t="shared" si="9"/>
        <v>731.69929007754763</v>
      </c>
      <c r="L32">
        <f t="shared" si="11"/>
        <v>654.77011148378881</v>
      </c>
      <c r="M32">
        <f t="shared" si="10"/>
        <v>4.0132045571356896</v>
      </c>
      <c r="N32">
        <f t="shared" si="4"/>
        <v>9.8818552524090144</v>
      </c>
      <c r="O32">
        <v>19572</v>
      </c>
      <c r="Q32" s="10">
        <f t="shared" si="5"/>
        <v>0.15605618214815728</v>
      </c>
      <c r="R32">
        <f t="shared" si="6"/>
        <v>25.018860006792472</v>
      </c>
    </row>
    <row r="33" spans="1:18">
      <c r="A33">
        <v>10</v>
      </c>
      <c r="B33" s="1">
        <f t="shared" si="0"/>
        <v>44739</v>
      </c>
      <c r="C33">
        <v>753</v>
      </c>
      <c r="D33">
        <f t="shared" si="1"/>
        <v>7725</v>
      </c>
      <c r="E33">
        <f t="shared" si="7"/>
        <v>7.304806897974192E-3</v>
      </c>
      <c r="F33">
        <f t="shared" si="8"/>
        <v>6.4296038240296838E-4</v>
      </c>
      <c r="G33">
        <f t="shared" si="2"/>
        <v>-5534.1188693274835</v>
      </c>
      <c r="I33">
        <f t="shared" si="3"/>
        <v>7304.806897974192</v>
      </c>
      <c r="J33">
        <f t="shared" si="9"/>
        <v>642.96038240296821</v>
      </c>
      <c r="L33">
        <f t="shared" si="11"/>
        <v>818.10354724380716</v>
      </c>
      <c r="M33">
        <f t="shared" si="10"/>
        <v>3.7618061233092748</v>
      </c>
      <c r="N33">
        <f t="shared" si="4"/>
        <v>9.4218161184227096</v>
      </c>
      <c r="O33">
        <v>12355</v>
      </c>
      <c r="Q33" s="10">
        <f t="shared" si="5"/>
        <v>0.14613495032806348</v>
      </c>
      <c r="R33">
        <f t="shared" si="6"/>
        <v>18.832758241878715</v>
      </c>
    </row>
    <row r="34" spans="1:18">
      <c r="A34">
        <v>11</v>
      </c>
      <c r="B34" s="1">
        <f t="shared" si="0"/>
        <v>44746</v>
      </c>
      <c r="C34">
        <v>620</v>
      </c>
      <c r="D34">
        <f t="shared" si="1"/>
        <v>8345</v>
      </c>
      <c r="E34">
        <f t="shared" si="7"/>
        <v>7.9669577693771698E-3</v>
      </c>
      <c r="F34">
        <f t="shared" si="8"/>
        <v>6.6215087140297779E-4</v>
      </c>
      <c r="G34">
        <f t="shared" si="2"/>
        <v>-4538.4106178544298</v>
      </c>
      <c r="I34">
        <f t="shared" si="3"/>
        <v>7966.9577693771698</v>
      </c>
      <c r="J34">
        <f t="shared" si="9"/>
        <v>662.15087140297783</v>
      </c>
      <c r="L34">
        <f t="shared" si="11"/>
        <v>1023.4888408015308</v>
      </c>
      <c r="M34">
        <f t="shared" si="10"/>
        <v>4.1516397876217921</v>
      </c>
      <c r="N34">
        <f t="shared" si="4"/>
        <v>10.123024608256227</v>
      </c>
      <c r="O34">
        <v>24910</v>
      </c>
      <c r="Q34" s="10">
        <f t="shared" si="5"/>
        <v>6.7985276456415847E-2</v>
      </c>
      <c r="R34">
        <f t="shared" si="6"/>
        <v>2.6832192431701811</v>
      </c>
    </row>
    <row r="35" spans="1:18">
      <c r="A35">
        <v>12</v>
      </c>
      <c r="B35" s="1">
        <f t="shared" si="0"/>
        <v>44753</v>
      </c>
      <c r="C35">
        <v>462</v>
      </c>
      <c r="D35">
        <f t="shared" si="1"/>
        <v>8807</v>
      </c>
      <c r="E35">
        <f t="shared" si="7"/>
        <v>8.5498649037701879E-3</v>
      </c>
      <c r="F35">
        <f t="shared" si="8"/>
        <v>5.8290713439301811E-4</v>
      </c>
      <c r="G35">
        <f t="shared" si="2"/>
        <v>-3440.7369951604442</v>
      </c>
      <c r="I35">
        <f t="shared" si="3"/>
        <v>8549.8649037701871</v>
      </c>
      <c r="J35">
        <f t="shared" si="9"/>
        <v>582.90713439301726</v>
      </c>
      <c r="L35">
        <f t="shared" si="11"/>
        <v>1242.1580859741132</v>
      </c>
      <c r="M35">
        <f t="shared" si="10"/>
        <v>3.9257634580331926</v>
      </c>
      <c r="N35">
        <f t="shared" si="4"/>
        <v>9.7251978568555444</v>
      </c>
      <c r="O35">
        <v>16734</v>
      </c>
      <c r="Q35" s="10">
        <f t="shared" si="5"/>
        <v>0.26170375409743996</v>
      </c>
      <c r="R35">
        <f t="shared" si="6"/>
        <v>25.078669113140048</v>
      </c>
    </row>
    <row r="36" spans="1:18">
      <c r="A36">
        <v>13</v>
      </c>
      <c r="B36" s="1">
        <f t="shared" si="0"/>
        <v>44760</v>
      </c>
      <c r="C36">
        <v>745</v>
      </c>
      <c r="D36">
        <f t="shared" si="1"/>
        <v>9552</v>
      </c>
      <c r="E36">
        <f t="shared" si="7"/>
        <v>9.1301493530467903E-3</v>
      </c>
      <c r="F36">
        <f t="shared" si="8"/>
        <v>5.8028444927660239E-4</v>
      </c>
      <c r="G36">
        <f t="shared" si="2"/>
        <v>-5551.73414791917</v>
      </c>
      <c r="I36">
        <f t="shared" si="3"/>
        <v>9130.1493530467906</v>
      </c>
      <c r="J36">
        <f t="shared" si="9"/>
        <v>580.28444927660348</v>
      </c>
      <c r="L36">
        <f t="shared" si="11"/>
        <v>1502.2781727688944</v>
      </c>
      <c r="M36">
        <f t="shared" si="10"/>
        <v>4.188831106716651</v>
      </c>
      <c r="N36">
        <f t="shared" si="4"/>
        <v>10.186445986151496</v>
      </c>
      <c r="O36">
        <v>26541</v>
      </c>
      <c r="Q36" s="10">
        <f t="shared" si="5"/>
        <v>0.22109469895757922</v>
      </c>
      <c r="R36">
        <f t="shared" si="6"/>
        <v>46.755022789141137</v>
      </c>
    </row>
    <row r="37" spans="1:18">
      <c r="A37">
        <v>14</v>
      </c>
      <c r="B37" s="1">
        <f t="shared" si="0"/>
        <v>44767</v>
      </c>
      <c r="C37">
        <v>813</v>
      </c>
      <c r="D37">
        <f t="shared" si="1"/>
        <v>10365</v>
      </c>
      <c r="E37">
        <f t="shared" si="7"/>
        <v>9.6554671267156111E-3</v>
      </c>
      <c r="F37">
        <f t="shared" si="8"/>
        <v>5.2531777366882082E-4</v>
      </c>
      <c r="G37">
        <f t="shared" si="2"/>
        <v>-6139.375349782089</v>
      </c>
      <c r="I37">
        <f t="shared" si="3"/>
        <v>9655.4671267156118</v>
      </c>
      <c r="J37">
        <f t="shared" si="9"/>
        <v>525.31777366882125</v>
      </c>
      <c r="L37">
        <f t="shared" si="11"/>
        <v>1781.1558694555172</v>
      </c>
      <c r="M37">
        <f t="shared" si="10"/>
        <v>4.0620941724146853</v>
      </c>
      <c r="N37">
        <f t="shared" si="4"/>
        <v>9.9679635717204924</v>
      </c>
      <c r="O37">
        <v>21332</v>
      </c>
      <c r="Q37" s="10">
        <f t="shared" si="5"/>
        <v>0.35385267691411904</v>
      </c>
      <c r="R37">
        <f t="shared" si="6"/>
        <v>157.5447614666833</v>
      </c>
    </row>
    <row r="38" spans="1:18">
      <c r="A38">
        <v>15</v>
      </c>
      <c r="B38" s="1">
        <f t="shared" si="0"/>
        <v>44774</v>
      </c>
      <c r="C38">
        <v>569</v>
      </c>
      <c r="D38">
        <f t="shared" si="1"/>
        <v>10934</v>
      </c>
      <c r="E38">
        <f t="shared" si="7"/>
        <v>1.0146902577172323E-2</v>
      </c>
      <c r="F38">
        <f t="shared" si="8"/>
        <v>4.91435450456712E-4</v>
      </c>
      <c r="G38">
        <f t="shared" si="2"/>
        <v>-4334.7443965160819</v>
      </c>
      <c r="I38">
        <f t="shared" si="3"/>
        <v>10146.902577172323</v>
      </c>
      <c r="J38">
        <f t="shared" si="9"/>
        <v>491.4354504567109</v>
      </c>
      <c r="L38">
        <f t="shared" si="11"/>
        <v>2086.0058607561682</v>
      </c>
      <c r="M38">
        <f t="shared" si="10"/>
        <v>4.0453360299404526</v>
      </c>
      <c r="N38">
        <f t="shared" si="4"/>
        <v>9.9385650791488249</v>
      </c>
      <c r="O38">
        <v>20714</v>
      </c>
      <c r="Q38" s="10">
        <f t="shared" si="5"/>
        <v>0.13631731026940089</v>
      </c>
      <c r="R38">
        <f t="shared" si="6"/>
        <v>12.242216836946126</v>
      </c>
    </row>
    <row r="39" spans="1:18">
      <c r="A39">
        <v>16</v>
      </c>
      <c r="B39" s="1">
        <f t="shared" si="0"/>
        <v>44781</v>
      </c>
      <c r="C39">
        <v>343</v>
      </c>
      <c r="D39">
        <f t="shared" si="1"/>
        <v>11277</v>
      </c>
      <c r="E39">
        <f t="shared" si="7"/>
        <v>1.062052778822753E-2</v>
      </c>
      <c r="F39">
        <f t="shared" si="8"/>
        <v>4.7362521105520639E-4</v>
      </c>
      <c r="G39">
        <f t="shared" si="2"/>
        <v>-2625.6973253520578</v>
      </c>
      <c r="I39">
        <f t="shared" si="3"/>
        <v>10620.52778822753</v>
      </c>
      <c r="J39">
        <f t="shared" si="9"/>
        <v>473.62521105520682</v>
      </c>
      <c r="L39">
        <f t="shared" si="11"/>
        <v>2426.6514814366333</v>
      </c>
      <c r="M39">
        <f t="shared" si="10"/>
        <v>4.1438376202923406</v>
      </c>
      <c r="N39">
        <f t="shared" si="4"/>
        <v>10.109647698809924</v>
      </c>
      <c r="O39">
        <v>24579</v>
      </c>
      <c r="Q39" s="10">
        <f t="shared" si="5"/>
        <v>0.38083151911139013</v>
      </c>
      <c r="R39">
        <f t="shared" si="6"/>
        <v>36.026261619819962</v>
      </c>
    </row>
    <row r="40" spans="1:18">
      <c r="A40">
        <v>17</v>
      </c>
      <c r="B40" s="1">
        <f t="shared" si="0"/>
        <v>44788</v>
      </c>
      <c r="C40">
        <v>423</v>
      </c>
      <c r="D40">
        <f t="shared" si="1"/>
        <v>11700</v>
      </c>
      <c r="E40">
        <f t="shared" si="7"/>
        <v>1.1027878157663484E-2</v>
      </c>
      <c r="F40">
        <f t="shared" si="8"/>
        <v>4.0735036943595482E-4</v>
      </c>
      <c r="G40">
        <f t="shared" si="2"/>
        <v>-3301.8690020516656</v>
      </c>
      <c r="I40">
        <f t="shared" si="3"/>
        <v>11027.878157663485</v>
      </c>
      <c r="J40">
        <f t="shared" si="9"/>
        <v>407.35036943595514</v>
      </c>
      <c r="L40">
        <f t="shared" si="11"/>
        <v>2761.9570833654961</v>
      </c>
      <c r="M40">
        <f t="shared" si="10"/>
        <v>3.7595327034184276</v>
      </c>
      <c r="N40">
        <f t="shared" si="4"/>
        <v>9.4175171297683136</v>
      </c>
      <c r="O40">
        <v>12302</v>
      </c>
      <c r="Q40" s="10">
        <f t="shared" si="5"/>
        <v>3.6996762562753797E-2</v>
      </c>
      <c r="R40">
        <f t="shared" si="6"/>
        <v>0.60122920013600856</v>
      </c>
    </row>
    <row r="41" spans="1:18">
      <c r="A41">
        <v>18</v>
      </c>
      <c r="B41" s="1">
        <f t="shared" si="0"/>
        <v>44795</v>
      </c>
      <c r="C41">
        <v>370</v>
      </c>
      <c r="D41">
        <f t="shared" si="1"/>
        <v>12070</v>
      </c>
      <c r="E41">
        <f t="shared" si="7"/>
        <v>1.1443460638161818E-2</v>
      </c>
      <c r="F41">
        <f t="shared" si="8"/>
        <v>4.1558248049833324E-4</v>
      </c>
      <c r="G41">
        <f t="shared" si="2"/>
        <v>-2880.7568981086933</v>
      </c>
      <c r="I41">
        <f t="shared" si="3"/>
        <v>11443.460638161818</v>
      </c>
      <c r="J41">
        <f t="shared" si="9"/>
        <v>415.5824804983331</v>
      </c>
      <c r="L41">
        <f t="shared" si="11"/>
        <v>3150.1091130850482</v>
      </c>
      <c r="M41">
        <f t="shared" si="10"/>
        <v>4.0306183382952669</v>
      </c>
      <c r="N41">
        <f t="shared" si="4"/>
        <v>9.9126454903208945</v>
      </c>
      <c r="O41">
        <v>20184</v>
      </c>
      <c r="Q41" s="10">
        <f t="shared" si="5"/>
        <v>0.1231958932387381</v>
      </c>
      <c r="R41">
        <f t="shared" si="6"/>
        <v>4.9996393637417809</v>
      </c>
    </row>
    <row r="42" spans="1:18">
      <c r="A42">
        <v>19</v>
      </c>
      <c r="B42" s="1">
        <f t="shared" si="0"/>
        <v>44802</v>
      </c>
      <c r="C42">
        <v>390</v>
      </c>
      <c r="D42">
        <f t="shared" si="1"/>
        <v>12460</v>
      </c>
      <c r="E42">
        <f t="shared" si="7"/>
        <v>1.183083334541768E-2</v>
      </c>
      <c r="F42">
        <f t="shared" si="8"/>
        <v>3.8737270725586193E-4</v>
      </c>
      <c r="G42">
        <f t="shared" si="2"/>
        <v>-3063.8880716114545</v>
      </c>
      <c r="I42">
        <f t="shared" si="3"/>
        <v>11830.833345417679</v>
      </c>
      <c r="J42">
        <f t="shared" si="9"/>
        <v>387.37270725586131</v>
      </c>
      <c r="L42">
        <f t="shared" si="11"/>
        <v>3559.3560286850338</v>
      </c>
      <c r="M42">
        <f t="shared" si="10"/>
        <v>3.9526099569342685</v>
      </c>
      <c r="N42">
        <f t="shared" si="4"/>
        <v>9.7736635646999268</v>
      </c>
      <c r="O42">
        <v>17565</v>
      </c>
      <c r="Q42" s="10">
        <f t="shared" si="5"/>
        <v>6.7366480618940659E-3</v>
      </c>
      <c r="R42">
        <f t="shared" si="6"/>
        <v>1.7819188172295639E-2</v>
      </c>
    </row>
    <row r="43" spans="1:18">
      <c r="A43">
        <v>20</v>
      </c>
      <c r="B43" s="1">
        <f t="shared" si="0"/>
        <v>44809</v>
      </c>
      <c r="C43">
        <v>490</v>
      </c>
      <c r="D43">
        <f t="shared" si="1"/>
        <v>12950</v>
      </c>
      <c r="E43">
        <f t="shared" si="7"/>
        <v>1.2202059197574111E-2</v>
      </c>
      <c r="F43">
        <f t="shared" si="8"/>
        <v>3.7122585215643156E-4</v>
      </c>
      <c r="G43">
        <f t="shared" si="2"/>
        <v>-3870.3629581830783</v>
      </c>
      <c r="I43">
        <f t="shared" si="3"/>
        <v>12202.059197574112</v>
      </c>
      <c r="J43">
        <f t="shared" si="9"/>
        <v>371.22585215643267</v>
      </c>
      <c r="L43">
        <f t="shared" si="11"/>
        <v>3999.9980457436614</v>
      </c>
      <c r="M43">
        <f t="shared" si="10"/>
        <v>3.9734715866830923</v>
      </c>
      <c r="N43">
        <f t="shared" si="4"/>
        <v>9.8110981032427809</v>
      </c>
      <c r="O43">
        <v>18235</v>
      </c>
      <c r="Q43" s="10">
        <f t="shared" si="5"/>
        <v>0.24239622008891293</v>
      </c>
      <c r="R43">
        <f t="shared" si="6"/>
        <v>38.001928243997533</v>
      </c>
    </row>
    <row r="44" spans="1:18">
      <c r="A44">
        <v>21</v>
      </c>
      <c r="B44" s="1">
        <f t="shared" si="0"/>
        <v>44816</v>
      </c>
      <c r="C44">
        <v>618</v>
      </c>
      <c r="D44">
        <f t="shared" si="1"/>
        <v>13568</v>
      </c>
      <c r="E44">
        <f t="shared" si="7"/>
        <v>1.2558259568652419E-2</v>
      </c>
      <c r="F44">
        <f t="shared" si="8"/>
        <v>3.5620037107830793E-4</v>
      </c>
      <c r="G44">
        <f t="shared" si="2"/>
        <v>-4906.9305958199484</v>
      </c>
      <c r="I44">
        <f t="shared" si="3"/>
        <v>12558.259568652418</v>
      </c>
      <c r="J44">
        <f t="shared" si="9"/>
        <v>356.20037107830649</v>
      </c>
      <c r="L44">
        <f t="shared" si="11"/>
        <v>4472.7943602942969</v>
      </c>
      <c r="M44">
        <f t="shared" si="10"/>
        <v>3.9942487518255008</v>
      </c>
      <c r="N44">
        <f t="shared" si="4"/>
        <v>9.8481862367510384</v>
      </c>
      <c r="O44">
        <v>18924</v>
      </c>
      <c r="Q44" s="10">
        <f t="shared" si="5"/>
        <v>0.42362399501892156</v>
      </c>
      <c r="R44">
        <f t="shared" si="6"/>
        <v>192.4171092131426</v>
      </c>
    </row>
    <row r="45" spans="1:18">
      <c r="A45">
        <v>22</v>
      </c>
      <c r="B45" s="1">
        <f t="shared" si="0"/>
        <v>44823</v>
      </c>
      <c r="C45">
        <v>245</v>
      </c>
      <c r="D45">
        <f t="shared" si="1"/>
        <v>13813</v>
      </c>
      <c r="E45">
        <f t="shared" si="7"/>
        <v>1.2882794129348674E-2</v>
      </c>
      <c r="F45">
        <f t="shared" si="8"/>
        <v>3.2453456069625464E-4</v>
      </c>
      <c r="G45">
        <f t="shared" si="2"/>
        <v>-1968.1140381434413</v>
      </c>
      <c r="I45">
        <f t="shared" si="3"/>
        <v>12882.794129348673</v>
      </c>
      <c r="J45">
        <f t="shared" si="9"/>
        <v>324.53456069625463</v>
      </c>
      <c r="L45">
        <f t="shared" si="11"/>
        <v>4951.0436044203589</v>
      </c>
      <c r="M45">
        <f t="shared" si="10"/>
        <v>3.7970054855567792</v>
      </c>
      <c r="N45">
        <f t="shared" si="4"/>
        <v>9.4880478632807588</v>
      </c>
      <c r="O45">
        <v>13201</v>
      </c>
      <c r="Q45" s="10">
        <f t="shared" si="5"/>
        <v>0.32463085998471275</v>
      </c>
      <c r="R45">
        <f t="shared" si="6"/>
        <v>19.491749450582368</v>
      </c>
    </row>
    <row r="46" spans="1:18">
      <c r="A46">
        <v>23</v>
      </c>
      <c r="B46" s="1">
        <f t="shared" si="0"/>
        <v>44830</v>
      </c>
      <c r="C46">
        <v>533</v>
      </c>
      <c r="D46">
        <f t="shared" si="1"/>
        <v>14346</v>
      </c>
      <c r="E46">
        <f t="shared" si="7"/>
        <v>1.3218718117175232E-2</v>
      </c>
      <c r="F46">
        <f t="shared" si="8"/>
        <v>3.3592398782655852E-4</v>
      </c>
      <c r="G46">
        <f t="shared" si="2"/>
        <v>-4263.2674716103602</v>
      </c>
      <c r="I46">
        <f t="shared" si="3"/>
        <v>13218.718117175233</v>
      </c>
      <c r="J46">
        <f t="shared" si="9"/>
        <v>335.92398782655982</v>
      </c>
      <c r="L46">
        <f t="shared" si="11"/>
        <v>5499.0164879397717</v>
      </c>
      <c r="M46">
        <f t="shared" si="10"/>
        <v>4.1001363815738792</v>
      </c>
      <c r="N46">
        <f t="shared" si="4"/>
        <v>10.03425262241568</v>
      </c>
      <c r="O46">
        <v>22794</v>
      </c>
      <c r="Q46" s="10">
        <f t="shared" si="5"/>
        <v>0.3697486157100191</v>
      </c>
      <c r="R46">
        <f t="shared" si="6"/>
        <v>115.61828265220166</v>
      </c>
    </row>
    <row r="47" spans="1:18">
      <c r="A47">
        <v>24</v>
      </c>
      <c r="B47" s="1">
        <f t="shared" si="0"/>
        <v>44837</v>
      </c>
      <c r="C47">
        <v>177</v>
      </c>
      <c r="D47">
        <f t="shared" si="1"/>
        <v>14523</v>
      </c>
      <c r="E47">
        <f t="shared" si="7"/>
        <v>1.356116105050742E-2</v>
      </c>
      <c r="F47">
        <f t="shared" si="8"/>
        <v>3.4244293333218767E-4</v>
      </c>
      <c r="G47">
        <f t="shared" si="2"/>
        <v>-1412.3547791909975</v>
      </c>
      <c r="I47">
        <f t="shared" si="3"/>
        <v>13561.16105050742</v>
      </c>
      <c r="J47">
        <f t="shared" si="9"/>
        <v>342.44293333218775</v>
      </c>
      <c r="L47">
        <f t="shared" si="11"/>
        <v>6119.0813496857736</v>
      </c>
      <c r="M47">
        <f t="shared" si="10"/>
        <v>4.3837762014728527</v>
      </c>
      <c r="N47">
        <f t="shared" si="4"/>
        <v>10.50993239925678</v>
      </c>
      <c r="O47">
        <v>36678</v>
      </c>
      <c r="Q47" s="10">
        <f t="shared" si="5"/>
        <v>0.93470583803495899</v>
      </c>
      <c r="R47">
        <f t="shared" si="6"/>
        <v>79.929709523329691</v>
      </c>
    </row>
    <row r="48" spans="1:18">
      <c r="A48">
        <v>25</v>
      </c>
      <c r="B48" s="1">
        <f t="shared" si="0"/>
        <v>44844</v>
      </c>
      <c r="C48">
        <v>180</v>
      </c>
      <c r="D48">
        <f t="shared" si="1"/>
        <v>14703</v>
      </c>
      <c r="E48">
        <f t="shared" si="7"/>
        <v>1.3847004029027055E-2</v>
      </c>
      <c r="F48">
        <f t="shared" si="8"/>
        <v>2.858429785196348E-4</v>
      </c>
      <c r="G48">
        <f t="shared" si="2"/>
        <v>-1468.8122263325263</v>
      </c>
      <c r="I48">
        <f t="shared" si="3"/>
        <v>13847.004029027055</v>
      </c>
      <c r="J48">
        <f t="shared" si="9"/>
        <v>285.84297851963493</v>
      </c>
      <c r="L48">
        <f t="shared" si="11"/>
        <v>6689.1227649414732</v>
      </c>
      <c r="M48">
        <f t="shared" si="10"/>
        <v>3.816946377094701</v>
      </c>
      <c r="N48">
        <f t="shared" si="4"/>
        <v>9.5252970865628441</v>
      </c>
      <c r="O48">
        <v>13702</v>
      </c>
      <c r="Q48" s="10">
        <f t="shared" si="5"/>
        <v>0.58801654733130515</v>
      </c>
      <c r="R48">
        <f t="shared" si="6"/>
        <v>39.191923341711082</v>
      </c>
    </row>
    <row r="49" spans="1:18">
      <c r="A49">
        <v>26</v>
      </c>
      <c r="B49" s="1">
        <f t="shared" si="0"/>
        <v>44851</v>
      </c>
      <c r="C49">
        <v>221</v>
      </c>
      <c r="D49">
        <f t="shared" si="1"/>
        <v>14924</v>
      </c>
      <c r="E49">
        <f t="shared" si="7"/>
        <v>1.4151087988942268E-2</v>
      </c>
      <c r="F49">
        <f t="shared" si="8"/>
        <v>3.0408395991521342E-4</v>
      </c>
      <c r="G49">
        <f t="shared" si="2"/>
        <v>-1789.7036830775603</v>
      </c>
      <c r="I49">
        <f t="shared" si="3"/>
        <v>14151.087988942269</v>
      </c>
      <c r="J49">
        <f t="shared" si="9"/>
        <v>304.0839599152132</v>
      </c>
      <c r="L49">
        <f t="shared" si="11"/>
        <v>7353.2181954132066</v>
      </c>
      <c r="M49">
        <f t="shared" si="10"/>
        <v>4.2206834327202554</v>
      </c>
      <c r="N49">
        <f t="shared" si="4"/>
        <v>10.240316868254155</v>
      </c>
      <c r="O49">
        <v>28010</v>
      </c>
      <c r="Q49" s="10">
        <f t="shared" si="5"/>
        <v>0.37594551997834025</v>
      </c>
      <c r="R49">
        <f t="shared" si="6"/>
        <v>22.700784339685264</v>
      </c>
    </row>
    <row r="50" spans="1:18">
      <c r="A50">
        <v>27</v>
      </c>
      <c r="B50" s="1">
        <f t="shared" si="0"/>
        <v>44858</v>
      </c>
      <c r="C50">
        <v>237</v>
      </c>
      <c r="D50">
        <f t="shared" si="1"/>
        <v>15161</v>
      </c>
      <c r="E50">
        <f t="shared" si="7"/>
        <v>1.4409081246795297E-2</v>
      </c>
      <c r="F50">
        <f t="shared" si="8"/>
        <v>2.5799325785302862E-4</v>
      </c>
      <c r="G50">
        <f t="shared" si="2"/>
        <v>-1958.2307740596016</v>
      </c>
      <c r="I50">
        <f t="shared" si="3"/>
        <v>14409.081246795296</v>
      </c>
      <c r="J50">
        <f t="shared" si="9"/>
        <v>257.9932578530279</v>
      </c>
      <c r="L50">
        <f t="shared" si="11"/>
        <v>7967.5307515313652</v>
      </c>
      <c r="M50">
        <f t="shared" si="10"/>
        <v>3.7132646900246193</v>
      </c>
      <c r="N50">
        <f t="shared" si="4"/>
        <v>9.329455852866344</v>
      </c>
      <c r="O50">
        <v>11265</v>
      </c>
      <c r="Q50" s="10">
        <f t="shared" si="5"/>
        <v>8.8579147059189442E-2</v>
      </c>
      <c r="R50">
        <f t="shared" si="6"/>
        <v>1.7082495835406002</v>
      </c>
    </row>
    <row r="51" spans="1:18">
      <c r="A51">
        <v>28</v>
      </c>
      <c r="B51" s="1">
        <f t="shared" si="0"/>
        <v>44865</v>
      </c>
      <c r="C51">
        <v>277</v>
      </c>
      <c r="D51">
        <f t="shared" si="1"/>
        <v>15438</v>
      </c>
      <c r="E51">
        <f t="shared" si="7"/>
        <v>1.4675790385041521E-2</v>
      </c>
      <c r="F51">
        <f t="shared" si="8"/>
        <v>2.6670913824622389E-4</v>
      </c>
      <c r="G51">
        <f t="shared" si="2"/>
        <v>-2279.530466112767</v>
      </c>
      <c r="I51">
        <f t="shared" si="3"/>
        <v>14675.79038504152</v>
      </c>
      <c r="J51">
        <f t="shared" si="9"/>
        <v>266.70913824622403</v>
      </c>
      <c r="L51">
        <f t="shared" si="11"/>
        <v>8656.0652543176948</v>
      </c>
      <c r="M51">
        <f t="shared" si="10"/>
        <v>3.9656416108543429</v>
      </c>
      <c r="N51">
        <f t="shared" si="4"/>
        <v>9.7970709238316385</v>
      </c>
      <c r="O51">
        <v>17981</v>
      </c>
      <c r="Q51" s="10">
        <f t="shared" si="5"/>
        <v>3.7151125464895199E-2</v>
      </c>
      <c r="R51">
        <f t="shared" si="6"/>
        <v>0.39706864313573392</v>
      </c>
    </row>
    <row r="52" spans="1:18">
      <c r="A52">
        <v>29</v>
      </c>
      <c r="B52" s="1">
        <f t="shared" si="0"/>
        <v>44872</v>
      </c>
      <c r="C52">
        <v>189</v>
      </c>
      <c r="D52">
        <f t="shared" si="1"/>
        <v>15627</v>
      </c>
      <c r="E52">
        <f t="shared" si="7"/>
        <v>1.4933442458766599E-2</v>
      </c>
      <c r="F52">
        <f t="shared" si="8"/>
        <v>2.576520737250787E-4</v>
      </c>
      <c r="G52">
        <f t="shared" si="2"/>
        <v>-1561.877182141227</v>
      </c>
      <c r="I52">
        <f t="shared" si="3"/>
        <v>14933.4424587666</v>
      </c>
      <c r="J52">
        <f t="shared" si="9"/>
        <v>257.65207372507939</v>
      </c>
      <c r="L52">
        <f t="shared" si="11"/>
        <v>9377.1705412012725</v>
      </c>
      <c r="M52">
        <f t="shared" si="10"/>
        <v>3.9642134288326614</v>
      </c>
      <c r="N52">
        <f t="shared" si="4"/>
        <v>9.7945093899663824</v>
      </c>
      <c r="O52">
        <v>17935</v>
      </c>
      <c r="Q52" s="10">
        <f t="shared" si="5"/>
        <v>0.36323848531788039</v>
      </c>
      <c r="R52">
        <f t="shared" si="6"/>
        <v>18.292525880396088</v>
      </c>
    </row>
    <row r="53" spans="1:18">
      <c r="A53">
        <v>30</v>
      </c>
      <c r="B53" s="1">
        <f t="shared" si="0"/>
        <v>44879</v>
      </c>
      <c r="C53">
        <v>144</v>
      </c>
      <c r="D53">
        <f t="shared" si="1"/>
        <v>15771</v>
      </c>
      <c r="E53">
        <f t="shared" si="7"/>
        <v>1.5162656645842043E-2</v>
      </c>
      <c r="F53">
        <f t="shared" si="8"/>
        <v>2.2921418707544383E-4</v>
      </c>
      <c r="G53">
        <f t="shared" si="2"/>
        <v>-1206.8429294598313</v>
      </c>
      <c r="I53">
        <f t="shared" si="3"/>
        <v>15162.656645842044</v>
      </c>
      <c r="J53">
        <f t="shared" si="9"/>
        <v>229.21418707544399</v>
      </c>
      <c r="L53">
        <f t="shared" si="11"/>
        <v>10068.63140315073</v>
      </c>
      <c r="M53">
        <f t="shared" si="10"/>
        <v>3.6340777043132499</v>
      </c>
      <c r="N53">
        <f t="shared" si="4"/>
        <v>9.1761629201745958</v>
      </c>
      <c r="O53">
        <v>9664</v>
      </c>
      <c r="Q53" s="10">
        <f t="shared" si="5"/>
        <v>0.59176518802391653</v>
      </c>
      <c r="R53">
        <f t="shared" si="6"/>
        <v>31.679791602684325</v>
      </c>
    </row>
    <row r="54" spans="1:18">
      <c r="A54">
        <v>31</v>
      </c>
      <c r="B54" s="1">
        <f t="shared" si="0"/>
        <v>44886</v>
      </c>
      <c r="C54">
        <v>227</v>
      </c>
      <c r="D54">
        <f t="shared" si="1"/>
        <v>15998</v>
      </c>
      <c r="E54">
        <f t="shared" si="7"/>
        <v>1.5403892096294114E-2</v>
      </c>
      <c r="F54">
        <f t="shared" si="8"/>
        <v>2.4123545045207084E-4</v>
      </c>
      <c r="G54">
        <f t="shared" si="2"/>
        <v>-1890.8503281855717</v>
      </c>
      <c r="I54">
        <f t="shared" si="3"/>
        <v>15403.892096294114</v>
      </c>
      <c r="J54">
        <f t="shared" si="9"/>
        <v>241.23545045206993</v>
      </c>
      <c r="L54">
        <f t="shared" si="11"/>
        <v>10851.10710670707</v>
      </c>
      <c r="M54">
        <f t="shared" si="10"/>
        <v>3.9374664650179168</v>
      </c>
      <c r="N54">
        <f t="shared" si="4"/>
        <v>9.7463657967639161</v>
      </c>
      <c r="O54">
        <v>17092</v>
      </c>
      <c r="Q54" s="10">
        <f t="shared" si="5"/>
        <v>6.271123547167369E-2</v>
      </c>
      <c r="R54">
        <f t="shared" si="6"/>
        <v>0.84004257746355226</v>
      </c>
    </row>
    <row r="55" spans="1:18">
      <c r="A55">
        <v>32</v>
      </c>
      <c r="B55" s="1">
        <f t="shared" si="0"/>
        <v>44893</v>
      </c>
      <c r="C55">
        <v>228</v>
      </c>
      <c r="D55">
        <f t="shared" si="1"/>
        <v>16226</v>
      </c>
      <c r="E55">
        <f t="shared" si="7"/>
        <v>1.563144662570537E-2</v>
      </c>
      <c r="F55">
        <f t="shared" si="8"/>
        <v>2.2755452941125576E-4</v>
      </c>
      <c r="G55">
        <f t="shared" si="2"/>
        <v>-1912.4915101549757</v>
      </c>
      <c r="I55">
        <f t="shared" si="3"/>
        <v>15631.44662570537</v>
      </c>
      <c r="J55">
        <f t="shared" si="9"/>
        <v>227.55452941125623</v>
      </c>
      <c r="L55">
        <f t="shared" si="11"/>
        <v>11644.511115843039</v>
      </c>
      <c r="M55">
        <f t="shared" si="10"/>
        <v>3.8279735157320798</v>
      </c>
      <c r="N55">
        <f t="shared" si="4"/>
        <v>9.5458121082638119</v>
      </c>
      <c r="O55">
        <v>13986</v>
      </c>
      <c r="Q55" s="10">
        <f t="shared" si="5"/>
        <v>1.9538183716832193E-3</v>
      </c>
      <c r="R55">
        <f t="shared" si="6"/>
        <v>8.72072491587629E-4</v>
      </c>
    </row>
    <row r="56" spans="1:18">
      <c r="A56">
        <v>33</v>
      </c>
      <c r="B56" s="1">
        <f t="shared" si="0"/>
        <v>44900</v>
      </c>
      <c r="C56">
        <v>153</v>
      </c>
      <c r="D56">
        <f t="shared" si="1"/>
        <v>16379</v>
      </c>
      <c r="E56">
        <f t="shared" si="7"/>
        <v>1.5845325923506848E-2</v>
      </c>
      <c r="F56">
        <f t="shared" si="8"/>
        <v>2.1387929780147807E-4</v>
      </c>
      <c r="G56">
        <f t="shared" si="2"/>
        <v>-1292.8651058478426</v>
      </c>
      <c r="I56">
        <f t="shared" si="3"/>
        <v>15845.325923506847</v>
      </c>
      <c r="J56">
        <f t="shared" si="9"/>
        <v>213.87929780147715</v>
      </c>
      <c r="L56">
        <f t="shared" si="11"/>
        <v>12442.749360905325</v>
      </c>
      <c r="M56">
        <f t="shared" si="10"/>
        <v>3.6974868812207897</v>
      </c>
      <c r="N56">
        <f t="shared" si="4"/>
        <v>9.2991750856766728</v>
      </c>
      <c r="O56">
        <v>10929</v>
      </c>
      <c r="Q56" s="10">
        <f t="shared" si="5"/>
        <v>0.39790390719919705</v>
      </c>
      <c r="R56">
        <f t="shared" si="6"/>
        <v>17.32888100390679</v>
      </c>
    </row>
    <row r="57" spans="1:18">
      <c r="A57">
        <v>34</v>
      </c>
      <c r="B57" s="1">
        <f t="shared" si="0"/>
        <v>44907</v>
      </c>
      <c r="C57">
        <v>115</v>
      </c>
      <c r="D57">
        <f t="shared" si="1"/>
        <v>16494</v>
      </c>
      <c r="E57">
        <f t="shared" si="7"/>
        <v>1.6053917709311527E-2</v>
      </c>
      <c r="F57">
        <f t="shared" si="8"/>
        <v>2.085917858046793E-4</v>
      </c>
      <c r="G57">
        <f t="shared" si="2"/>
        <v>-974.640110299301</v>
      </c>
      <c r="I57">
        <f t="shared" si="3"/>
        <v>16053.917709311527</v>
      </c>
      <c r="J57">
        <f t="shared" si="9"/>
        <v>208.5917858046796</v>
      </c>
      <c r="L57">
        <f t="shared" si="11"/>
        <v>13273.668172575075</v>
      </c>
      <c r="M57">
        <f t="shared" si="10"/>
        <v>3.6997187628521484</v>
      </c>
      <c r="N57">
        <f t="shared" si="4"/>
        <v>9.3034663499656673</v>
      </c>
      <c r="O57">
        <v>10976</v>
      </c>
      <c r="Q57" s="10">
        <f t="shared" si="5"/>
        <v>0.81384161569286606</v>
      </c>
      <c r="R57">
        <f t="shared" si="6"/>
        <v>41.993131878697959</v>
      </c>
    </row>
    <row r="58" spans="1:18">
      <c r="A58">
        <v>35</v>
      </c>
      <c r="B58" s="1">
        <f t="shared" si="0"/>
        <v>44914</v>
      </c>
      <c r="C58">
        <v>73</v>
      </c>
      <c r="D58">
        <f t="shared" si="1"/>
        <v>16567</v>
      </c>
      <c r="E58">
        <f t="shared" si="7"/>
        <v>1.6277238173721065E-2</v>
      </c>
      <c r="F58">
        <f t="shared" si="8"/>
        <v>2.2332046440953768E-4</v>
      </c>
      <c r="G58">
        <f t="shared" si="2"/>
        <v>-613.7039013306736</v>
      </c>
      <c r="I58">
        <f t="shared" si="3"/>
        <v>16277.238173721065</v>
      </c>
      <c r="J58">
        <f t="shared" si="9"/>
        <v>223.32046440953854</v>
      </c>
      <c r="L58">
        <f t="shared" si="11"/>
        <v>14224.581913296537</v>
      </c>
      <c r="M58">
        <f t="shared" si="10"/>
        <v>4.0746670663961186</v>
      </c>
      <c r="N58">
        <f t="shared" si="4"/>
        <v>9.9899404402663272</v>
      </c>
      <c r="O58">
        <v>21806</v>
      </c>
      <c r="Q58" s="10">
        <f t="shared" si="5"/>
        <v>2.0591844439662816</v>
      </c>
      <c r="R58">
        <f t="shared" si="6"/>
        <v>101.1830334494603</v>
      </c>
    </row>
    <row r="59" spans="1:18">
      <c r="A59">
        <v>36</v>
      </c>
      <c r="B59" s="1">
        <f t="shared" si="0"/>
        <v>44921</v>
      </c>
      <c r="C59">
        <v>43</v>
      </c>
      <c r="D59">
        <f t="shared" si="1"/>
        <v>16610</v>
      </c>
      <c r="E59">
        <f t="shared" si="7"/>
        <v>1.6469479114835761E-2</v>
      </c>
      <c r="F59">
        <f t="shared" si="8"/>
        <v>1.9224094111469636E-4</v>
      </c>
      <c r="G59">
        <f t="shared" si="2"/>
        <v>-367.94072605422116</v>
      </c>
      <c r="I59">
        <f t="shared" si="3"/>
        <v>16469.479114835762</v>
      </c>
      <c r="J59">
        <f t="shared" si="9"/>
        <v>192.2409411146964</v>
      </c>
      <c r="L59">
        <f t="shared" si="11"/>
        <v>15097.325718136381</v>
      </c>
      <c r="M59">
        <f t="shared" si="10"/>
        <v>3.6029205600519716</v>
      </c>
      <c r="N59">
        <f t="shared" si="4"/>
        <v>9.1149301871715238</v>
      </c>
      <c r="O59">
        <v>9090</v>
      </c>
      <c r="Q59" s="10">
        <f t="shared" si="5"/>
        <v>3.4707195608068928</v>
      </c>
      <c r="R59">
        <f t="shared" si="6"/>
        <v>115.85907963024204</v>
      </c>
    </row>
    <row r="60" spans="1:18">
      <c r="A60">
        <v>37</v>
      </c>
      <c r="B60" s="1">
        <f t="shared" si="0"/>
        <v>44928</v>
      </c>
      <c r="C60">
        <v>34</v>
      </c>
      <c r="D60">
        <f t="shared" si="1"/>
        <v>16644</v>
      </c>
      <c r="E60">
        <f t="shared" si="7"/>
        <v>1.6649877260202506E-2</v>
      </c>
      <c r="F60">
        <f t="shared" si="8"/>
        <v>1.803981453667447E-4</v>
      </c>
      <c r="G60">
        <f t="shared" si="2"/>
        <v>-293.09170385606535</v>
      </c>
      <c r="I60">
        <f t="shared" si="3"/>
        <v>16649.877260202506</v>
      </c>
      <c r="J60">
        <f t="shared" si="9"/>
        <v>180.39814536674385</v>
      </c>
      <c r="L60">
        <f t="shared" si="11"/>
        <v>15964.77546374578</v>
      </c>
      <c r="M60">
        <f t="shared" si="10"/>
        <v>3.4536530992767736</v>
      </c>
      <c r="N60">
        <f t="shared" si="4"/>
        <v>8.8140332016527836</v>
      </c>
      <c r="O60">
        <v>6728</v>
      </c>
      <c r="Q60" s="10">
        <f t="shared" si="5"/>
        <v>4.3058278049042311</v>
      </c>
      <c r="R60">
        <f t="shared" si="6"/>
        <v>118.80619350742671</v>
      </c>
    </row>
    <row r="61" spans="1:18">
      <c r="G61">
        <f>(B2-D60)*LN(1-E60)</f>
        <v>-16510.590988981781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1F36-445D-6347-83B3-23D300BB0B70}">
  <dimension ref="A1:S61"/>
  <sheetViews>
    <sheetView workbookViewId="0">
      <selection activeCell="F17" sqref="F17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4" width="12.125" customWidth="1"/>
    <col min="16" max="16" width="4.5" customWidth="1"/>
  </cols>
  <sheetData>
    <row r="1" spans="1:19">
      <c r="F1" t="s">
        <v>6</v>
      </c>
      <c r="G1">
        <v>4.0141570370303501E-3</v>
      </c>
      <c r="O1" t="s">
        <v>16</v>
      </c>
      <c r="Q1" s="10">
        <f>AVERAGE(Q10:Q60)</f>
        <v>0.41930752936190457</v>
      </c>
      <c r="R1" t="s">
        <v>19</v>
      </c>
      <c r="S1">
        <f>SUM(R10:R60)</f>
        <v>1827.331377238685</v>
      </c>
    </row>
    <row r="2" spans="1:19">
      <c r="A2" t="s">
        <v>9</v>
      </c>
      <c r="B2">
        <v>1000000</v>
      </c>
      <c r="F2" t="s">
        <v>7</v>
      </c>
      <c r="G2">
        <v>168.68535909426356</v>
      </c>
      <c r="O2" t="s">
        <v>27</v>
      </c>
      <c r="Q2">
        <f>-2*G5+4*LN(B2)</f>
        <v>283730.16393938276</v>
      </c>
      <c r="R2" t="s">
        <v>20</v>
      </c>
      <c r="S2">
        <f>51-2</f>
        <v>49</v>
      </c>
    </row>
    <row r="3" spans="1:19">
      <c r="F3" t="s">
        <v>11</v>
      </c>
      <c r="G3">
        <v>2.0439509279269874</v>
      </c>
      <c r="R3" t="s">
        <v>21</v>
      </c>
      <c r="S3">
        <f>_xlfn.CHISQ.DIST.RT(S1,S2)</f>
        <v>0</v>
      </c>
    </row>
    <row r="4" spans="1:19" ht="15" customHeight="1">
      <c r="F4" t="s">
        <v>12</v>
      </c>
      <c r="G4">
        <v>0.43067186005744973</v>
      </c>
    </row>
    <row r="5" spans="1:19">
      <c r="F5" t="s">
        <v>8</v>
      </c>
      <c r="G5">
        <f>SUM(G8:G61)</f>
        <v>-141837.45094857545</v>
      </c>
    </row>
    <row r="6" spans="1:19">
      <c r="O6" t="s">
        <v>23</v>
      </c>
    </row>
    <row r="7" spans="1:19">
      <c r="B7" s="3" t="s">
        <v>15</v>
      </c>
      <c r="C7" s="2" t="s">
        <v>0</v>
      </c>
      <c r="D7" s="12" t="s">
        <v>4</v>
      </c>
      <c r="E7" s="12" t="s">
        <v>5</v>
      </c>
      <c r="F7" s="12" t="s">
        <v>25</v>
      </c>
      <c r="G7" s="12" t="s">
        <v>8</v>
      </c>
      <c r="H7" s="12"/>
      <c r="I7" s="12" t="s">
        <v>10</v>
      </c>
      <c r="J7" s="12" t="s">
        <v>26</v>
      </c>
      <c r="K7" s="12"/>
      <c r="L7" s="12" t="s">
        <v>22</v>
      </c>
      <c r="M7" s="12" t="s">
        <v>13</v>
      </c>
      <c r="N7" s="12" t="s">
        <v>29</v>
      </c>
      <c r="O7" s="3" t="s">
        <v>2</v>
      </c>
      <c r="P7" s="11"/>
      <c r="Q7" s="12" t="s">
        <v>18</v>
      </c>
      <c r="R7" s="12" t="s">
        <v>19</v>
      </c>
    </row>
    <row r="8" spans="1:19">
      <c r="B8" s="1">
        <f>B9-WEEKDAY(7)</f>
        <v>44564</v>
      </c>
      <c r="C8" s="4"/>
    </row>
    <row r="9" spans="1:19">
      <c r="B9" s="1">
        <v>44571</v>
      </c>
      <c r="C9" s="4"/>
    </row>
    <row r="10" spans="1:19">
      <c r="B10" s="1">
        <v>44578</v>
      </c>
      <c r="C10">
        <v>0</v>
      </c>
      <c r="D10">
        <f>C10</f>
        <v>0</v>
      </c>
      <c r="O10" s="9">
        <v>99.39</v>
      </c>
      <c r="Q10" s="10"/>
    </row>
    <row r="11" spans="1:19">
      <c r="B11" s="1">
        <f t="shared" ref="B11:B60" si="0">B10+WEEKDAY(7)</f>
        <v>44585</v>
      </c>
      <c r="C11">
        <v>0</v>
      </c>
      <c r="D11">
        <f t="shared" ref="D11:D60" si="1">C11+D10</f>
        <v>0</v>
      </c>
      <c r="O11" s="9">
        <v>119.85</v>
      </c>
      <c r="Q11" s="10"/>
      <c r="S11" t="s">
        <v>14</v>
      </c>
    </row>
    <row r="12" spans="1:19">
      <c r="B12" s="1">
        <f t="shared" si="0"/>
        <v>44592</v>
      </c>
      <c r="C12">
        <v>0</v>
      </c>
      <c r="D12">
        <f t="shared" si="1"/>
        <v>0</v>
      </c>
      <c r="O12" s="9">
        <v>117.1</v>
      </c>
      <c r="Q12" s="10"/>
    </row>
    <row r="13" spans="1:19">
      <c r="B13" s="1">
        <f t="shared" si="0"/>
        <v>44599</v>
      </c>
      <c r="C13">
        <v>0</v>
      </c>
      <c r="D13">
        <f t="shared" si="1"/>
        <v>0</v>
      </c>
      <c r="O13" s="9">
        <v>95.16</v>
      </c>
      <c r="Q13" s="10"/>
    </row>
    <row r="14" spans="1:19">
      <c r="B14" s="1">
        <f t="shared" si="0"/>
        <v>44606</v>
      </c>
      <c r="C14">
        <v>0</v>
      </c>
      <c r="D14">
        <f t="shared" si="1"/>
        <v>0</v>
      </c>
      <c r="O14" s="9">
        <v>101.27</v>
      </c>
      <c r="Q14" s="10"/>
    </row>
    <row r="15" spans="1:19">
      <c r="B15" s="1">
        <f t="shared" si="0"/>
        <v>44613</v>
      </c>
      <c r="C15">
        <v>0</v>
      </c>
      <c r="D15">
        <f t="shared" si="1"/>
        <v>0</v>
      </c>
      <c r="O15" s="9">
        <v>91.46</v>
      </c>
      <c r="Q15" s="10"/>
    </row>
    <row r="16" spans="1:19">
      <c r="B16" s="1">
        <f t="shared" si="0"/>
        <v>44620</v>
      </c>
      <c r="C16">
        <v>0</v>
      </c>
      <c r="D16">
        <f t="shared" si="1"/>
        <v>0</v>
      </c>
      <c r="O16" s="9">
        <v>122.79</v>
      </c>
      <c r="Q16" s="10"/>
    </row>
    <row r="17" spans="1:18">
      <c r="B17" s="1">
        <f t="shared" si="0"/>
        <v>44627</v>
      </c>
      <c r="C17">
        <v>0</v>
      </c>
      <c r="D17">
        <f t="shared" si="1"/>
        <v>0</v>
      </c>
      <c r="O17" s="9">
        <v>99.19</v>
      </c>
      <c r="Q17" s="10"/>
    </row>
    <row r="18" spans="1:18">
      <c r="B18" s="1">
        <f t="shared" si="0"/>
        <v>44634</v>
      </c>
      <c r="C18">
        <v>0</v>
      </c>
      <c r="D18">
        <f t="shared" si="1"/>
        <v>0</v>
      </c>
      <c r="O18" s="9">
        <v>83.53</v>
      </c>
      <c r="Q18" s="10"/>
    </row>
    <row r="19" spans="1:18">
      <c r="B19" s="1">
        <f t="shared" si="0"/>
        <v>44641</v>
      </c>
      <c r="C19">
        <v>0</v>
      </c>
      <c r="D19">
        <f t="shared" si="1"/>
        <v>0</v>
      </c>
      <c r="O19" s="9">
        <v>94.8</v>
      </c>
      <c r="Q19" s="10"/>
    </row>
    <row r="20" spans="1:18">
      <c r="B20" s="1">
        <f t="shared" si="0"/>
        <v>44648</v>
      </c>
      <c r="C20">
        <v>0</v>
      </c>
      <c r="D20">
        <f t="shared" si="1"/>
        <v>0</v>
      </c>
      <c r="O20" s="9">
        <v>105.45</v>
      </c>
      <c r="Q20" s="10"/>
    </row>
    <row r="21" spans="1:18">
      <c r="B21" s="1">
        <f t="shared" si="0"/>
        <v>44655</v>
      </c>
      <c r="C21">
        <v>0</v>
      </c>
      <c r="D21">
        <f t="shared" si="1"/>
        <v>0</v>
      </c>
      <c r="O21" s="9">
        <v>133.03</v>
      </c>
      <c r="Q21" s="10"/>
    </row>
    <row r="22" spans="1:18">
      <c r="B22" s="1">
        <f t="shared" si="0"/>
        <v>44662</v>
      </c>
      <c r="C22">
        <v>0</v>
      </c>
      <c r="D22">
        <f t="shared" si="1"/>
        <v>0</v>
      </c>
      <c r="O22" s="9">
        <v>115.16</v>
      </c>
      <c r="Q22" s="10"/>
    </row>
    <row r="23" spans="1:18">
      <c r="B23" s="1">
        <f t="shared" si="0"/>
        <v>44669</v>
      </c>
      <c r="C23">
        <v>0</v>
      </c>
      <c r="D23">
        <f t="shared" si="1"/>
        <v>0</v>
      </c>
      <c r="O23" s="9">
        <v>104.52</v>
      </c>
      <c r="Q23" s="10"/>
    </row>
    <row r="24" spans="1:18">
      <c r="A24">
        <v>1</v>
      </c>
      <c r="B24" s="1">
        <f t="shared" si="0"/>
        <v>44676</v>
      </c>
      <c r="C24">
        <v>288</v>
      </c>
      <c r="D24">
        <f t="shared" si="1"/>
        <v>288</v>
      </c>
      <c r="E24">
        <f>1-(G$2/(G$2+L24))^G$1</f>
        <v>1.7260763497928266E-4</v>
      </c>
      <c r="F24">
        <f>E24</f>
        <v>1.7260763497928266E-4</v>
      </c>
      <c r="G24">
        <f>C24*IFERROR(LN(F24), -10000)</f>
        <v>-2495.3729890139612</v>
      </c>
      <c r="I24">
        <f>$B$2*E24</f>
        <v>172.60763497928266</v>
      </c>
      <c r="J24">
        <f>I24</f>
        <v>172.60763497928266</v>
      </c>
      <c r="L24">
        <f>A24^$G$3*M24</f>
        <v>7.4122841215853832</v>
      </c>
      <c r="M24">
        <f t="shared" ref="M24:M60" si="2">EXP($G$4*N24)</f>
        <v>7.4122841215853832</v>
      </c>
      <c r="N24">
        <f t="shared" ref="N24:N60" si="3">LN(O24)</f>
        <v>4.6511946242993707</v>
      </c>
      <c r="O24" s="9">
        <v>104.71</v>
      </c>
      <c r="Q24" s="10">
        <f t="shared" ref="Q24:Q60" si="4">ABS(C24-J24)/C24</f>
        <v>0.40066793409971296</v>
      </c>
      <c r="R24">
        <f t="shared" ref="R24:R60" si="5">(C24-J24)^2/J24</f>
        <v>77.142577769938498</v>
      </c>
    </row>
    <row r="25" spans="1:18">
      <c r="A25">
        <v>2</v>
      </c>
      <c r="B25" s="1">
        <f t="shared" si="0"/>
        <v>44683</v>
      </c>
      <c r="C25">
        <v>488</v>
      </c>
      <c r="D25">
        <f t="shared" si="1"/>
        <v>776</v>
      </c>
      <c r="E25">
        <f t="shared" ref="E25:E60" si="6">1-(G$2/(G$2+L25))^G$1</f>
        <v>7.0482403205873734E-4</v>
      </c>
      <c r="F25">
        <f t="shared" ref="F25:F60" si="7">E25-E24</f>
        <v>5.3221639707945467E-4</v>
      </c>
      <c r="G25">
        <f t="shared" ref="G25:G60" si="8">C25*IFERROR(LN(F25), -10000)</f>
        <v>-3678.7686702712422</v>
      </c>
      <c r="I25">
        <f t="shared" ref="I25:I60" si="9">$B$2*E25</f>
        <v>704.82403205873732</v>
      </c>
      <c r="J25">
        <f t="shared" ref="J25:J60" si="10">I25-I24</f>
        <v>532.21639707945462</v>
      </c>
      <c r="L25">
        <f t="shared" ref="L25:L60" si="11">L24+(A25^G$3-A24^G$3)*M25</f>
        <v>32.390385340098902</v>
      </c>
      <c r="M25">
        <f t="shared" si="2"/>
        <v>7.9962343641424267</v>
      </c>
      <c r="N25">
        <f t="shared" si="3"/>
        <v>4.8272731961270541</v>
      </c>
      <c r="O25" s="9">
        <v>124.87</v>
      </c>
      <c r="Q25" s="10">
        <f t="shared" si="4"/>
        <v>9.0607371064456196E-2</v>
      </c>
      <c r="R25">
        <f t="shared" si="5"/>
        <v>3.6734865393411162</v>
      </c>
    </row>
    <row r="26" spans="1:18">
      <c r="A26">
        <v>3</v>
      </c>
      <c r="B26" s="1">
        <f t="shared" si="0"/>
        <v>44690</v>
      </c>
      <c r="C26">
        <v>610</v>
      </c>
      <c r="D26">
        <f t="shared" si="1"/>
        <v>1386</v>
      </c>
      <c r="E26">
        <f t="shared" si="6"/>
        <v>1.4812281725489207E-3</v>
      </c>
      <c r="F26">
        <f t="shared" si="7"/>
        <v>7.7640414049018336E-4</v>
      </c>
      <c r="G26">
        <f t="shared" si="8"/>
        <v>-4368.1107979871022</v>
      </c>
      <c r="I26">
        <f t="shared" si="9"/>
        <v>1481.2281725489206</v>
      </c>
      <c r="J26">
        <f t="shared" si="10"/>
        <v>776.40414049018329</v>
      </c>
      <c r="L26">
        <f t="shared" si="11"/>
        <v>75.349189882929451</v>
      </c>
      <c r="M26">
        <f t="shared" si="2"/>
        <v>8.0726952035219988</v>
      </c>
      <c r="N26">
        <f t="shared" si="3"/>
        <v>4.8493704798279111</v>
      </c>
      <c r="O26" s="9">
        <v>127.66</v>
      </c>
      <c r="Q26" s="10">
        <f t="shared" si="4"/>
        <v>0.27279367293472673</v>
      </c>
      <c r="R26">
        <f t="shared" si="5"/>
        <v>35.664850981853789</v>
      </c>
    </row>
    <row r="27" spans="1:18">
      <c r="A27">
        <v>4</v>
      </c>
      <c r="B27" s="1">
        <f t="shared" si="0"/>
        <v>44697</v>
      </c>
      <c r="C27">
        <v>812</v>
      </c>
      <c r="D27">
        <f t="shared" si="1"/>
        <v>2198</v>
      </c>
      <c r="E27">
        <f t="shared" si="6"/>
        <v>2.5776553006701119E-3</v>
      </c>
      <c r="F27">
        <f t="shared" si="7"/>
        <v>1.0964271281211913E-3</v>
      </c>
      <c r="G27">
        <f t="shared" si="8"/>
        <v>-5534.3471421605263</v>
      </c>
      <c r="I27">
        <f t="shared" si="9"/>
        <v>2577.655300670112</v>
      </c>
      <c r="J27">
        <f t="shared" si="10"/>
        <v>1096.4271281211913</v>
      </c>
      <c r="L27">
        <f t="shared" si="11"/>
        <v>152.17478967785178</v>
      </c>
      <c r="M27">
        <f t="shared" si="2"/>
        <v>10.162188647936826</v>
      </c>
      <c r="N27">
        <f t="shared" si="3"/>
        <v>5.3838526546542997</v>
      </c>
      <c r="O27" s="9">
        <v>217.86</v>
      </c>
      <c r="Q27" s="10">
        <f t="shared" si="4"/>
        <v>0.3502797144349647</v>
      </c>
      <c r="R27">
        <f t="shared" si="5"/>
        <v>73.784010935496127</v>
      </c>
    </row>
    <row r="28" spans="1:18">
      <c r="A28">
        <v>5</v>
      </c>
      <c r="B28" s="1">
        <f t="shared" si="0"/>
        <v>44704</v>
      </c>
      <c r="C28">
        <v>1028</v>
      </c>
      <c r="D28">
        <f t="shared" si="1"/>
        <v>3226</v>
      </c>
      <c r="E28">
        <f t="shared" si="6"/>
        <v>3.4176755170753914E-3</v>
      </c>
      <c r="F28">
        <f t="shared" si="7"/>
        <v>8.4002021640527946E-4</v>
      </c>
      <c r="G28">
        <f t="shared" si="8"/>
        <v>-7280.382968046868</v>
      </c>
      <c r="I28">
        <f t="shared" si="9"/>
        <v>3417.6755170753913</v>
      </c>
      <c r="J28">
        <f t="shared" si="10"/>
        <v>840.02021640527937</v>
      </c>
      <c r="L28">
        <f t="shared" si="11"/>
        <v>227.11065827681674</v>
      </c>
      <c r="M28">
        <f t="shared" si="2"/>
        <v>7.6252910374248684</v>
      </c>
      <c r="N28">
        <f t="shared" si="3"/>
        <v>4.7169798610400973</v>
      </c>
      <c r="O28" s="9">
        <v>111.83</v>
      </c>
      <c r="Q28" s="10">
        <f t="shared" si="4"/>
        <v>0.18285971166801618</v>
      </c>
      <c r="R28">
        <f t="shared" si="5"/>
        <v>42.066129302856524</v>
      </c>
    </row>
    <row r="29" spans="1:18">
      <c r="A29">
        <v>6</v>
      </c>
      <c r="B29" s="1">
        <f t="shared" si="0"/>
        <v>44711</v>
      </c>
      <c r="C29">
        <v>625</v>
      </c>
      <c r="D29">
        <f t="shared" si="1"/>
        <v>3851</v>
      </c>
      <c r="E29">
        <f t="shared" si="6"/>
        <v>4.2953745981550995E-3</v>
      </c>
      <c r="F29">
        <f t="shared" si="7"/>
        <v>8.7769908107970807E-4</v>
      </c>
      <c r="G29">
        <f t="shared" si="8"/>
        <v>-4398.8792220817113</v>
      </c>
      <c r="I29">
        <f t="shared" si="9"/>
        <v>4295.3745981550992</v>
      </c>
      <c r="J29">
        <f t="shared" si="10"/>
        <v>877.69908107970787</v>
      </c>
      <c r="L29">
        <f t="shared" si="11"/>
        <v>324.2590416833134</v>
      </c>
      <c r="M29">
        <f t="shared" si="2"/>
        <v>8.0174328121505436</v>
      </c>
      <c r="N29">
        <f t="shared" si="3"/>
        <v>4.833420674670446</v>
      </c>
      <c r="O29" s="9">
        <v>125.64</v>
      </c>
      <c r="Q29" s="10">
        <f t="shared" si="4"/>
        <v>0.40431852972753257</v>
      </c>
      <c r="R29">
        <f t="shared" si="5"/>
        <v>72.754805097864335</v>
      </c>
    </row>
    <row r="30" spans="1:18">
      <c r="A30">
        <v>7</v>
      </c>
      <c r="B30" s="1">
        <f t="shared" si="0"/>
        <v>44718</v>
      </c>
      <c r="C30">
        <v>1443</v>
      </c>
      <c r="D30">
        <f t="shared" si="1"/>
        <v>5294</v>
      </c>
      <c r="E30">
        <f t="shared" si="6"/>
        <v>5.0905562004710525E-3</v>
      </c>
      <c r="F30">
        <f t="shared" si="7"/>
        <v>7.9518160231595303E-4</v>
      </c>
      <c r="G30">
        <f t="shared" si="8"/>
        <v>-10298.60447600302</v>
      </c>
      <c r="I30">
        <f t="shared" si="9"/>
        <v>5090.5562004710528</v>
      </c>
      <c r="J30">
        <f t="shared" si="10"/>
        <v>795.18160231595357</v>
      </c>
      <c r="L30">
        <f t="shared" si="11"/>
        <v>432.81355345127912</v>
      </c>
      <c r="M30">
        <f t="shared" si="2"/>
        <v>7.5251662437493883</v>
      </c>
      <c r="N30">
        <f t="shared" si="3"/>
        <v>4.6862892372728835</v>
      </c>
      <c r="O30" s="9">
        <v>108.45</v>
      </c>
      <c r="Q30" s="10">
        <f t="shared" si="4"/>
        <v>0.44893859853364271</v>
      </c>
      <c r="R30">
        <f t="shared" si="5"/>
        <v>527.76456994936382</v>
      </c>
    </row>
    <row r="31" spans="1:18">
      <c r="A31">
        <v>8</v>
      </c>
      <c r="B31" s="1">
        <f t="shared" si="0"/>
        <v>44725</v>
      </c>
      <c r="C31">
        <v>811</v>
      </c>
      <c r="D31">
        <f t="shared" si="1"/>
        <v>6105</v>
      </c>
      <c r="E31">
        <f t="shared" si="6"/>
        <v>5.9147297772575991E-3</v>
      </c>
      <c r="F31">
        <f t="shared" si="7"/>
        <v>8.2417357678654657E-4</v>
      </c>
      <c r="G31">
        <f t="shared" si="8"/>
        <v>-5759.0159424257599</v>
      </c>
      <c r="I31">
        <f t="shared" si="9"/>
        <v>5914.7297772575994</v>
      </c>
      <c r="J31">
        <f t="shared" si="10"/>
        <v>824.17357678654662</v>
      </c>
      <c r="L31">
        <f t="shared" si="11"/>
        <v>570.7430741449997</v>
      </c>
      <c r="M31">
        <f t="shared" si="2"/>
        <v>8.2347606005325691</v>
      </c>
      <c r="N31">
        <f t="shared" si="3"/>
        <v>4.8955236869950314</v>
      </c>
      <c r="O31" s="9">
        <v>133.69</v>
      </c>
      <c r="Q31" s="10">
        <f t="shared" si="4"/>
        <v>1.6243621191796079E-2</v>
      </c>
      <c r="R31">
        <f t="shared" si="5"/>
        <v>0.210566232938072</v>
      </c>
    </row>
    <row r="32" spans="1:18">
      <c r="A32">
        <v>9</v>
      </c>
      <c r="B32" s="1">
        <f t="shared" si="0"/>
        <v>44732</v>
      </c>
      <c r="C32">
        <v>867</v>
      </c>
      <c r="D32">
        <f t="shared" si="1"/>
        <v>6972</v>
      </c>
      <c r="E32">
        <f t="shared" si="6"/>
        <v>6.8015024720089468E-3</v>
      </c>
      <c r="F32">
        <f t="shared" si="7"/>
        <v>8.8677269475134768E-4</v>
      </c>
      <c r="G32">
        <f t="shared" si="8"/>
        <v>-6093.2082625551184</v>
      </c>
      <c r="I32">
        <f t="shared" si="9"/>
        <v>6801.5024720089468</v>
      </c>
      <c r="J32">
        <f t="shared" si="10"/>
        <v>886.77269475134744</v>
      </c>
      <c r="L32">
        <f t="shared" si="11"/>
        <v>754.84381845881956</v>
      </c>
      <c r="M32">
        <f t="shared" si="2"/>
        <v>9.6450800025514187</v>
      </c>
      <c r="N32">
        <f t="shared" si="3"/>
        <v>5.2625865565922378</v>
      </c>
      <c r="O32" s="9">
        <v>192.98</v>
      </c>
      <c r="Q32" s="10">
        <f t="shared" si="4"/>
        <v>2.2805876299132E-2</v>
      </c>
      <c r="R32">
        <f t="shared" si="5"/>
        <v>0.44087899869265645</v>
      </c>
    </row>
    <row r="33" spans="1:18">
      <c r="A33">
        <v>10</v>
      </c>
      <c r="B33" s="1">
        <f t="shared" si="0"/>
        <v>44739</v>
      </c>
      <c r="C33">
        <v>753</v>
      </c>
      <c r="D33">
        <f t="shared" si="1"/>
        <v>7725</v>
      </c>
      <c r="E33">
        <f t="shared" si="6"/>
        <v>7.4387818966349384E-3</v>
      </c>
      <c r="F33">
        <f t="shared" si="7"/>
        <v>6.3727942462599163E-4</v>
      </c>
      <c r="G33">
        <f t="shared" si="8"/>
        <v>-5540.8016630669608</v>
      </c>
      <c r="I33">
        <f t="shared" si="9"/>
        <v>7438.7818966349387</v>
      </c>
      <c r="J33">
        <f t="shared" si="10"/>
        <v>637.27942462599185</v>
      </c>
      <c r="L33">
        <f t="shared" si="11"/>
        <v>914.97396420610937</v>
      </c>
      <c r="M33">
        <f t="shared" si="2"/>
        <v>7.469610685819462</v>
      </c>
      <c r="N33">
        <f t="shared" si="3"/>
        <v>4.6690835117317437</v>
      </c>
      <c r="O33" s="9">
        <v>106.6</v>
      </c>
      <c r="Q33" s="10">
        <f t="shared" si="4"/>
        <v>0.1536793829668103</v>
      </c>
      <c r="R33">
        <f t="shared" si="5"/>
        <v>21.013155371759559</v>
      </c>
    </row>
    <row r="34" spans="1:18">
      <c r="A34">
        <v>11</v>
      </c>
      <c r="B34" s="1">
        <f t="shared" si="0"/>
        <v>44746</v>
      </c>
      <c r="C34">
        <v>620</v>
      </c>
      <c r="D34">
        <f t="shared" si="1"/>
        <v>8345</v>
      </c>
      <c r="E34">
        <f t="shared" si="6"/>
        <v>8.0146924623136773E-3</v>
      </c>
      <c r="F34">
        <f t="shared" si="7"/>
        <v>5.7591056567873888E-4</v>
      </c>
      <c r="G34">
        <f t="shared" si="8"/>
        <v>-4624.9260698903809</v>
      </c>
      <c r="I34">
        <f t="shared" si="9"/>
        <v>8014.6924623136774</v>
      </c>
      <c r="J34">
        <f t="shared" si="10"/>
        <v>575.91056567873875</v>
      </c>
      <c r="L34">
        <f t="shared" si="11"/>
        <v>1083.5504874800304</v>
      </c>
      <c r="M34">
        <f t="shared" si="2"/>
        <v>7.0834947951581162</v>
      </c>
      <c r="N34">
        <f t="shared" si="3"/>
        <v>4.5458447199032763</v>
      </c>
      <c r="O34" s="9">
        <v>94.24</v>
      </c>
      <c r="Q34" s="10">
        <f t="shared" si="4"/>
        <v>7.1111990840743947E-2</v>
      </c>
      <c r="R34">
        <f t="shared" si="5"/>
        <v>3.3753126520223744</v>
      </c>
    </row>
    <row r="35" spans="1:18">
      <c r="A35">
        <v>12</v>
      </c>
      <c r="B35" s="1">
        <f t="shared" si="0"/>
        <v>44753</v>
      </c>
      <c r="C35">
        <v>462</v>
      </c>
      <c r="D35">
        <f t="shared" si="1"/>
        <v>8807</v>
      </c>
      <c r="E35">
        <f t="shared" si="6"/>
        <v>8.5674006837274108E-3</v>
      </c>
      <c r="F35">
        <f t="shared" si="7"/>
        <v>5.5270822141373355E-4</v>
      </c>
      <c r="G35">
        <f t="shared" si="8"/>
        <v>-3465.3143097958573</v>
      </c>
      <c r="I35">
        <f t="shared" si="9"/>
        <v>8567.4006837274101</v>
      </c>
      <c r="J35">
        <f t="shared" si="10"/>
        <v>552.70822141373264</v>
      </c>
      <c r="L35">
        <f t="shared" si="11"/>
        <v>1270.0600730997771</v>
      </c>
      <c r="M35">
        <f t="shared" si="2"/>
        <v>7.1270190317078193</v>
      </c>
      <c r="N35">
        <f t="shared" si="3"/>
        <v>4.560068212075671</v>
      </c>
      <c r="O35" s="9">
        <v>95.59</v>
      </c>
      <c r="Q35" s="10">
        <f t="shared" si="4"/>
        <v>0.1963381415881659</v>
      </c>
      <c r="R35">
        <f t="shared" si="5"/>
        <v>14.886663728281411</v>
      </c>
    </row>
    <row r="36" spans="1:18">
      <c r="A36">
        <v>13</v>
      </c>
      <c r="B36" s="1">
        <f t="shared" si="0"/>
        <v>44760</v>
      </c>
      <c r="C36">
        <v>745</v>
      </c>
      <c r="D36">
        <f t="shared" si="1"/>
        <v>9552</v>
      </c>
      <c r="E36">
        <f t="shared" si="6"/>
        <v>9.1273087615260096E-3</v>
      </c>
      <c r="F36">
        <f t="shared" si="7"/>
        <v>5.5990807779859875E-4</v>
      </c>
      <c r="G36">
        <f t="shared" si="8"/>
        <v>-5578.364761200156</v>
      </c>
      <c r="I36">
        <f t="shared" si="9"/>
        <v>9127.3087615260101</v>
      </c>
      <c r="J36">
        <f t="shared" si="10"/>
        <v>559.90807779860006</v>
      </c>
      <c r="L36">
        <f t="shared" si="11"/>
        <v>1487.4717696318257</v>
      </c>
      <c r="M36">
        <f t="shared" si="2"/>
        <v>7.6152979469779591</v>
      </c>
      <c r="N36">
        <f t="shared" si="3"/>
        <v>4.7139349007794804</v>
      </c>
      <c r="O36" s="9">
        <v>111.49</v>
      </c>
      <c r="Q36" s="10">
        <f t="shared" si="4"/>
        <v>0.24844553315624152</v>
      </c>
      <c r="R36">
        <f t="shared" si="5"/>
        <v>61.186864456226189</v>
      </c>
    </row>
    <row r="37" spans="1:18">
      <c r="A37">
        <v>14</v>
      </c>
      <c r="B37" s="1">
        <f t="shared" si="0"/>
        <v>44767</v>
      </c>
      <c r="C37">
        <v>813</v>
      </c>
      <c r="D37">
        <f t="shared" si="1"/>
        <v>10365</v>
      </c>
      <c r="E37">
        <f t="shared" si="6"/>
        <v>9.7219870987577117E-3</v>
      </c>
      <c r="F37">
        <f t="shared" si="7"/>
        <v>5.9467833723170216E-4</v>
      </c>
      <c r="G37">
        <f t="shared" si="8"/>
        <v>-6038.549295444137</v>
      </c>
      <c r="I37">
        <f t="shared" si="9"/>
        <v>9721.9870987577124</v>
      </c>
      <c r="J37">
        <f t="shared" si="10"/>
        <v>594.67833723170224</v>
      </c>
      <c r="L37">
        <f t="shared" si="11"/>
        <v>1754.6381833248179</v>
      </c>
      <c r="M37">
        <f t="shared" si="2"/>
        <v>8.6356265554329692</v>
      </c>
      <c r="N37">
        <f t="shared" si="3"/>
        <v>5.005890723065499</v>
      </c>
      <c r="O37" s="9">
        <v>149.29</v>
      </c>
      <c r="Q37" s="10">
        <f t="shared" si="4"/>
        <v>0.26853833058831211</v>
      </c>
      <c r="R37">
        <f t="shared" si="5"/>
        <v>80.151479295172393</v>
      </c>
    </row>
    <row r="38" spans="1:18">
      <c r="A38">
        <v>15</v>
      </c>
      <c r="B38" s="1">
        <f t="shared" si="0"/>
        <v>44774</v>
      </c>
      <c r="C38">
        <v>569</v>
      </c>
      <c r="D38">
        <f t="shared" si="1"/>
        <v>10934</v>
      </c>
      <c r="E38">
        <f t="shared" si="6"/>
        <v>1.0265345067547615E-2</v>
      </c>
      <c r="F38">
        <f t="shared" si="7"/>
        <v>5.4335796878990372E-4</v>
      </c>
      <c r="G38">
        <f t="shared" si="8"/>
        <v>-4277.595318928632</v>
      </c>
      <c r="I38">
        <f t="shared" si="9"/>
        <v>10265.345067547616</v>
      </c>
      <c r="J38">
        <f t="shared" si="10"/>
        <v>543.35796878990368</v>
      </c>
      <c r="L38">
        <f t="shared" si="11"/>
        <v>2036.4337461763187</v>
      </c>
      <c r="M38">
        <f t="shared" si="2"/>
        <v>8.4537331067700734</v>
      </c>
      <c r="N38">
        <f t="shared" si="3"/>
        <v>4.9564606596499843</v>
      </c>
      <c r="O38" s="9">
        <v>142.09</v>
      </c>
      <c r="Q38" s="10">
        <f t="shared" si="4"/>
        <v>4.5065081212823058E-2</v>
      </c>
      <c r="R38">
        <f t="shared" si="5"/>
        <v>1.2100931657336009</v>
      </c>
    </row>
    <row r="39" spans="1:18">
      <c r="A39">
        <v>16</v>
      </c>
      <c r="B39" s="1">
        <f t="shared" si="0"/>
        <v>44781</v>
      </c>
      <c r="C39">
        <v>343</v>
      </c>
      <c r="D39">
        <f t="shared" si="1"/>
        <v>11277</v>
      </c>
      <c r="E39">
        <f t="shared" si="6"/>
        <v>1.0722389527169751E-2</v>
      </c>
      <c r="F39">
        <f t="shared" si="7"/>
        <v>4.5704445962213569E-4</v>
      </c>
      <c r="G39">
        <f t="shared" si="8"/>
        <v>-2637.9203508900378</v>
      </c>
      <c r="I39">
        <f t="shared" si="9"/>
        <v>10722.389527169751</v>
      </c>
      <c r="J39">
        <f t="shared" si="10"/>
        <v>457.04445962213504</v>
      </c>
      <c r="L39">
        <f t="shared" si="11"/>
        <v>2305.3415490997882</v>
      </c>
      <c r="M39">
        <f t="shared" si="2"/>
        <v>7.524568540200165</v>
      </c>
      <c r="N39">
        <f t="shared" si="3"/>
        <v>4.6861048034840902</v>
      </c>
      <c r="O39" s="9">
        <v>108.43</v>
      </c>
      <c r="Q39" s="10">
        <f t="shared" si="4"/>
        <v>0.33249113592459195</v>
      </c>
      <c r="R39">
        <f t="shared" si="5"/>
        <v>28.457053786972306</v>
      </c>
    </row>
    <row r="40" spans="1:18">
      <c r="A40">
        <v>17</v>
      </c>
      <c r="B40" s="1">
        <f t="shared" si="0"/>
        <v>44788</v>
      </c>
      <c r="C40">
        <v>423</v>
      </c>
      <c r="D40">
        <f t="shared" si="1"/>
        <v>11700</v>
      </c>
      <c r="E40">
        <f t="shared" si="6"/>
        <v>1.1188392359499533E-2</v>
      </c>
      <c r="F40">
        <f t="shared" si="7"/>
        <v>4.6600283232978157E-4</v>
      </c>
      <c r="G40">
        <f t="shared" si="8"/>
        <v>-3244.9678718140904</v>
      </c>
      <c r="I40">
        <f t="shared" si="9"/>
        <v>11188.392359499532</v>
      </c>
      <c r="J40">
        <f t="shared" si="10"/>
        <v>466.00283232978109</v>
      </c>
      <c r="L40">
        <f t="shared" si="11"/>
        <v>2613.4615123275244</v>
      </c>
      <c r="M40">
        <f t="shared" si="2"/>
        <v>8.0770510776482105</v>
      </c>
      <c r="N40">
        <f t="shared" si="3"/>
        <v>4.850623024222136</v>
      </c>
      <c r="O40" s="9">
        <v>127.82</v>
      </c>
      <c r="Q40" s="10">
        <f t="shared" si="4"/>
        <v>0.10166154215078271</v>
      </c>
      <c r="R40">
        <f t="shared" si="5"/>
        <v>3.9683097614192007</v>
      </c>
    </row>
    <row r="41" spans="1:18">
      <c r="A41">
        <v>18</v>
      </c>
      <c r="B41" s="1">
        <f t="shared" si="0"/>
        <v>44795</v>
      </c>
      <c r="C41">
        <v>370</v>
      </c>
      <c r="D41">
        <f t="shared" si="1"/>
        <v>12070</v>
      </c>
      <c r="E41">
        <f t="shared" si="6"/>
        <v>1.163518015555598E-2</v>
      </c>
      <c r="F41">
        <f t="shared" si="7"/>
        <v>4.4678779605644703E-4</v>
      </c>
      <c r="G41">
        <f t="shared" si="8"/>
        <v>-2853.9679179426798</v>
      </c>
      <c r="I41">
        <f t="shared" si="9"/>
        <v>11635.18015555598</v>
      </c>
      <c r="J41">
        <f t="shared" si="10"/>
        <v>446.78779605644741</v>
      </c>
      <c r="L41">
        <f t="shared" si="11"/>
        <v>2945.0115429466036</v>
      </c>
      <c r="M41">
        <f t="shared" si="2"/>
        <v>8.1734455133272803</v>
      </c>
      <c r="N41">
        <f t="shared" si="3"/>
        <v>4.8781699996537302</v>
      </c>
      <c r="O41" s="9">
        <v>131.38999999999999</v>
      </c>
      <c r="Q41" s="10">
        <f t="shared" si="4"/>
        <v>0.20753458393634433</v>
      </c>
      <c r="R41">
        <f t="shared" si="5"/>
        <v>13.197239663326904</v>
      </c>
    </row>
    <row r="42" spans="1:18">
      <c r="A42">
        <v>19</v>
      </c>
      <c r="B42" s="1">
        <f t="shared" si="0"/>
        <v>44802</v>
      </c>
      <c r="C42">
        <v>390</v>
      </c>
      <c r="D42">
        <f t="shared" si="1"/>
        <v>12460</v>
      </c>
      <c r="E42">
        <f t="shared" si="6"/>
        <v>1.2052267370191716E-2</v>
      </c>
      <c r="F42">
        <f t="shared" si="7"/>
        <v>4.1708721463573628E-4</v>
      </c>
      <c r="G42">
        <f t="shared" si="8"/>
        <v>-3035.0639319882594</v>
      </c>
      <c r="I42">
        <f t="shared" si="9"/>
        <v>12052.267370191716</v>
      </c>
      <c r="J42">
        <f t="shared" si="10"/>
        <v>417.08721463573602</v>
      </c>
      <c r="L42">
        <f t="shared" si="11"/>
        <v>3290.2476312660683</v>
      </c>
      <c r="M42">
        <f t="shared" si="2"/>
        <v>8.0311584536873983</v>
      </c>
      <c r="N42">
        <f t="shared" si="3"/>
        <v>4.8373924012355047</v>
      </c>
      <c r="O42" s="9">
        <v>126.14</v>
      </c>
      <c r="Q42" s="10">
        <f t="shared" si="4"/>
        <v>6.9454396501887228E-2</v>
      </c>
      <c r="R42">
        <f t="shared" si="5"/>
        <v>1.7591457397302981</v>
      </c>
    </row>
    <row r="43" spans="1:18">
      <c r="A43">
        <v>20</v>
      </c>
      <c r="B43" s="1">
        <f t="shared" si="0"/>
        <v>44809</v>
      </c>
      <c r="C43">
        <v>490</v>
      </c>
      <c r="D43">
        <f t="shared" si="1"/>
        <v>12950</v>
      </c>
      <c r="E43">
        <f t="shared" si="6"/>
        <v>1.2432143172323329E-2</v>
      </c>
      <c r="F43">
        <f t="shared" si="7"/>
        <v>3.7987580213161287E-4</v>
      </c>
      <c r="G43">
        <f t="shared" si="8"/>
        <v>-3859.0764356295203</v>
      </c>
      <c r="I43">
        <f t="shared" si="9"/>
        <v>12432.143172323329</v>
      </c>
      <c r="J43">
        <f t="shared" si="10"/>
        <v>379.87580213161345</v>
      </c>
      <c r="L43">
        <f t="shared" si="11"/>
        <v>3638.031353545462</v>
      </c>
      <c r="M43">
        <f t="shared" si="2"/>
        <v>7.6577956565546934</v>
      </c>
      <c r="N43">
        <f t="shared" si="3"/>
        <v>4.7268567042446907</v>
      </c>
      <c r="O43" s="9">
        <v>112.94</v>
      </c>
      <c r="Q43" s="10">
        <f t="shared" si="4"/>
        <v>0.22474326095589092</v>
      </c>
      <c r="R43">
        <f t="shared" si="5"/>
        <v>31.924483971089742</v>
      </c>
    </row>
    <row r="44" spans="1:18">
      <c r="A44">
        <v>21</v>
      </c>
      <c r="B44" s="1">
        <f t="shared" si="0"/>
        <v>44816</v>
      </c>
      <c r="C44">
        <v>618</v>
      </c>
      <c r="D44">
        <f t="shared" si="1"/>
        <v>13568</v>
      </c>
      <c r="E44">
        <f t="shared" si="6"/>
        <v>1.2804349128011205E-2</v>
      </c>
      <c r="F44">
        <f t="shared" si="7"/>
        <v>3.7220595568787651E-4</v>
      </c>
      <c r="G44">
        <f t="shared" si="8"/>
        <v>-4879.7670653703317</v>
      </c>
      <c r="I44">
        <f t="shared" si="9"/>
        <v>12804.349128011205</v>
      </c>
      <c r="J44">
        <f t="shared" si="10"/>
        <v>372.20595568787576</v>
      </c>
      <c r="L44">
        <f t="shared" si="11"/>
        <v>4012.8368215830624</v>
      </c>
      <c r="M44">
        <f t="shared" si="2"/>
        <v>7.8329763826945396</v>
      </c>
      <c r="N44">
        <f t="shared" si="3"/>
        <v>4.779375562179788</v>
      </c>
      <c r="O44" s="9">
        <v>119.03</v>
      </c>
      <c r="Q44" s="10">
        <f t="shared" si="4"/>
        <v>0.39772499079631757</v>
      </c>
      <c r="R44">
        <f t="shared" si="5"/>
        <v>162.3152754438272</v>
      </c>
    </row>
    <row r="45" spans="1:18">
      <c r="A45">
        <v>22</v>
      </c>
      <c r="B45" s="1">
        <f t="shared" si="0"/>
        <v>44823</v>
      </c>
      <c r="C45">
        <v>245</v>
      </c>
      <c r="D45">
        <f t="shared" si="1"/>
        <v>13813</v>
      </c>
      <c r="E45">
        <f t="shared" si="6"/>
        <v>1.3172946216606141E-2</v>
      </c>
      <c r="F45">
        <f t="shared" si="7"/>
        <v>3.6859708859493523E-4</v>
      </c>
      <c r="G45">
        <f t="shared" si="8"/>
        <v>-1936.9225707705782</v>
      </c>
      <c r="I45">
        <f t="shared" si="9"/>
        <v>13172.94621660614</v>
      </c>
      <c r="J45">
        <f t="shared" si="10"/>
        <v>368.59708859493549</v>
      </c>
      <c r="L45">
        <f t="shared" si="11"/>
        <v>4420.5250720312579</v>
      </c>
      <c r="M45">
        <f t="shared" si="2"/>
        <v>8.1069140300684701</v>
      </c>
      <c r="N45">
        <f t="shared" si="3"/>
        <v>4.8591920569472373</v>
      </c>
      <c r="O45" s="9">
        <v>128.91999999999999</v>
      </c>
      <c r="Q45" s="10">
        <f t="shared" si="4"/>
        <v>0.50447791263238972</v>
      </c>
      <c r="R45">
        <f t="shared" si="5"/>
        <v>41.444278269739506</v>
      </c>
    </row>
    <row r="46" spans="1:18">
      <c r="A46">
        <v>23</v>
      </c>
      <c r="B46" s="1">
        <f t="shared" si="0"/>
        <v>44830</v>
      </c>
      <c r="C46">
        <v>533</v>
      </c>
      <c r="D46">
        <f t="shared" si="1"/>
        <v>14346</v>
      </c>
      <c r="E46">
        <f t="shared" si="6"/>
        <v>1.3509720064939668E-2</v>
      </c>
      <c r="F46">
        <f t="shared" si="7"/>
        <v>3.3677384833352697E-4</v>
      </c>
      <c r="G46">
        <f t="shared" si="8"/>
        <v>-4261.9207275988265</v>
      </c>
      <c r="I46">
        <f t="shared" si="9"/>
        <v>13509.720064939667</v>
      </c>
      <c r="J46">
        <f t="shared" si="10"/>
        <v>336.77384833352698</v>
      </c>
      <c r="L46">
        <f t="shared" si="11"/>
        <v>4827.821037689454</v>
      </c>
      <c r="M46">
        <f t="shared" si="2"/>
        <v>7.7237073283829556</v>
      </c>
      <c r="N46">
        <f t="shared" si="3"/>
        <v>4.7467565500499624</v>
      </c>
      <c r="O46" s="9">
        <v>115.21</v>
      </c>
      <c r="Q46" s="10">
        <f t="shared" si="4"/>
        <v>0.36815413070632835</v>
      </c>
      <c r="R46">
        <f t="shared" si="5"/>
        <v>114.33400422380835</v>
      </c>
    </row>
    <row r="47" spans="1:18">
      <c r="A47">
        <v>24</v>
      </c>
      <c r="B47" s="1">
        <f t="shared" si="0"/>
        <v>44837</v>
      </c>
      <c r="C47">
        <v>177</v>
      </c>
      <c r="D47">
        <f t="shared" si="1"/>
        <v>14523</v>
      </c>
      <c r="E47">
        <f t="shared" si="6"/>
        <v>1.3808613070547815E-2</v>
      </c>
      <c r="F47">
        <f t="shared" si="7"/>
        <v>2.9889300560814736E-4</v>
      </c>
      <c r="G47">
        <f t="shared" si="8"/>
        <v>-1436.4302054219065</v>
      </c>
      <c r="I47">
        <f t="shared" si="9"/>
        <v>13808.613070547815</v>
      </c>
      <c r="J47">
        <f t="shared" si="10"/>
        <v>298.89300560814809</v>
      </c>
      <c r="L47">
        <f t="shared" si="11"/>
        <v>5219.6139580252266</v>
      </c>
      <c r="M47">
        <f t="shared" si="2"/>
        <v>7.0999787459217591</v>
      </c>
      <c r="N47">
        <f t="shared" si="3"/>
        <v>4.5512418439625355</v>
      </c>
      <c r="O47" s="9">
        <v>94.75</v>
      </c>
      <c r="Q47" s="10">
        <f t="shared" si="4"/>
        <v>0.688661048633605</v>
      </c>
      <c r="R47">
        <f t="shared" si="5"/>
        <v>49.709777537139473</v>
      </c>
    </row>
    <row r="48" spans="1:18">
      <c r="A48">
        <v>25</v>
      </c>
      <c r="B48" s="1">
        <f t="shared" si="0"/>
        <v>44844</v>
      </c>
      <c r="C48">
        <v>180</v>
      </c>
      <c r="D48">
        <f t="shared" si="1"/>
        <v>14703</v>
      </c>
      <c r="E48">
        <f t="shared" si="6"/>
        <v>1.4053790095516883E-2</v>
      </c>
      <c r="F48">
        <f t="shared" si="7"/>
        <v>2.4517702496906768E-4</v>
      </c>
      <c r="G48">
        <f t="shared" si="8"/>
        <v>-1496.4354103391308</v>
      </c>
      <c r="I48">
        <f t="shared" si="9"/>
        <v>14053.790095516883</v>
      </c>
      <c r="J48">
        <f t="shared" si="10"/>
        <v>245.17702496906713</v>
      </c>
      <c r="L48">
        <f t="shared" si="11"/>
        <v>5563.9239705175432</v>
      </c>
      <c r="M48">
        <f t="shared" si="2"/>
        <v>5.9738811924956279</v>
      </c>
      <c r="N48">
        <f t="shared" si="3"/>
        <v>4.1502521941603971</v>
      </c>
      <c r="O48" s="9">
        <v>63.45</v>
      </c>
      <c r="Q48" s="10">
        <f t="shared" si="4"/>
        <v>0.36209458316148407</v>
      </c>
      <c r="R48">
        <f t="shared" si="5"/>
        <v>17.326438251521964</v>
      </c>
    </row>
    <row r="49" spans="1:18">
      <c r="A49">
        <v>26</v>
      </c>
      <c r="B49" s="1">
        <f t="shared" si="0"/>
        <v>44851</v>
      </c>
      <c r="C49">
        <v>221</v>
      </c>
      <c r="D49">
        <f t="shared" si="1"/>
        <v>14924</v>
      </c>
      <c r="E49">
        <f t="shared" si="6"/>
        <v>1.4306195431839752E-2</v>
      </c>
      <c r="F49">
        <f t="shared" si="7"/>
        <v>2.5240533632286954E-4</v>
      </c>
      <c r="G49">
        <f t="shared" si="8"/>
        <v>-1830.8688170282178</v>
      </c>
      <c r="I49">
        <f t="shared" si="9"/>
        <v>14306.195431839753</v>
      </c>
      <c r="J49">
        <f t="shared" si="10"/>
        <v>252.40533632287043</v>
      </c>
      <c r="L49">
        <f t="shared" si="11"/>
        <v>5941.4812640026539</v>
      </c>
      <c r="M49">
        <f t="shared" si="2"/>
        <v>6.2827849669124971</v>
      </c>
      <c r="N49">
        <f t="shared" si="3"/>
        <v>4.2673169962899467</v>
      </c>
      <c r="O49" s="9">
        <v>71.33</v>
      </c>
      <c r="Q49" s="10">
        <f t="shared" si="4"/>
        <v>0.14210559422113314</v>
      </c>
      <c r="R49">
        <f t="shared" si="5"/>
        <v>3.9075843796383172</v>
      </c>
    </row>
    <row r="50" spans="1:18">
      <c r="A50">
        <v>27</v>
      </c>
      <c r="B50" s="1">
        <f t="shared" si="0"/>
        <v>44858</v>
      </c>
      <c r="C50">
        <v>237</v>
      </c>
      <c r="D50">
        <f t="shared" si="1"/>
        <v>15161</v>
      </c>
      <c r="E50">
        <f t="shared" si="6"/>
        <v>1.4542945461111345E-2</v>
      </c>
      <c r="F50">
        <f t="shared" si="7"/>
        <v>2.3675002927159294E-4</v>
      </c>
      <c r="G50">
        <f t="shared" si="8"/>
        <v>-1978.5958514353456</v>
      </c>
      <c r="I50">
        <f t="shared" si="9"/>
        <v>14542.945461111345</v>
      </c>
      <c r="J50">
        <f t="shared" si="10"/>
        <v>236.75002927159221</v>
      </c>
      <c r="L50">
        <f t="shared" si="11"/>
        <v>6318.2875913185007</v>
      </c>
      <c r="M50">
        <f t="shared" si="2"/>
        <v>6.0234829985966556</v>
      </c>
      <c r="N50">
        <f t="shared" si="3"/>
        <v>4.1694520347089066</v>
      </c>
      <c r="O50" s="9">
        <v>64.680000000000007</v>
      </c>
      <c r="Q50" s="10">
        <f t="shared" si="4"/>
        <v>1.054728811847209E-3</v>
      </c>
      <c r="R50">
        <f t="shared" si="5"/>
        <v>2.6392970363285206E-4</v>
      </c>
    </row>
    <row r="51" spans="1:18">
      <c r="A51">
        <v>28</v>
      </c>
      <c r="B51" s="1">
        <f t="shared" si="0"/>
        <v>44865</v>
      </c>
      <c r="C51">
        <v>277</v>
      </c>
      <c r="D51">
        <f t="shared" si="1"/>
        <v>15438</v>
      </c>
      <c r="E51">
        <f t="shared" si="6"/>
        <v>1.4871476549022433E-2</v>
      </c>
      <c r="F51">
        <f t="shared" si="7"/>
        <v>3.2853108791108809E-4</v>
      </c>
      <c r="G51">
        <f t="shared" si="8"/>
        <v>-2221.7835075318685</v>
      </c>
      <c r="I51">
        <f t="shared" si="9"/>
        <v>14871.476549022433</v>
      </c>
      <c r="J51">
        <f t="shared" si="10"/>
        <v>328.53108791108752</v>
      </c>
      <c r="L51">
        <f t="shared" si="11"/>
        <v>6880.1384274296197</v>
      </c>
      <c r="M51">
        <f t="shared" si="2"/>
        <v>8.6408559946154302</v>
      </c>
      <c r="N51">
        <f t="shared" si="3"/>
        <v>5.0072963928307415</v>
      </c>
      <c r="O51" s="9">
        <v>149.5</v>
      </c>
      <c r="Q51" s="10">
        <f t="shared" si="4"/>
        <v>0.18603280834327626</v>
      </c>
      <c r="R51">
        <f t="shared" si="5"/>
        <v>8.0828059170427515</v>
      </c>
    </row>
    <row r="52" spans="1:18">
      <c r="A52">
        <v>29</v>
      </c>
      <c r="B52" s="1">
        <f t="shared" si="0"/>
        <v>44872</v>
      </c>
      <c r="C52">
        <v>189</v>
      </c>
      <c r="D52">
        <f t="shared" si="1"/>
        <v>15627</v>
      </c>
      <c r="E52">
        <f t="shared" si="6"/>
        <v>1.5153120739849535E-2</v>
      </c>
      <c r="F52">
        <f t="shared" si="7"/>
        <v>2.8164419082710168E-4</v>
      </c>
      <c r="G52">
        <f t="shared" si="8"/>
        <v>-1545.0496774661055</v>
      </c>
      <c r="I52">
        <f t="shared" si="9"/>
        <v>15153.120739849535</v>
      </c>
      <c r="J52">
        <f t="shared" si="10"/>
        <v>281.64419082710265</v>
      </c>
      <c r="L52">
        <f t="shared" si="11"/>
        <v>7400.5559988318682</v>
      </c>
      <c r="M52">
        <f t="shared" si="2"/>
        <v>7.7107002953883725</v>
      </c>
      <c r="N52">
        <f t="shared" si="3"/>
        <v>4.7428429911131644</v>
      </c>
      <c r="O52" s="9">
        <v>114.76</v>
      </c>
      <c r="Q52" s="10">
        <f t="shared" si="4"/>
        <v>0.49018090384710394</v>
      </c>
      <c r="R52">
        <f t="shared" si="5"/>
        <v>30.474429700833269</v>
      </c>
    </row>
    <row r="53" spans="1:18">
      <c r="A53">
        <v>30</v>
      </c>
      <c r="B53" s="1">
        <f t="shared" si="0"/>
        <v>44879</v>
      </c>
      <c r="C53">
        <v>144</v>
      </c>
      <c r="D53">
        <f t="shared" si="1"/>
        <v>15771</v>
      </c>
      <c r="E53">
        <f t="shared" si="6"/>
        <v>1.5471406849699054E-2</v>
      </c>
      <c r="F53">
        <f t="shared" si="7"/>
        <v>3.1828610984951933E-4</v>
      </c>
      <c r="G53">
        <f t="shared" si="8"/>
        <v>-1159.568620297699</v>
      </c>
      <c r="I53">
        <f t="shared" si="9"/>
        <v>15471.406849699055</v>
      </c>
      <c r="J53">
        <f t="shared" si="10"/>
        <v>318.28610984951956</v>
      </c>
      <c r="L53">
        <f t="shared" si="11"/>
        <v>8035.2728466821818</v>
      </c>
      <c r="M53">
        <f t="shared" si="2"/>
        <v>9.0716555120204774</v>
      </c>
      <c r="N53">
        <f t="shared" si="3"/>
        <v>5.1202666766047278</v>
      </c>
      <c r="O53" s="9">
        <v>167.38</v>
      </c>
      <c r="Q53" s="10">
        <f t="shared" si="4"/>
        <v>1.2103202072883303</v>
      </c>
      <c r="R53">
        <f t="shared" si="5"/>
        <v>95.435041450096293</v>
      </c>
    </row>
    <row r="54" spans="1:18">
      <c r="A54">
        <v>31</v>
      </c>
      <c r="B54" s="1">
        <f t="shared" si="0"/>
        <v>44886</v>
      </c>
      <c r="C54">
        <v>227</v>
      </c>
      <c r="D54">
        <f t="shared" si="1"/>
        <v>15998</v>
      </c>
      <c r="E54">
        <f t="shared" si="6"/>
        <v>1.5685739746251315E-2</v>
      </c>
      <c r="F54">
        <f t="shared" si="7"/>
        <v>2.1433289655226062E-4</v>
      </c>
      <c r="G54">
        <f t="shared" si="8"/>
        <v>-1917.6914963780337</v>
      </c>
      <c r="I54">
        <f t="shared" si="9"/>
        <v>15685.739746251315</v>
      </c>
      <c r="J54">
        <f t="shared" si="10"/>
        <v>214.33289655225963</v>
      </c>
      <c r="L54">
        <f t="shared" si="11"/>
        <v>8492.5378756065711</v>
      </c>
      <c r="M54">
        <f t="shared" si="2"/>
        <v>6.311904747194534</v>
      </c>
      <c r="N54">
        <f t="shared" si="3"/>
        <v>4.2780540442909034</v>
      </c>
      <c r="O54" s="9">
        <v>72.099999999999994</v>
      </c>
      <c r="Q54" s="10">
        <f t="shared" si="4"/>
        <v>5.5802217831455392E-2</v>
      </c>
      <c r="R54">
        <f t="shared" si="5"/>
        <v>0.74862754312020907</v>
      </c>
    </row>
    <row r="55" spans="1:18">
      <c r="A55">
        <v>32</v>
      </c>
      <c r="B55" s="1">
        <f t="shared" si="0"/>
        <v>44893</v>
      </c>
      <c r="C55">
        <v>228</v>
      </c>
      <c r="D55">
        <f t="shared" si="1"/>
        <v>16226</v>
      </c>
      <c r="E55">
        <f t="shared" si="6"/>
        <v>1.588303406754521E-2</v>
      </c>
      <c r="F55">
        <f t="shared" si="7"/>
        <v>1.972943212938949E-4</v>
      </c>
      <c r="G55">
        <f t="shared" si="8"/>
        <v>-1945.0255754560098</v>
      </c>
      <c r="I55">
        <f t="shared" si="9"/>
        <v>15883.03406754521</v>
      </c>
      <c r="J55">
        <f t="shared" si="10"/>
        <v>197.29432129389534</v>
      </c>
      <c r="L55">
        <f t="shared" si="11"/>
        <v>8936.0425543446254</v>
      </c>
      <c r="M55">
        <f t="shared" si="2"/>
        <v>5.9192163127164967</v>
      </c>
      <c r="N55">
        <f t="shared" si="3"/>
        <v>4.1289070065712119</v>
      </c>
      <c r="O55" s="9">
        <v>62.11</v>
      </c>
      <c r="Q55" s="10">
        <f t="shared" si="4"/>
        <v>0.13467402941273976</v>
      </c>
      <c r="R55">
        <f t="shared" si="5"/>
        <v>4.7788436008659847</v>
      </c>
    </row>
    <row r="56" spans="1:18">
      <c r="A56">
        <v>33</v>
      </c>
      <c r="B56" s="1">
        <f t="shared" si="0"/>
        <v>44900</v>
      </c>
      <c r="C56">
        <v>153</v>
      </c>
      <c r="D56">
        <f t="shared" si="1"/>
        <v>16379</v>
      </c>
      <c r="E56">
        <f t="shared" si="6"/>
        <v>1.6058073825160002E-2</v>
      </c>
      <c r="F56">
        <f t="shared" si="7"/>
        <v>1.7503975761479218E-4</v>
      </c>
      <c r="G56">
        <f t="shared" si="8"/>
        <v>-1323.5261057914354</v>
      </c>
      <c r="I56">
        <f t="shared" si="9"/>
        <v>16058.073825160001</v>
      </c>
      <c r="J56">
        <f t="shared" si="10"/>
        <v>175.0397576147916</v>
      </c>
      <c r="L56">
        <f t="shared" si="11"/>
        <v>9348.576101364737</v>
      </c>
      <c r="M56">
        <f t="shared" si="2"/>
        <v>5.329125922938089</v>
      </c>
      <c r="N56">
        <f t="shared" si="3"/>
        <v>3.8850628238453631</v>
      </c>
      <c r="O56" s="9">
        <v>48.67</v>
      </c>
      <c r="Q56" s="10">
        <f t="shared" si="4"/>
        <v>0.14405070336465095</v>
      </c>
      <c r="R56">
        <f t="shared" si="5"/>
        <v>2.7750890559832229</v>
      </c>
    </row>
    <row r="57" spans="1:18">
      <c r="A57">
        <v>34</v>
      </c>
      <c r="B57" s="1">
        <f t="shared" si="0"/>
        <v>44907</v>
      </c>
      <c r="C57">
        <v>115</v>
      </c>
      <c r="D57">
        <f t="shared" si="1"/>
        <v>16494</v>
      </c>
      <c r="E57">
        <f t="shared" si="6"/>
        <v>1.6209451633750982E-2</v>
      </c>
      <c r="F57">
        <f t="shared" si="7"/>
        <v>1.5137780859098005E-4</v>
      </c>
      <c r="G57">
        <f t="shared" si="8"/>
        <v>-1011.5091572760399</v>
      </c>
      <c r="I57">
        <f t="shared" si="9"/>
        <v>16209.451633750981</v>
      </c>
      <c r="J57">
        <f t="shared" si="10"/>
        <v>151.37780859097984</v>
      </c>
      <c r="L57">
        <f t="shared" si="11"/>
        <v>9720.448121759342</v>
      </c>
      <c r="M57">
        <f t="shared" si="2"/>
        <v>4.6542569634348094</v>
      </c>
      <c r="N57">
        <f t="shared" si="3"/>
        <v>3.570658822726505</v>
      </c>
      <c r="O57" s="9">
        <v>35.54</v>
      </c>
      <c r="Q57" s="10">
        <f t="shared" si="4"/>
        <v>0.31632877035634643</v>
      </c>
      <c r="R57">
        <f t="shared" si="5"/>
        <v>8.7420010251147264</v>
      </c>
    </row>
    <row r="58" spans="1:18">
      <c r="A58">
        <v>35</v>
      </c>
      <c r="B58" s="1">
        <f t="shared" si="0"/>
        <v>44914</v>
      </c>
      <c r="C58">
        <v>73</v>
      </c>
      <c r="D58">
        <f t="shared" si="1"/>
        <v>16567</v>
      </c>
      <c r="E58">
        <f t="shared" si="6"/>
        <v>1.6376268244112979E-2</v>
      </c>
      <c r="F58">
        <f t="shared" si="7"/>
        <v>1.6681661036199724E-4</v>
      </c>
      <c r="G58">
        <f t="shared" si="8"/>
        <v>-634.99893080589106</v>
      </c>
      <c r="I58">
        <f t="shared" si="9"/>
        <v>16376.26824411298</v>
      </c>
      <c r="J58">
        <f t="shared" si="10"/>
        <v>166.81661036199876</v>
      </c>
      <c r="L58">
        <f t="shared" si="11"/>
        <v>10147.168231248015</v>
      </c>
      <c r="M58">
        <f t="shared" si="2"/>
        <v>5.1792190094015771</v>
      </c>
      <c r="N58">
        <f t="shared" si="3"/>
        <v>3.8188106237059674</v>
      </c>
      <c r="O58" s="9">
        <v>45.55</v>
      </c>
      <c r="Q58" s="10">
        <f t="shared" si="4"/>
        <v>1.2851590460547775</v>
      </c>
      <c r="R58">
        <f t="shared" si="5"/>
        <v>52.761870419950156</v>
      </c>
    </row>
    <row r="59" spans="1:18">
      <c r="A59">
        <v>36</v>
      </c>
      <c r="B59" s="1">
        <f t="shared" si="0"/>
        <v>44921</v>
      </c>
      <c r="C59">
        <v>43</v>
      </c>
      <c r="D59">
        <f t="shared" si="1"/>
        <v>16610</v>
      </c>
      <c r="E59">
        <f t="shared" si="6"/>
        <v>1.6519238642001999E-2</v>
      </c>
      <c r="F59">
        <f t="shared" si="7"/>
        <v>1.4297039788901955E-4</v>
      </c>
      <c r="G59">
        <f t="shared" si="8"/>
        <v>-380.67353714680866</v>
      </c>
      <c r="I59">
        <f t="shared" si="9"/>
        <v>16519.238642001998</v>
      </c>
      <c r="J59">
        <f t="shared" si="10"/>
        <v>142.97039788901748</v>
      </c>
      <c r="L59">
        <f t="shared" si="11"/>
        <v>10527.573567844229</v>
      </c>
      <c r="M59">
        <f t="shared" si="2"/>
        <v>4.4813942186191342</v>
      </c>
      <c r="N59">
        <f t="shared" si="3"/>
        <v>3.482777368654578</v>
      </c>
      <c r="O59" s="9">
        <v>32.549999999999997</v>
      </c>
      <c r="Q59" s="10">
        <f t="shared" si="4"/>
        <v>2.324892974163197</v>
      </c>
      <c r="R59">
        <f t="shared" si="5"/>
        <v>69.903144998214927</v>
      </c>
    </row>
    <row r="60" spans="1:18">
      <c r="A60">
        <v>37</v>
      </c>
      <c r="B60" s="1">
        <f t="shared" si="0"/>
        <v>44928</v>
      </c>
      <c r="C60">
        <v>34</v>
      </c>
      <c r="D60">
        <f t="shared" si="1"/>
        <v>16644</v>
      </c>
      <c r="E60">
        <f t="shared" si="6"/>
        <v>1.664823754991962E-2</v>
      </c>
      <c r="F60">
        <f t="shared" si="7"/>
        <v>1.2899890791762125E-4</v>
      </c>
      <c r="G60">
        <f t="shared" si="8"/>
        <v>-304.49402505937258</v>
      </c>
      <c r="I60">
        <f t="shared" si="9"/>
        <v>16648.237549919621</v>
      </c>
      <c r="J60">
        <f t="shared" si="10"/>
        <v>128.998907917623</v>
      </c>
      <c r="L60">
        <f t="shared" si="11"/>
        <v>10882.878666068251</v>
      </c>
      <c r="M60">
        <f t="shared" si="2"/>
        <v>4.0660551560317764</v>
      </c>
      <c r="N60">
        <f t="shared" si="3"/>
        <v>3.2569420256746571</v>
      </c>
      <c r="O60" s="9">
        <v>25.97</v>
      </c>
      <c r="Q60" s="10">
        <f t="shared" si="4"/>
        <v>2.794085526988912</v>
      </c>
      <c r="R60">
        <f t="shared" si="5"/>
        <v>69.960224092006484</v>
      </c>
    </row>
    <row r="61" spans="1:18">
      <c r="G61">
        <f>(B2-D60)*LN(1-E60)</f>
        <v>-16508.951270265814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6C7-2E7D-7443-BBD8-CC7AC1BE59F7}">
  <sheetPr>
    <tabColor theme="9" tint="0.59999389629810485"/>
  </sheetPr>
  <dimension ref="A1:U62"/>
  <sheetViews>
    <sheetView topLeftCell="C1" workbookViewId="0">
      <selection activeCell="F15" sqref="F15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6" width="12.125" customWidth="1"/>
    <col min="18" max="18" width="4.5" customWidth="1"/>
  </cols>
  <sheetData>
    <row r="1" spans="1:21">
      <c r="F1" t="s">
        <v>6</v>
      </c>
      <c r="G1">
        <v>3.8960686868329823E-3</v>
      </c>
      <c r="Q1" t="s">
        <v>16</v>
      </c>
      <c r="S1" s="10">
        <f>AVERAGE(S11:S61)</f>
        <v>0.41628917936313126</v>
      </c>
      <c r="T1" t="s">
        <v>19</v>
      </c>
      <c r="U1">
        <f>SUM(T11:T61)</f>
        <v>1824.4350657883874</v>
      </c>
    </row>
    <row r="2" spans="1:21">
      <c r="A2" t="s">
        <v>9</v>
      </c>
      <c r="B2">
        <v>1000000</v>
      </c>
      <c r="F2" t="s">
        <v>7</v>
      </c>
      <c r="G2">
        <v>377.45996228865289</v>
      </c>
      <c r="Q2" t="s">
        <v>27</v>
      </c>
      <c r="S2">
        <f>-2*G6+4*LN(B2)</f>
        <v>283719.60377022321</v>
      </c>
      <c r="T2" t="s">
        <v>20</v>
      </c>
      <c r="U2">
        <f>51-2</f>
        <v>49</v>
      </c>
    </row>
    <row r="3" spans="1:21">
      <c r="F3" t="s">
        <v>11</v>
      </c>
      <c r="G3">
        <v>2.1166808375975577</v>
      </c>
      <c r="T3" t="s">
        <v>21</v>
      </c>
      <c r="U3">
        <f>_xlfn.CHISQ.DIST.RT(U1,U2)</f>
        <v>0</v>
      </c>
    </row>
    <row r="4" spans="1:21">
      <c r="F4" t="s">
        <v>30</v>
      </c>
      <c r="G4">
        <v>7.5525008918294501E-2</v>
      </c>
    </row>
    <row r="5" spans="1:21" ht="15" customHeight="1">
      <c r="F5" t="s">
        <v>12</v>
      </c>
      <c r="G5">
        <v>0.41783574946609853</v>
      </c>
    </row>
    <row r="6" spans="1:21">
      <c r="F6" t="s">
        <v>8</v>
      </c>
      <c r="G6">
        <f>SUM(G9:G62)</f>
        <v>-141832.17086399568</v>
      </c>
    </row>
    <row r="7" spans="1:21">
      <c r="Q7" t="s">
        <v>23</v>
      </c>
    </row>
    <row r="8" spans="1:21">
      <c r="B8" s="3" t="s">
        <v>15</v>
      </c>
      <c r="C8" s="2" t="s">
        <v>0</v>
      </c>
      <c r="D8" s="12" t="s">
        <v>4</v>
      </c>
      <c r="E8" s="12" t="s">
        <v>5</v>
      </c>
      <c r="F8" s="12" t="s">
        <v>25</v>
      </c>
      <c r="G8" s="12" t="s">
        <v>8</v>
      </c>
      <c r="H8" s="12"/>
      <c r="I8" s="12" t="s">
        <v>10</v>
      </c>
      <c r="J8" s="12" t="s">
        <v>26</v>
      </c>
      <c r="K8" s="12"/>
      <c r="L8" s="12" t="s">
        <v>22</v>
      </c>
      <c r="M8" s="12" t="s">
        <v>13</v>
      </c>
      <c r="N8" s="12" t="s">
        <v>28</v>
      </c>
      <c r="O8" s="12" t="s">
        <v>29</v>
      </c>
      <c r="P8" s="11" t="s">
        <v>1</v>
      </c>
      <c r="Q8" s="3" t="s">
        <v>2</v>
      </c>
      <c r="R8" s="11"/>
      <c r="S8" s="12" t="s">
        <v>18</v>
      </c>
      <c r="T8" s="12" t="s">
        <v>19</v>
      </c>
    </row>
    <row r="9" spans="1:21">
      <c r="B9" s="1">
        <f>B10-WEEKDAY(7)</f>
        <v>44564</v>
      </c>
      <c r="C9" s="4"/>
    </row>
    <row r="10" spans="1:21">
      <c r="B10" s="1">
        <v>44571</v>
      </c>
      <c r="C10" s="4"/>
    </row>
    <row r="11" spans="1:21">
      <c r="B11" s="1">
        <v>44578</v>
      </c>
      <c r="C11">
        <v>0</v>
      </c>
      <c r="D11">
        <f>C11</f>
        <v>0</v>
      </c>
      <c r="P11">
        <v>67488</v>
      </c>
      <c r="Q11" s="9">
        <v>99.39</v>
      </c>
      <c r="S11" s="10"/>
    </row>
    <row r="12" spans="1:21">
      <c r="B12" s="1">
        <f t="shared" ref="B12:B61" si="0">B11+WEEKDAY(7)</f>
        <v>44585</v>
      </c>
      <c r="C12">
        <v>0</v>
      </c>
      <c r="D12">
        <f t="shared" ref="D12:D61" si="1">C12+D11</f>
        <v>0</v>
      </c>
      <c r="P12">
        <v>65229</v>
      </c>
      <c r="Q12" s="9">
        <v>119.85</v>
      </c>
      <c r="S12" s="10"/>
      <c r="U12" t="s">
        <v>14</v>
      </c>
    </row>
    <row r="13" spans="1:21">
      <c r="B13" s="1">
        <f t="shared" si="0"/>
        <v>44592</v>
      </c>
      <c r="C13">
        <v>0</v>
      </c>
      <c r="D13">
        <f t="shared" si="1"/>
        <v>0</v>
      </c>
      <c r="P13">
        <v>59440</v>
      </c>
      <c r="Q13" s="9">
        <v>117.1</v>
      </c>
      <c r="S13" s="10"/>
    </row>
    <row r="14" spans="1:21">
      <c r="B14" s="1">
        <f t="shared" si="0"/>
        <v>44599</v>
      </c>
      <c r="C14">
        <v>0</v>
      </c>
      <c r="D14">
        <f t="shared" si="1"/>
        <v>0</v>
      </c>
      <c r="P14">
        <v>88268</v>
      </c>
      <c r="Q14" s="9">
        <v>95.16</v>
      </c>
      <c r="S14" s="10"/>
    </row>
    <row r="15" spans="1:21">
      <c r="B15" s="1">
        <f t="shared" si="0"/>
        <v>44606</v>
      </c>
      <c r="C15">
        <v>0</v>
      </c>
      <c r="D15">
        <f t="shared" si="1"/>
        <v>0</v>
      </c>
      <c r="P15">
        <v>86692</v>
      </c>
      <c r="Q15" s="9">
        <v>101.27</v>
      </c>
      <c r="S15" s="10"/>
    </row>
    <row r="16" spans="1:21">
      <c r="B16" s="1">
        <f t="shared" si="0"/>
        <v>44613</v>
      </c>
      <c r="C16">
        <v>0</v>
      </c>
      <c r="D16">
        <f t="shared" si="1"/>
        <v>0</v>
      </c>
      <c r="P16">
        <v>53312</v>
      </c>
      <c r="Q16" s="9">
        <v>91.46</v>
      </c>
      <c r="S16" s="10"/>
    </row>
    <row r="17" spans="1:20">
      <c r="B17" s="1">
        <f t="shared" si="0"/>
        <v>44620</v>
      </c>
      <c r="C17">
        <v>0</v>
      </c>
      <c r="D17">
        <f t="shared" si="1"/>
        <v>0</v>
      </c>
      <c r="P17">
        <v>52544</v>
      </c>
      <c r="Q17" s="9">
        <v>122.79</v>
      </c>
      <c r="S17" s="10"/>
    </row>
    <row r="18" spans="1:20">
      <c r="B18" s="1">
        <f t="shared" si="0"/>
        <v>44627</v>
      </c>
      <c r="C18">
        <v>0</v>
      </c>
      <c r="D18">
        <f t="shared" si="1"/>
        <v>0</v>
      </c>
      <c r="P18">
        <v>46868</v>
      </c>
      <c r="Q18" s="9">
        <v>99.19</v>
      </c>
      <c r="S18" s="10"/>
    </row>
    <row r="19" spans="1:20">
      <c r="B19" s="1">
        <f t="shared" si="0"/>
        <v>44634</v>
      </c>
      <c r="C19">
        <v>0</v>
      </c>
      <c r="D19">
        <f t="shared" si="1"/>
        <v>0</v>
      </c>
      <c r="P19">
        <v>36179</v>
      </c>
      <c r="Q19" s="9">
        <v>83.53</v>
      </c>
      <c r="S19" s="10"/>
    </row>
    <row r="20" spans="1:20">
      <c r="B20" s="1">
        <f t="shared" si="0"/>
        <v>44641</v>
      </c>
      <c r="C20">
        <v>0</v>
      </c>
      <c r="D20">
        <f t="shared" si="1"/>
        <v>0</v>
      </c>
      <c r="P20">
        <v>36640</v>
      </c>
      <c r="Q20" s="9">
        <v>94.8</v>
      </c>
      <c r="S20" s="10"/>
    </row>
    <row r="21" spans="1:20">
      <c r="B21" s="1">
        <f t="shared" si="0"/>
        <v>44648</v>
      </c>
      <c r="C21">
        <v>0</v>
      </c>
      <c r="D21">
        <f t="shared" si="1"/>
        <v>0</v>
      </c>
      <c r="P21">
        <v>51565</v>
      </c>
      <c r="Q21" s="9">
        <v>105.45</v>
      </c>
      <c r="S21" s="10"/>
    </row>
    <row r="22" spans="1:20">
      <c r="B22" s="1">
        <f t="shared" si="0"/>
        <v>44655</v>
      </c>
      <c r="C22">
        <v>0</v>
      </c>
      <c r="D22">
        <f t="shared" si="1"/>
        <v>0</v>
      </c>
      <c r="P22">
        <v>36797</v>
      </c>
      <c r="Q22" s="9">
        <v>133.03</v>
      </c>
      <c r="S22" s="10"/>
    </row>
    <row r="23" spans="1:20">
      <c r="B23" s="1">
        <f t="shared" si="0"/>
        <v>44662</v>
      </c>
      <c r="C23">
        <v>0</v>
      </c>
      <c r="D23">
        <f t="shared" si="1"/>
        <v>0</v>
      </c>
      <c r="P23">
        <v>35981</v>
      </c>
      <c r="Q23" s="9">
        <v>115.16</v>
      </c>
      <c r="S23" s="10"/>
    </row>
    <row r="24" spans="1:20">
      <c r="B24" s="1">
        <f t="shared" si="0"/>
        <v>44669</v>
      </c>
      <c r="C24">
        <v>0</v>
      </c>
      <c r="D24">
        <f t="shared" si="1"/>
        <v>0</v>
      </c>
      <c r="P24">
        <v>46979</v>
      </c>
      <c r="Q24" s="9">
        <v>104.52</v>
      </c>
      <c r="S24" s="10"/>
    </row>
    <row r="25" spans="1:20">
      <c r="A25">
        <v>1</v>
      </c>
      <c r="B25" s="1">
        <f t="shared" si="0"/>
        <v>44676</v>
      </c>
      <c r="C25">
        <v>288</v>
      </c>
      <c r="D25">
        <f t="shared" si="1"/>
        <v>288</v>
      </c>
      <c r="E25">
        <f>1-(G$2/(G$2+L25))^G$1</f>
        <v>1.5365497723285326E-4</v>
      </c>
      <c r="F25">
        <f t="shared" ref="F25:F61" si="2">E25-E24</f>
        <v>1.5365497723285326E-4</v>
      </c>
      <c r="G25">
        <f t="shared" ref="G25:G61" si="3">C25*IFERROR(LN(F25), -10000)</f>
        <v>-2528.8706524600539</v>
      </c>
      <c r="I25">
        <f t="shared" ref="I25:I61" si="4">$B$2*E25</f>
        <v>153.65497723285327</v>
      </c>
      <c r="J25">
        <f t="shared" ref="J25:J61" si="5">I25-I24</f>
        <v>153.65497723285327</v>
      </c>
      <c r="L25">
        <f>A25^$G$3*M25</f>
        <v>15.185078800922215</v>
      </c>
      <c r="M25" cm="1">
        <f t="array" ref="M25">EXP(SUMPRODUCT(TRANSPOSE(G$4:G$5),N25:O25))</f>
        <v>15.185078800922215</v>
      </c>
      <c r="N25">
        <f t="shared" ref="N25:O61" si="6">LN(P25)</f>
        <v>10.286366161971497</v>
      </c>
      <c r="O25">
        <f t="shared" si="6"/>
        <v>4.6511946242993707</v>
      </c>
      <c r="P25">
        <v>29330</v>
      </c>
      <c r="Q25" s="9">
        <v>104.71</v>
      </c>
      <c r="S25" s="10">
        <f t="shared" ref="S25:S61" si="7">ABS(C25-J25)/C25</f>
        <v>0.46647577349703728</v>
      </c>
      <c r="T25">
        <f t="shared" ref="T25:T61" si="8">(C25-J25)^2/J25</f>
        <v>117.46176705329769</v>
      </c>
    </row>
    <row r="26" spans="1:20">
      <c r="A26">
        <v>2</v>
      </c>
      <c r="B26" s="1">
        <f t="shared" si="0"/>
        <v>44683</v>
      </c>
      <c r="C26">
        <v>488</v>
      </c>
      <c r="D26">
        <f t="shared" si="1"/>
        <v>776</v>
      </c>
      <c r="E26">
        <f>1-(G$2/(G$2+L26))^G$1</f>
        <v>7.2451054748379207E-4</v>
      </c>
      <c r="F26">
        <f t="shared" si="2"/>
        <v>5.708555702509388E-4</v>
      </c>
      <c r="G26">
        <f t="shared" si="3"/>
        <v>-3644.5666691704582</v>
      </c>
      <c r="I26">
        <f t="shared" si="4"/>
        <v>724.51054748379204</v>
      </c>
      <c r="J26">
        <f t="shared" si="5"/>
        <v>570.85557025093874</v>
      </c>
      <c r="L26">
        <f>L25+(A26^G$3-A25^G$3)*M26</f>
        <v>77.17339590058036</v>
      </c>
      <c r="M26" cm="1">
        <f t="array" ref="M26">EXP(SUMPRODUCT(TRANSPOSE(G$4:G$5),N26:O26))</f>
        <v>18.576339351045839</v>
      </c>
      <c r="N26">
        <f t="shared" si="6"/>
        <v>11.981215126211628</v>
      </c>
      <c r="O26">
        <f t="shared" si="6"/>
        <v>4.8272731961270541</v>
      </c>
      <c r="P26">
        <v>159726</v>
      </c>
      <c r="Q26" s="9">
        <v>124.87</v>
      </c>
      <c r="S26" s="10">
        <f t="shared" si="7"/>
        <v>0.16978600461257939</v>
      </c>
      <c r="T26">
        <f t="shared" si="8"/>
        <v>12.025888647439286</v>
      </c>
    </row>
    <row r="27" spans="1:20">
      <c r="A27">
        <v>3</v>
      </c>
      <c r="B27" s="1">
        <f t="shared" si="0"/>
        <v>44690</v>
      </c>
      <c r="C27">
        <v>610</v>
      </c>
      <c r="D27">
        <f t="shared" si="1"/>
        <v>1386</v>
      </c>
      <c r="E27">
        <f t="shared" ref="E27:E61" si="9">1-(G$2/(G$2+L27))^G$1</f>
        <v>1.495592573142468E-3</v>
      </c>
      <c r="F27">
        <f t="shared" si="2"/>
        <v>7.710820256586759E-4</v>
      </c>
      <c r="G27">
        <f t="shared" si="3"/>
        <v>-4372.3066388524512</v>
      </c>
      <c r="I27">
        <f t="shared" si="4"/>
        <v>1495.5925731424679</v>
      </c>
      <c r="J27">
        <f t="shared" si="5"/>
        <v>771.08202565867589</v>
      </c>
      <c r="L27">
        <f t="shared" ref="L27:L61" si="10">L26+(A27^G$3-A26^G$3)*M27</f>
        <v>176.79459847616502</v>
      </c>
      <c r="M27" cm="1">
        <f t="array" ref="M27">EXP(SUMPRODUCT(TRANSPOSE(G$4:G$5),N27:O27))</f>
        <v>16.902310376606838</v>
      </c>
      <c r="N27">
        <f t="shared" si="6"/>
        <v>10.608538600098896</v>
      </c>
      <c r="O27">
        <f t="shared" si="6"/>
        <v>4.8493704798279111</v>
      </c>
      <c r="P27">
        <v>40479</v>
      </c>
      <c r="Q27" s="9">
        <v>127.66</v>
      </c>
      <c r="S27" s="10">
        <f t="shared" si="7"/>
        <v>0.2640688945224195</v>
      </c>
      <c r="T27">
        <f t="shared" si="8"/>
        <v>33.650659886848537</v>
      </c>
    </row>
    <row r="28" spans="1:20">
      <c r="A28">
        <v>4</v>
      </c>
      <c r="B28" s="1">
        <f t="shared" si="0"/>
        <v>44697</v>
      </c>
      <c r="C28">
        <v>812</v>
      </c>
      <c r="D28">
        <f t="shared" si="1"/>
        <v>2198</v>
      </c>
      <c r="E28">
        <f t="shared" si="9"/>
        <v>2.5859746143305218E-3</v>
      </c>
      <c r="F28">
        <f t="shared" si="2"/>
        <v>1.0903820411880538E-3</v>
      </c>
      <c r="G28">
        <f t="shared" si="3"/>
        <v>-5538.8364438900408</v>
      </c>
      <c r="I28">
        <f t="shared" si="4"/>
        <v>2585.9746143305219</v>
      </c>
      <c r="J28">
        <f t="shared" si="5"/>
        <v>1090.382041188054</v>
      </c>
      <c r="L28">
        <f t="shared" si="10"/>
        <v>356.21322066426342</v>
      </c>
      <c r="M28" cm="1">
        <f t="array" ref="M28">EXP(SUMPRODUCT(TRANSPOSE(G$4:G$5),N28:O28))</f>
        <v>20.915537162105348</v>
      </c>
      <c r="N28">
        <f t="shared" si="6"/>
        <v>10.472374515715389</v>
      </c>
      <c r="O28">
        <f t="shared" si="6"/>
        <v>5.3838526546542997</v>
      </c>
      <c r="P28">
        <v>35326</v>
      </c>
      <c r="Q28" s="9">
        <v>217.86</v>
      </c>
      <c r="S28" s="10">
        <f t="shared" si="7"/>
        <v>0.34283502609366256</v>
      </c>
      <c r="T28">
        <f t="shared" si="8"/>
        <v>71.072851467352677</v>
      </c>
    </row>
    <row r="29" spans="1:20">
      <c r="A29">
        <v>5</v>
      </c>
      <c r="B29" s="1">
        <f t="shared" si="0"/>
        <v>44704</v>
      </c>
      <c r="C29">
        <v>1028</v>
      </c>
      <c r="D29">
        <f t="shared" si="1"/>
        <v>3226</v>
      </c>
      <c r="E29">
        <f t="shared" si="9"/>
        <v>3.412957102849612E-3</v>
      </c>
      <c r="F29">
        <f t="shared" si="2"/>
        <v>8.2698248851909018E-4</v>
      </c>
      <c r="G29">
        <f t="shared" si="3"/>
        <v>-7296.4633949299678</v>
      </c>
      <c r="I29">
        <f t="shared" si="4"/>
        <v>3412.9571028496121</v>
      </c>
      <c r="J29">
        <f t="shared" si="5"/>
        <v>826.98248851909011</v>
      </c>
      <c r="L29">
        <f t="shared" si="10"/>
        <v>530.28460736218381</v>
      </c>
      <c r="M29" cm="1">
        <f t="array" ref="M29">EXP(SUMPRODUCT(TRANSPOSE(G$4:G$5),N29:O29))</f>
        <v>15.329414815100712</v>
      </c>
      <c r="N29">
        <f t="shared" si="6"/>
        <v>10.047674472848625</v>
      </c>
      <c r="O29">
        <f t="shared" si="6"/>
        <v>4.7169798610400973</v>
      </c>
      <c r="P29">
        <v>23102</v>
      </c>
      <c r="Q29" s="9">
        <v>111.83</v>
      </c>
      <c r="S29" s="10">
        <f t="shared" si="7"/>
        <v>0.19554232634329755</v>
      </c>
      <c r="T29">
        <f t="shared" si="8"/>
        <v>48.862026080307935</v>
      </c>
    </row>
    <row r="30" spans="1:20">
      <c r="A30">
        <v>6</v>
      </c>
      <c r="B30" s="1">
        <f t="shared" si="0"/>
        <v>44711</v>
      </c>
      <c r="C30">
        <v>625</v>
      </c>
      <c r="D30">
        <f t="shared" si="1"/>
        <v>3851</v>
      </c>
      <c r="E30">
        <f t="shared" si="9"/>
        <v>4.2714139549675512E-3</v>
      </c>
      <c r="F30">
        <f t="shared" si="2"/>
        <v>8.5845685211793921E-4</v>
      </c>
      <c r="G30">
        <f t="shared" si="3"/>
        <v>-4412.7338365673813</v>
      </c>
      <c r="I30">
        <f t="shared" si="4"/>
        <v>4271.413954967551</v>
      </c>
      <c r="J30">
        <f t="shared" si="5"/>
        <v>858.45685211793898</v>
      </c>
      <c r="L30">
        <f t="shared" si="10"/>
        <v>755.00525224388377</v>
      </c>
      <c r="M30" cm="1">
        <f t="array" ref="M30">EXP(SUMPRODUCT(TRANSPOSE(G$4:G$5),N30:O30))</f>
        <v>15.818335284444396</v>
      </c>
      <c r="N30">
        <f t="shared" si="6"/>
        <v>9.8191816034828712</v>
      </c>
      <c r="O30">
        <f t="shared" si="6"/>
        <v>4.833420674670446</v>
      </c>
      <c r="P30">
        <v>18383</v>
      </c>
      <c r="Q30" s="9">
        <v>125.64</v>
      </c>
      <c r="S30" s="10">
        <f t="shared" si="7"/>
        <v>0.37353096338870234</v>
      </c>
      <c r="T30">
        <f t="shared" si="8"/>
        <v>63.488458000367231</v>
      </c>
    </row>
    <row r="31" spans="1:20">
      <c r="A31">
        <v>7</v>
      </c>
      <c r="B31" s="1">
        <f t="shared" si="0"/>
        <v>44718</v>
      </c>
      <c r="C31">
        <v>1443</v>
      </c>
      <c r="D31">
        <f t="shared" si="1"/>
        <v>5294</v>
      </c>
      <c r="E31">
        <f t="shared" si="9"/>
        <v>5.0734946886831223E-3</v>
      </c>
      <c r="F31">
        <f t="shared" si="2"/>
        <v>8.0208073371557109E-4</v>
      </c>
      <c r="G31">
        <f t="shared" si="3"/>
        <v>-10286.138761013186</v>
      </c>
      <c r="I31">
        <f t="shared" si="4"/>
        <v>5073.4946886831221</v>
      </c>
      <c r="J31">
        <f t="shared" si="5"/>
        <v>802.08073371557111</v>
      </c>
      <c r="L31">
        <f t="shared" si="10"/>
        <v>1015.2236644012806</v>
      </c>
      <c r="M31" cm="1">
        <f t="array" ref="M31">EXP(SUMPRODUCT(TRANSPOSE(G$4:G$5),N31:O31))</f>
        <v>15.200646075012617</v>
      </c>
      <c r="N31">
        <f t="shared" si="6"/>
        <v>10.105775121970961</v>
      </c>
      <c r="O31">
        <f t="shared" si="6"/>
        <v>4.6862892372728835</v>
      </c>
      <c r="P31">
        <v>24484</v>
      </c>
      <c r="Q31" s="9">
        <v>108.45</v>
      </c>
      <c r="S31" s="10">
        <f t="shared" si="7"/>
        <v>0.44415749569260493</v>
      </c>
      <c r="T31">
        <f t="shared" si="8"/>
        <v>512.13984905444443</v>
      </c>
    </row>
    <row r="32" spans="1:20">
      <c r="A32">
        <v>8</v>
      </c>
      <c r="B32" s="1">
        <f t="shared" si="0"/>
        <v>44725</v>
      </c>
      <c r="C32">
        <v>811</v>
      </c>
      <c r="D32">
        <f t="shared" si="1"/>
        <v>6105</v>
      </c>
      <c r="E32">
        <f t="shared" si="9"/>
        <v>5.9023157801635362E-3</v>
      </c>
      <c r="F32">
        <f t="shared" si="2"/>
        <v>8.2882109148041394E-4</v>
      </c>
      <c r="G32">
        <f t="shared" si="3"/>
        <v>-5754.4555594787053</v>
      </c>
      <c r="I32">
        <f t="shared" si="4"/>
        <v>5902.3157801635361</v>
      </c>
      <c r="J32">
        <f t="shared" si="5"/>
        <v>828.821091480414</v>
      </c>
      <c r="L32">
        <f t="shared" si="10"/>
        <v>1347.3883869416791</v>
      </c>
      <c r="M32" cm="1">
        <f t="array" ref="M32">EXP(SUMPRODUCT(TRANSPOSE(G$4:G$5),N32:O32))</f>
        <v>16.538345266423992</v>
      </c>
      <c r="N32">
        <f t="shared" si="6"/>
        <v>10.06496844345823</v>
      </c>
      <c r="O32">
        <f t="shared" si="6"/>
        <v>4.8955236869950314</v>
      </c>
      <c r="P32">
        <v>23505</v>
      </c>
      <c r="Q32" s="9">
        <v>133.69</v>
      </c>
      <c r="S32" s="10">
        <f t="shared" si="7"/>
        <v>2.1974218841447592E-2</v>
      </c>
      <c r="T32">
        <f t="shared" si="8"/>
        <v>0.38318438661594972</v>
      </c>
    </row>
    <row r="33" spans="1:20">
      <c r="A33">
        <v>9</v>
      </c>
      <c r="B33" s="1">
        <f t="shared" si="0"/>
        <v>44732</v>
      </c>
      <c r="C33">
        <v>867</v>
      </c>
      <c r="D33">
        <f t="shared" si="1"/>
        <v>6972</v>
      </c>
      <c r="E33">
        <f t="shared" si="9"/>
        <v>6.780473603075543E-3</v>
      </c>
      <c r="F33">
        <f t="shared" si="2"/>
        <v>8.7815782291200684E-4</v>
      </c>
      <c r="G33">
        <f t="shared" si="3"/>
        <v>-6101.6722254467531</v>
      </c>
      <c r="I33">
        <f t="shared" si="4"/>
        <v>6780.473603075543</v>
      </c>
      <c r="J33">
        <f t="shared" si="5"/>
        <v>878.15782291200685</v>
      </c>
      <c r="L33">
        <f t="shared" si="10"/>
        <v>1786.5727381936315</v>
      </c>
      <c r="M33" cm="1">
        <f t="array" ref="M33">EXP(SUMPRODUCT(TRANSPOSE(G$4:G$5),N33:O33))</f>
        <v>19.014921329235822</v>
      </c>
      <c r="N33">
        <f t="shared" si="6"/>
        <v>9.8818552524090144</v>
      </c>
      <c r="O33">
        <f t="shared" si="6"/>
        <v>5.2625865565922378</v>
      </c>
      <c r="P33">
        <v>19572</v>
      </c>
      <c r="Q33" s="9">
        <v>192.98</v>
      </c>
      <c r="S33" s="10">
        <f t="shared" si="7"/>
        <v>1.2869461259523471E-2</v>
      </c>
      <c r="T33">
        <f t="shared" si="8"/>
        <v>0.14177065771943806</v>
      </c>
    </row>
    <row r="34" spans="1:20">
      <c r="A34">
        <v>10</v>
      </c>
      <c r="B34" s="1">
        <f t="shared" si="0"/>
        <v>44739</v>
      </c>
      <c r="C34">
        <v>753</v>
      </c>
      <c r="D34">
        <f t="shared" si="1"/>
        <v>7725</v>
      </c>
      <c r="E34">
        <f t="shared" si="9"/>
        <v>7.3983752377064782E-3</v>
      </c>
      <c r="F34">
        <f t="shared" si="2"/>
        <v>6.1790163463093517E-4</v>
      </c>
      <c r="G34">
        <f t="shared" si="3"/>
        <v>-5564.0535041704888</v>
      </c>
      <c r="I34">
        <f t="shared" si="4"/>
        <v>7398.3752377064784</v>
      </c>
      <c r="J34">
        <f t="shared" si="5"/>
        <v>617.9016346309354</v>
      </c>
      <c r="L34">
        <f t="shared" si="10"/>
        <v>2161.3667421081041</v>
      </c>
      <c r="M34" cm="1">
        <f t="array" ref="M34">EXP(SUMPRODUCT(TRANSPOSE(G$4:G$5),N34:O34))</f>
        <v>14.331970696420527</v>
      </c>
      <c r="N34">
        <f t="shared" si="6"/>
        <v>9.4218161184227096</v>
      </c>
      <c r="O34">
        <f t="shared" si="6"/>
        <v>4.6690835117317437</v>
      </c>
      <c r="P34">
        <v>12355</v>
      </c>
      <c r="Q34" s="9">
        <v>106.6</v>
      </c>
      <c r="S34" s="10">
        <f t="shared" si="7"/>
        <v>0.17941349982611501</v>
      </c>
      <c r="T34">
        <f t="shared" si="8"/>
        <v>29.537983559947527</v>
      </c>
    </row>
    <row r="35" spans="1:20">
      <c r="A35">
        <v>11</v>
      </c>
      <c r="B35" s="1">
        <f t="shared" si="0"/>
        <v>44746</v>
      </c>
      <c r="C35">
        <v>620</v>
      </c>
      <c r="D35">
        <f t="shared" si="1"/>
        <v>8345</v>
      </c>
      <c r="E35">
        <f t="shared" si="9"/>
        <v>7.9898746400317577E-3</v>
      </c>
      <c r="F35">
        <f t="shared" si="2"/>
        <v>5.9149940232527953E-4</v>
      </c>
      <c r="G35">
        <f t="shared" si="3"/>
        <v>-4608.3669286909671</v>
      </c>
      <c r="I35">
        <f t="shared" si="4"/>
        <v>7989.8746400317577</v>
      </c>
      <c r="J35">
        <f t="shared" si="5"/>
        <v>591.49940232527933</v>
      </c>
      <c r="L35">
        <f t="shared" si="10"/>
        <v>2581.088546183279</v>
      </c>
      <c r="M35" cm="1">
        <f t="array" ref="M35">EXP(SUMPRODUCT(TRANSPOSE(G$4:G$5),N35:O35))</f>
        <v>14.352985356025016</v>
      </c>
      <c r="N35">
        <f t="shared" si="6"/>
        <v>10.123024608256227</v>
      </c>
      <c r="O35">
        <f t="shared" si="6"/>
        <v>4.5458447199032763</v>
      </c>
      <c r="P35">
        <v>24910</v>
      </c>
      <c r="Q35" s="9">
        <v>94.24</v>
      </c>
      <c r="S35" s="10">
        <f t="shared" si="7"/>
        <v>4.5968705926968813E-2</v>
      </c>
      <c r="T35">
        <f t="shared" si="8"/>
        <v>1.3732627025878195</v>
      </c>
    </row>
    <row r="36" spans="1:20">
      <c r="A36">
        <v>12</v>
      </c>
      <c r="B36" s="1">
        <f t="shared" si="0"/>
        <v>44753</v>
      </c>
      <c r="C36">
        <v>462</v>
      </c>
      <c r="D36">
        <f t="shared" si="1"/>
        <v>8807</v>
      </c>
      <c r="E36">
        <f t="shared" si="9"/>
        <v>8.5409534184609504E-3</v>
      </c>
      <c r="F36">
        <f t="shared" si="2"/>
        <v>5.5107877842919262E-4</v>
      </c>
      <c r="G36">
        <f t="shared" si="3"/>
        <v>-3466.6783468896351</v>
      </c>
      <c r="I36">
        <f t="shared" si="4"/>
        <v>8540.9534184609511</v>
      </c>
      <c r="J36">
        <f t="shared" si="5"/>
        <v>551.07877842919333</v>
      </c>
      <c r="L36">
        <f t="shared" si="10"/>
        <v>3034.621341336067</v>
      </c>
      <c r="M36" cm="1">
        <f t="array" ref="M36">EXP(SUMPRODUCT(TRANSPOSE(G$4:G$5),N36:O36))</f>
        <v>14.011174276785036</v>
      </c>
      <c r="N36">
        <f t="shared" si="6"/>
        <v>9.7251978568555444</v>
      </c>
      <c r="O36">
        <f t="shared" si="6"/>
        <v>4.560068212075671</v>
      </c>
      <c r="P36">
        <v>16734</v>
      </c>
      <c r="Q36" s="9">
        <v>95.59</v>
      </c>
      <c r="S36" s="10">
        <f t="shared" si="7"/>
        <v>0.1928112087211977</v>
      </c>
      <c r="T36">
        <f t="shared" si="8"/>
        <v>14.399082448893232</v>
      </c>
    </row>
    <row r="37" spans="1:20">
      <c r="A37">
        <v>13</v>
      </c>
      <c r="B37" s="1">
        <f t="shared" si="0"/>
        <v>44760</v>
      </c>
      <c r="C37">
        <v>745</v>
      </c>
      <c r="D37">
        <f t="shared" si="1"/>
        <v>9552</v>
      </c>
      <c r="E37">
        <f t="shared" si="9"/>
        <v>9.1177362369765369E-3</v>
      </c>
      <c r="F37">
        <f t="shared" si="2"/>
        <v>5.7678281851558655E-4</v>
      </c>
      <c r="G37">
        <f t="shared" si="3"/>
        <v>-5556.2433462234903</v>
      </c>
      <c r="I37">
        <f t="shared" si="4"/>
        <v>9117.736236976536</v>
      </c>
      <c r="J37">
        <f t="shared" si="5"/>
        <v>576.78281851558495</v>
      </c>
      <c r="L37">
        <f t="shared" si="10"/>
        <v>3584.2806748915091</v>
      </c>
      <c r="M37" cm="1">
        <f t="array" ref="M37">EXP(SUMPRODUCT(TRANSPOSE(G$4:G$5),N37:O37))</f>
        <v>15.471226534452898</v>
      </c>
      <c r="N37">
        <f t="shared" si="6"/>
        <v>10.186445986151496</v>
      </c>
      <c r="O37">
        <f t="shared" si="6"/>
        <v>4.7139349007794804</v>
      </c>
      <c r="P37">
        <v>26541</v>
      </c>
      <c r="Q37" s="9">
        <v>111.49</v>
      </c>
      <c r="S37" s="10">
        <f t="shared" si="7"/>
        <v>0.22579487447572491</v>
      </c>
      <c r="T37">
        <f t="shared" si="8"/>
        <v>49.060095478201262</v>
      </c>
    </row>
    <row r="38" spans="1:20">
      <c r="A38">
        <v>14</v>
      </c>
      <c r="B38" s="1">
        <f t="shared" si="0"/>
        <v>44767</v>
      </c>
      <c r="C38">
        <v>813</v>
      </c>
      <c r="D38">
        <f t="shared" si="1"/>
        <v>10365</v>
      </c>
      <c r="E38">
        <f t="shared" si="9"/>
        <v>9.7171122488407535E-3</v>
      </c>
      <c r="F38">
        <f t="shared" si="2"/>
        <v>5.9937601186421663E-4</v>
      </c>
      <c r="G38">
        <f t="shared" si="3"/>
        <v>-6032.1522178169544</v>
      </c>
      <c r="I38">
        <f t="shared" si="4"/>
        <v>9717.1122488407527</v>
      </c>
      <c r="J38">
        <f t="shared" si="5"/>
        <v>599.37601186421671</v>
      </c>
      <c r="L38">
        <f t="shared" si="10"/>
        <v>4249.9036110575298</v>
      </c>
      <c r="M38" cm="1">
        <f t="array" ref="M38">EXP(SUMPRODUCT(TRANSPOSE(G$4:G$5),N38:O38))</f>
        <v>17.192455255838269</v>
      </c>
      <c r="N38">
        <f t="shared" si="6"/>
        <v>9.9679635717204924</v>
      </c>
      <c r="O38">
        <f t="shared" si="6"/>
        <v>5.005890723065499</v>
      </c>
      <c r="P38">
        <v>21332</v>
      </c>
      <c r="Q38" s="9">
        <v>149.29</v>
      </c>
      <c r="S38" s="10">
        <f t="shared" si="7"/>
        <v>0.26276013300834355</v>
      </c>
      <c r="T38">
        <f t="shared" si="8"/>
        <v>76.137862383080375</v>
      </c>
    </row>
    <row r="39" spans="1:20">
      <c r="A39">
        <v>15</v>
      </c>
      <c r="B39" s="1">
        <f t="shared" si="0"/>
        <v>44774</v>
      </c>
      <c r="C39">
        <v>569</v>
      </c>
      <c r="D39">
        <f t="shared" si="1"/>
        <v>10934</v>
      </c>
      <c r="E39">
        <f t="shared" si="9"/>
        <v>1.0263800361266062E-2</v>
      </c>
      <c r="F39">
        <f t="shared" si="2"/>
        <v>5.4668811242530868E-4</v>
      </c>
      <c r="G39">
        <f t="shared" si="3"/>
        <v>-4274.1186629297363</v>
      </c>
      <c r="I39">
        <f t="shared" si="4"/>
        <v>10263.800361266061</v>
      </c>
      <c r="J39">
        <f t="shared" si="5"/>
        <v>546.68811242530865</v>
      </c>
      <c r="L39">
        <f t="shared" si="10"/>
        <v>4954.5120672336607</v>
      </c>
      <c r="M39" cm="1">
        <f t="array" ref="M39">EXP(SUMPRODUCT(TRANSPOSE(G$4:G$5),N39:O39))</f>
        <v>16.803659173885045</v>
      </c>
      <c r="N39">
        <f t="shared" si="6"/>
        <v>9.9385650791488249</v>
      </c>
      <c r="O39">
        <f t="shared" si="6"/>
        <v>4.9564606596499843</v>
      </c>
      <c r="P39">
        <v>20714</v>
      </c>
      <c r="Q39" s="9">
        <v>142.09</v>
      </c>
      <c r="S39" s="10">
        <f t="shared" si="7"/>
        <v>3.921245619453665E-2</v>
      </c>
      <c r="T39">
        <f t="shared" si="8"/>
        <v>0.91061121658042499</v>
      </c>
    </row>
    <row r="40" spans="1:20">
      <c r="A40">
        <v>16</v>
      </c>
      <c r="B40" s="1">
        <f t="shared" si="0"/>
        <v>44781</v>
      </c>
      <c r="C40">
        <v>343</v>
      </c>
      <c r="D40">
        <f t="shared" si="1"/>
        <v>11277</v>
      </c>
      <c r="E40">
        <f t="shared" si="9"/>
        <v>1.0730912126303616E-2</v>
      </c>
      <c r="F40">
        <f t="shared" si="2"/>
        <v>4.6711176503755336E-4</v>
      </c>
      <c r="G40">
        <f t="shared" si="3"/>
        <v>-2630.4471071548664</v>
      </c>
      <c r="I40">
        <f t="shared" si="4"/>
        <v>10730.912126303616</v>
      </c>
      <c r="J40">
        <f t="shared" si="5"/>
        <v>467.11176503755451</v>
      </c>
      <c r="L40">
        <f t="shared" si="10"/>
        <v>5641.3296274759095</v>
      </c>
      <c r="M40" cm="1">
        <f t="array" ref="M40">EXP(SUMPRODUCT(TRANSPOSE(G$4:G$5),N40:O40))</f>
        <v>15.203920850111285</v>
      </c>
      <c r="N40">
        <f t="shared" si="6"/>
        <v>10.109647698809924</v>
      </c>
      <c r="O40">
        <f t="shared" si="6"/>
        <v>4.6861048034840902</v>
      </c>
      <c r="P40">
        <v>24579</v>
      </c>
      <c r="Q40" s="9">
        <v>108.43</v>
      </c>
      <c r="S40" s="10">
        <f t="shared" si="7"/>
        <v>0.36184188057596067</v>
      </c>
      <c r="T40">
        <f t="shared" si="8"/>
        <v>32.976540891661593</v>
      </c>
    </row>
    <row r="41" spans="1:20">
      <c r="A41">
        <v>17</v>
      </c>
      <c r="B41" s="1">
        <f t="shared" si="0"/>
        <v>44788</v>
      </c>
      <c r="C41">
        <v>423</v>
      </c>
      <c r="D41">
        <f t="shared" si="1"/>
        <v>11700</v>
      </c>
      <c r="E41">
        <f t="shared" si="9"/>
        <v>1.1182702795955679E-2</v>
      </c>
      <c r="F41">
        <f t="shared" si="2"/>
        <v>4.5179066965206349E-4</v>
      </c>
      <c r="G41">
        <f t="shared" si="3"/>
        <v>-3258.0693491874713</v>
      </c>
      <c r="I41">
        <f t="shared" si="4"/>
        <v>11182.70279595568</v>
      </c>
      <c r="J41">
        <f t="shared" si="5"/>
        <v>451.79066965206403</v>
      </c>
      <c r="L41">
        <f t="shared" si="10"/>
        <v>6390.0381496039799</v>
      </c>
      <c r="M41" cm="1">
        <f t="array" ref="M41">EXP(SUMPRODUCT(TRANSPOSE(G$4:G$5),N41:O41))</f>
        <v>15.456378590811823</v>
      </c>
      <c r="N41">
        <f t="shared" si="6"/>
        <v>9.4175171297683136</v>
      </c>
      <c r="O41">
        <f t="shared" si="6"/>
        <v>4.850623024222136</v>
      </c>
      <c r="P41">
        <v>12302</v>
      </c>
      <c r="Q41" s="9">
        <v>127.82</v>
      </c>
      <c r="S41" s="10">
        <f t="shared" si="7"/>
        <v>6.8063048822846389E-2</v>
      </c>
      <c r="T41">
        <f t="shared" si="8"/>
        <v>1.8347051293747179</v>
      </c>
    </row>
    <row r="42" spans="1:20">
      <c r="A42">
        <v>18</v>
      </c>
      <c r="B42" s="1">
        <f t="shared" si="0"/>
        <v>44795</v>
      </c>
      <c r="C42">
        <v>370</v>
      </c>
      <c r="D42">
        <f t="shared" si="1"/>
        <v>12070</v>
      </c>
      <c r="E42">
        <f t="shared" si="9"/>
        <v>1.1633165142755031E-2</v>
      </c>
      <c r="F42">
        <f t="shared" si="2"/>
        <v>4.5046234679935182E-4</v>
      </c>
      <c r="G42">
        <f t="shared" si="3"/>
        <v>-2850.9373441685848</v>
      </c>
      <c r="I42">
        <f t="shared" si="4"/>
        <v>11633.165142755031</v>
      </c>
      <c r="J42">
        <f t="shared" si="5"/>
        <v>450.46234679935151</v>
      </c>
      <c r="L42">
        <f t="shared" si="10"/>
        <v>7229.6655994863622</v>
      </c>
      <c r="M42" cm="1">
        <f t="array" ref="M42">EXP(SUMPRODUCT(TRANSPOSE(G$4:G$5),N42:O42))</f>
        <v>16.23105620749519</v>
      </c>
      <c r="N42">
        <f t="shared" si="6"/>
        <v>9.9126454903208945</v>
      </c>
      <c r="O42">
        <f t="shared" si="6"/>
        <v>4.8781699996537302</v>
      </c>
      <c r="P42">
        <v>20184</v>
      </c>
      <c r="Q42" s="9">
        <v>131.38999999999999</v>
      </c>
      <c r="S42" s="10">
        <f t="shared" si="7"/>
        <v>0.21746580216040948</v>
      </c>
      <c r="T42">
        <f t="shared" si="8"/>
        <v>14.372320568988414</v>
      </c>
    </row>
    <row r="43" spans="1:20">
      <c r="A43">
        <v>19</v>
      </c>
      <c r="B43" s="1">
        <f t="shared" si="0"/>
        <v>44802</v>
      </c>
      <c r="C43">
        <v>390</v>
      </c>
      <c r="D43">
        <f t="shared" si="1"/>
        <v>12460</v>
      </c>
      <c r="E43">
        <f t="shared" si="9"/>
        <v>1.2049657202296005E-2</v>
      </c>
      <c r="F43">
        <f t="shared" si="2"/>
        <v>4.1649205954097379E-4</v>
      </c>
      <c r="G43">
        <f t="shared" si="3"/>
        <v>-3035.6208328939992</v>
      </c>
      <c r="I43">
        <f t="shared" si="4"/>
        <v>12049.657202296004</v>
      </c>
      <c r="J43">
        <f t="shared" si="5"/>
        <v>416.49205954097306</v>
      </c>
      <c r="L43">
        <f t="shared" si="10"/>
        <v>8098.7804277289379</v>
      </c>
      <c r="M43" cm="1">
        <f t="array" ref="M43">EXP(SUMPRODUCT(TRANSPOSE(G$4:G$5),N43:O43))</f>
        <v>15.790231783942813</v>
      </c>
      <c r="N43">
        <f t="shared" si="6"/>
        <v>9.7736635646999268</v>
      </c>
      <c r="O43">
        <f t="shared" si="6"/>
        <v>4.8373924012355047</v>
      </c>
      <c r="P43">
        <v>17565</v>
      </c>
      <c r="Q43" s="9">
        <v>126.14</v>
      </c>
      <c r="S43" s="10">
        <f t="shared" si="7"/>
        <v>6.792835779736682E-2</v>
      </c>
      <c r="T43">
        <f t="shared" si="8"/>
        <v>1.6850962764955624</v>
      </c>
    </row>
    <row r="44" spans="1:20">
      <c r="A44">
        <v>20</v>
      </c>
      <c r="B44" s="1">
        <f t="shared" si="0"/>
        <v>44809</v>
      </c>
      <c r="C44">
        <v>490</v>
      </c>
      <c r="D44">
        <f t="shared" si="1"/>
        <v>12950</v>
      </c>
      <c r="E44">
        <f t="shared" si="9"/>
        <v>1.2430866749457925E-2</v>
      </c>
      <c r="F44">
        <f t="shared" si="2"/>
        <v>3.8120954716192035E-4</v>
      </c>
      <c r="G44">
        <f t="shared" si="3"/>
        <v>-3857.3590573237648</v>
      </c>
      <c r="I44">
        <f t="shared" si="4"/>
        <v>12430.866749457926</v>
      </c>
      <c r="J44">
        <f t="shared" si="5"/>
        <v>381.20954716192136</v>
      </c>
      <c r="L44">
        <f t="shared" si="10"/>
        <v>8981.4062875463351</v>
      </c>
      <c r="M44" cm="1">
        <f t="array" ref="M44">EXP(SUMPRODUCT(TRANSPOSE(G$4:G$5),N44:O44))</f>
        <v>15.120220974838761</v>
      </c>
      <c r="N44">
        <f t="shared" si="6"/>
        <v>9.8110981032427809</v>
      </c>
      <c r="O44">
        <f t="shared" si="6"/>
        <v>4.7268567042446907</v>
      </c>
      <c r="P44">
        <v>18235</v>
      </c>
      <c r="Q44" s="9">
        <v>112.94</v>
      </c>
      <c r="S44" s="10">
        <f t="shared" si="7"/>
        <v>0.22202133232260945</v>
      </c>
      <c r="T44">
        <f t="shared" si="8"/>
        <v>31.04686836105671</v>
      </c>
    </row>
    <row r="45" spans="1:20">
      <c r="A45">
        <v>21</v>
      </c>
      <c r="B45" s="1">
        <f t="shared" si="0"/>
        <v>44816</v>
      </c>
      <c r="C45">
        <v>618</v>
      </c>
      <c r="D45">
        <f t="shared" si="1"/>
        <v>13568</v>
      </c>
      <c r="E45">
        <f t="shared" si="9"/>
        <v>1.2805286262109306E-2</v>
      </c>
      <c r="F45">
        <f t="shared" si="2"/>
        <v>3.7441951265138051E-4</v>
      </c>
      <c r="G45">
        <f t="shared" si="3"/>
        <v>-4876.1026251133844</v>
      </c>
      <c r="I45">
        <f t="shared" si="4"/>
        <v>12805.286262109306</v>
      </c>
      <c r="J45">
        <f t="shared" si="5"/>
        <v>374.4195126513805</v>
      </c>
      <c r="L45">
        <f t="shared" si="10"/>
        <v>9938.1074265596744</v>
      </c>
      <c r="M45" cm="1">
        <f t="array" ref="M45">EXP(SUMPRODUCT(TRANSPOSE(G$4:G$5),N45:O45))</f>
        <v>15.499043670789133</v>
      </c>
      <c r="N45">
        <f t="shared" si="6"/>
        <v>9.8481862367510384</v>
      </c>
      <c r="O45">
        <f t="shared" si="6"/>
        <v>4.779375562179788</v>
      </c>
      <c r="P45">
        <v>18924</v>
      </c>
      <c r="Q45" s="9">
        <v>119.03</v>
      </c>
      <c r="S45" s="10">
        <f t="shared" si="7"/>
        <v>0.39414318341200566</v>
      </c>
      <c r="T45">
        <f t="shared" si="8"/>
        <v>158.46250479000571</v>
      </c>
    </row>
    <row r="46" spans="1:20">
      <c r="A46">
        <v>22</v>
      </c>
      <c r="B46" s="1">
        <f t="shared" si="0"/>
        <v>44823</v>
      </c>
      <c r="C46">
        <v>245</v>
      </c>
      <c r="D46">
        <f t="shared" si="1"/>
        <v>13813</v>
      </c>
      <c r="E46">
        <f t="shared" si="9"/>
        <v>1.3166246831488482E-2</v>
      </c>
      <c r="F46">
        <f t="shared" si="2"/>
        <v>3.609605693791762E-4</v>
      </c>
      <c r="G46">
        <f t="shared" si="3"/>
        <v>-1942.0517487648983</v>
      </c>
      <c r="I46">
        <f t="shared" si="4"/>
        <v>13166.246831488481</v>
      </c>
      <c r="J46">
        <f t="shared" si="5"/>
        <v>360.96056937917456</v>
      </c>
      <c r="L46">
        <f t="shared" si="10"/>
        <v>10953.292222698728</v>
      </c>
      <c r="M46" cm="1">
        <f t="array" ref="M46">EXP(SUMPRODUCT(TRANSPOSE(G$4:G$5),N46:O46))</f>
        <v>15.594667897811734</v>
      </c>
      <c r="N46">
        <f t="shared" si="6"/>
        <v>9.4880478632807588</v>
      </c>
      <c r="O46">
        <f t="shared" si="6"/>
        <v>4.8591920569472373</v>
      </c>
      <c r="P46">
        <v>13201</v>
      </c>
      <c r="Q46" s="9">
        <v>128.91999999999999</v>
      </c>
      <c r="S46" s="10">
        <f t="shared" si="7"/>
        <v>0.47330844644561043</v>
      </c>
      <c r="T46">
        <f t="shared" si="8"/>
        <v>37.252971076231255</v>
      </c>
    </row>
    <row r="47" spans="1:20">
      <c r="A47">
        <v>23</v>
      </c>
      <c r="B47" s="1">
        <f t="shared" si="0"/>
        <v>44830</v>
      </c>
      <c r="C47">
        <v>533</v>
      </c>
      <c r="D47">
        <f t="shared" si="1"/>
        <v>14346</v>
      </c>
      <c r="E47">
        <f t="shared" si="9"/>
        <v>1.3510630252847267E-2</v>
      </c>
      <c r="F47">
        <f t="shared" si="2"/>
        <v>3.4438342135878486E-4</v>
      </c>
      <c r="G47">
        <f t="shared" si="3"/>
        <v>-4250.0113746623956</v>
      </c>
      <c r="I47">
        <f t="shared" si="4"/>
        <v>13510.630252847266</v>
      </c>
      <c r="J47">
        <f t="shared" si="5"/>
        <v>344.3834213587852</v>
      </c>
      <c r="L47">
        <f t="shared" si="10"/>
        <v>12015.244672069744</v>
      </c>
      <c r="M47" cm="1">
        <f t="array" ref="M47">EXP(SUMPRODUCT(TRANSPOSE(G$4:G$5),N47:O47))</f>
        <v>15.50560543349585</v>
      </c>
      <c r="N47">
        <f t="shared" si="6"/>
        <v>10.03425262241568</v>
      </c>
      <c r="O47">
        <f t="shared" si="6"/>
        <v>4.7467565500499624</v>
      </c>
      <c r="P47">
        <v>22794</v>
      </c>
      <c r="Q47" s="9">
        <v>115.21</v>
      </c>
      <c r="S47" s="10">
        <f t="shared" si="7"/>
        <v>0.35387725823867694</v>
      </c>
      <c r="T47">
        <f t="shared" si="8"/>
        <v>103.30408356461965</v>
      </c>
    </row>
    <row r="48" spans="1:20">
      <c r="A48">
        <v>24</v>
      </c>
      <c r="B48" s="1">
        <f t="shared" si="0"/>
        <v>44837</v>
      </c>
      <c r="C48">
        <v>177</v>
      </c>
      <c r="D48">
        <f t="shared" si="1"/>
        <v>14523</v>
      </c>
      <c r="E48">
        <f t="shared" si="9"/>
        <v>1.3827423660216609E-2</v>
      </c>
      <c r="F48">
        <f t="shared" si="2"/>
        <v>3.1679340736934236E-4</v>
      </c>
      <c r="G48">
        <f t="shared" si="3"/>
        <v>-1426.1351453712339</v>
      </c>
      <c r="I48">
        <f t="shared" si="4"/>
        <v>13827.423660216609</v>
      </c>
      <c r="J48">
        <f t="shared" si="5"/>
        <v>316.79340736934319</v>
      </c>
      <c r="L48">
        <f t="shared" si="10"/>
        <v>13080.164940209244</v>
      </c>
      <c r="M48" cm="1">
        <f t="array" ref="M48">EXP(SUMPRODUCT(TRANSPOSE(G$4:G$5),N48:O48))</f>
        <v>14.811949965248175</v>
      </c>
      <c r="N48">
        <f t="shared" si="6"/>
        <v>10.50993239925678</v>
      </c>
      <c r="O48">
        <f t="shared" si="6"/>
        <v>4.5512418439625355</v>
      </c>
      <c r="P48">
        <v>36678</v>
      </c>
      <c r="Q48" s="9">
        <v>94.75</v>
      </c>
      <c r="S48" s="10">
        <f t="shared" si="7"/>
        <v>0.78979326197369026</v>
      </c>
      <c r="T48">
        <f t="shared" si="8"/>
        <v>61.687510817254072</v>
      </c>
    </row>
    <row r="49" spans="1:20">
      <c r="A49">
        <v>25</v>
      </c>
      <c r="B49" s="1">
        <f t="shared" si="0"/>
        <v>44844</v>
      </c>
      <c r="C49">
        <v>180</v>
      </c>
      <c r="D49">
        <f t="shared" si="1"/>
        <v>14703</v>
      </c>
      <c r="E49">
        <f t="shared" si="9"/>
        <v>1.4069670796952538E-2</v>
      </c>
      <c r="F49">
        <f t="shared" si="2"/>
        <v>2.4224713673592912E-4</v>
      </c>
      <c r="G49">
        <f t="shared" si="3"/>
        <v>-1498.5993828101</v>
      </c>
      <c r="I49">
        <f t="shared" si="4"/>
        <v>14069.670796952538</v>
      </c>
      <c r="J49">
        <f t="shared" si="5"/>
        <v>242.24713673592851</v>
      </c>
      <c r="L49">
        <f t="shared" si="10"/>
        <v>13956.087008173057</v>
      </c>
      <c r="M49" cm="1">
        <f t="array" ref="M49">EXP(SUMPRODUCT(TRANSPOSE(G$4:G$5),N49:O49))</f>
        <v>11.62923147896157</v>
      </c>
      <c r="N49">
        <f t="shared" si="6"/>
        <v>9.5252970865628441</v>
      </c>
      <c r="O49">
        <f t="shared" si="6"/>
        <v>4.1502521941603971</v>
      </c>
      <c r="P49">
        <v>13702</v>
      </c>
      <c r="Q49" s="9">
        <v>63.45</v>
      </c>
      <c r="S49" s="10">
        <f t="shared" si="7"/>
        <v>0.34581742631071394</v>
      </c>
      <c r="T49">
        <f t="shared" si="8"/>
        <v>15.994847592544152</v>
      </c>
    </row>
    <row r="50" spans="1:20">
      <c r="A50">
        <v>26</v>
      </c>
      <c r="B50" s="1">
        <f t="shared" si="0"/>
        <v>44851</v>
      </c>
      <c r="C50">
        <v>221</v>
      </c>
      <c r="D50">
        <f t="shared" si="1"/>
        <v>14924</v>
      </c>
      <c r="E50">
        <f t="shared" si="9"/>
        <v>1.4332503117035489E-2</v>
      </c>
      <c r="F50">
        <f t="shared" si="2"/>
        <v>2.6283232008295077E-4</v>
      </c>
      <c r="G50">
        <f t="shared" si="3"/>
        <v>-1821.9227392707603</v>
      </c>
      <c r="I50">
        <f t="shared" si="4"/>
        <v>14332.503117035489</v>
      </c>
      <c r="J50">
        <f t="shared" si="5"/>
        <v>262.8323200829509</v>
      </c>
      <c r="L50">
        <f t="shared" si="10"/>
        <v>14971.311816766523</v>
      </c>
      <c r="M50" cm="1">
        <f t="array" ref="M50">EXP(SUMPRODUCT(TRANSPOSE(G$4:G$5),N50:O50))</f>
        <v>12.889816978821363</v>
      </c>
      <c r="N50">
        <f t="shared" si="6"/>
        <v>10.240316868254155</v>
      </c>
      <c r="O50">
        <f t="shared" si="6"/>
        <v>4.2673169962899467</v>
      </c>
      <c r="P50">
        <v>28010</v>
      </c>
      <c r="Q50" s="9">
        <v>71.33</v>
      </c>
      <c r="S50" s="10">
        <f t="shared" si="7"/>
        <v>0.18928651621244752</v>
      </c>
      <c r="T50">
        <f t="shared" si="8"/>
        <v>6.6580206078543478</v>
      </c>
    </row>
    <row r="51" spans="1:20">
      <c r="A51">
        <v>27</v>
      </c>
      <c r="B51" s="1">
        <f t="shared" si="0"/>
        <v>44858</v>
      </c>
      <c r="C51">
        <v>237</v>
      </c>
      <c r="D51">
        <f t="shared" si="1"/>
        <v>15161</v>
      </c>
      <c r="E51">
        <f t="shared" si="9"/>
        <v>1.4563025194759605E-2</v>
      </c>
      <c r="F51">
        <f t="shared" si="2"/>
        <v>2.305220777241157E-4</v>
      </c>
      <c r="G51">
        <f t="shared" si="3"/>
        <v>-1984.9138486207464</v>
      </c>
      <c r="I51">
        <f t="shared" si="4"/>
        <v>14563.025194759604</v>
      </c>
      <c r="J51">
        <f t="shared" si="5"/>
        <v>230.52207772411566</v>
      </c>
      <c r="L51">
        <f t="shared" si="10"/>
        <v>15921.001258588021</v>
      </c>
      <c r="M51" cm="1">
        <f t="array" ref="M51">EXP(SUMPRODUCT(TRANSPOSE(G$4:G$5),N51:O51))</f>
        <v>11.550784448448686</v>
      </c>
      <c r="N51">
        <f t="shared" si="6"/>
        <v>9.329455852866344</v>
      </c>
      <c r="O51">
        <f t="shared" si="6"/>
        <v>4.1694520347089066</v>
      </c>
      <c r="P51">
        <v>11265</v>
      </c>
      <c r="Q51" s="9">
        <v>64.680000000000007</v>
      </c>
      <c r="S51" s="10">
        <f t="shared" si="7"/>
        <v>2.7333005383478222E-2</v>
      </c>
      <c r="T51">
        <f t="shared" si="8"/>
        <v>0.1820366943882035</v>
      </c>
    </row>
    <row r="52" spans="1:20">
      <c r="A52">
        <v>28</v>
      </c>
      <c r="B52" s="1">
        <f t="shared" si="0"/>
        <v>44865</v>
      </c>
      <c r="C52">
        <v>277</v>
      </c>
      <c r="D52">
        <f t="shared" si="1"/>
        <v>15438</v>
      </c>
      <c r="E52">
        <f t="shared" si="9"/>
        <v>1.4891313168994058E-2</v>
      </c>
      <c r="F52">
        <f t="shared" si="2"/>
        <v>3.2828797423445355E-4</v>
      </c>
      <c r="G52">
        <f t="shared" si="3"/>
        <v>-2221.9885639785653</v>
      </c>
      <c r="I52">
        <f t="shared" si="4"/>
        <v>14891.313168994058</v>
      </c>
      <c r="J52">
        <f t="shared" si="5"/>
        <v>328.28797423445394</v>
      </c>
      <c r="L52">
        <f t="shared" si="10"/>
        <v>17376.197016040736</v>
      </c>
      <c r="M52" cm="1">
        <f t="array" ref="M52">EXP(SUMPRODUCT(TRANSPOSE(G$4:G$5),N52:O52))</f>
        <v>16.981955004819046</v>
      </c>
      <c r="N52">
        <f t="shared" si="6"/>
        <v>9.7970709238316385</v>
      </c>
      <c r="O52">
        <f t="shared" si="6"/>
        <v>5.0072963928307415</v>
      </c>
      <c r="P52">
        <v>17981</v>
      </c>
      <c r="Q52" s="9">
        <v>149.5</v>
      </c>
      <c r="S52" s="10">
        <f t="shared" si="7"/>
        <v>0.18515514164062793</v>
      </c>
      <c r="T52">
        <f t="shared" si="8"/>
        <v>8.0126489774962462</v>
      </c>
    </row>
    <row r="53" spans="1:20">
      <c r="A53">
        <v>29</v>
      </c>
      <c r="B53" s="1">
        <f t="shared" si="0"/>
        <v>44872</v>
      </c>
      <c r="C53">
        <v>189</v>
      </c>
      <c r="D53">
        <f t="shared" si="1"/>
        <v>15627</v>
      </c>
      <c r="E53">
        <f t="shared" si="9"/>
        <v>1.5173706171224155E-2</v>
      </c>
      <c r="F53">
        <f t="shared" si="2"/>
        <v>2.8239300223009689E-4</v>
      </c>
      <c r="G53">
        <f t="shared" si="3"/>
        <v>-1544.5478473029377</v>
      </c>
      <c r="I53">
        <f t="shared" si="4"/>
        <v>15173.706171224156</v>
      </c>
      <c r="J53">
        <f t="shared" si="5"/>
        <v>282.39300223009741</v>
      </c>
      <c r="L53">
        <f t="shared" si="10"/>
        <v>18731.918931025222</v>
      </c>
      <c r="M53" cm="1">
        <f t="array" ref="M53">EXP(SUMPRODUCT(TRANSPOSE(G$4:G$5),N53:O53))</f>
        <v>15.202498127161634</v>
      </c>
      <c r="N53">
        <f t="shared" si="6"/>
        <v>9.7945093899663824</v>
      </c>
      <c r="O53">
        <f t="shared" si="6"/>
        <v>4.7428429911131644</v>
      </c>
      <c r="P53">
        <v>17935</v>
      </c>
      <c r="Q53" s="9">
        <v>114.76</v>
      </c>
      <c r="S53" s="10">
        <f t="shared" si="7"/>
        <v>0.49414286894231435</v>
      </c>
      <c r="T53">
        <f t="shared" si="8"/>
        <v>30.886929905026388</v>
      </c>
    </row>
    <row r="54" spans="1:20">
      <c r="A54">
        <v>30</v>
      </c>
      <c r="B54" s="1">
        <f t="shared" si="0"/>
        <v>44879</v>
      </c>
      <c r="C54">
        <v>144</v>
      </c>
      <c r="D54">
        <f t="shared" si="1"/>
        <v>15771</v>
      </c>
      <c r="E54">
        <f t="shared" si="9"/>
        <v>1.5477423901719356E-2</v>
      </c>
      <c r="F54">
        <f t="shared" si="2"/>
        <v>3.0371773049520101E-4</v>
      </c>
      <c r="G54">
        <f t="shared" si="3"/>
        <v>-1166.3153000648506</v>
      </c>
      <c r="I54">
        <f t="shared" si="4"/>
        <v>15477.423901719356</v>
      </c>
      <c r="J54">
        <f t="shared" si="5"/>
        <v>303.71773049520016</v>
      </c>
      <c r="L54">
        <f t="shared" si="10"/>
        <v>20306.271599089396</v>
      </c>
      <c r="M54" cm="1">
        <f t="array" ref="M54">EXP(SUMPRODUCT(TRANSPOSE(G$4:G$5),N54:O54))</f>
        <v>16.987202231951148</v>
      </c>
      <c r="N54">
        <f t="shared" si="6"/>
        <v>9.1761629201745958</v>
      </c>
      <c r="O54">
        <f t="shared" si="6"/>
        <v>5.1202666766047278</v>
      </c>
      <c r="P54">
        <v>9664</v>
      </c>
      <c r="Q54" s="9">
        <v>167.38</v>
      </c>
      <c r="S54" s="10">
        <f t="shared" si="7"/>
        <v>1.1091509062166678</v>
      </c>
      <c r="T54">
        <f t="shared" si="8"/>
        <v>83.991650381901351</v>
      </c>
    </row>
    <row r="55" spans="1:20">
      <c r="A55">
        <v>31</v>
      </c>
      <c r="B55" s="1">
        <f t="shared" si="0"/>
        <v>44886</v>
      </c>
      <c r="C55">
        <v>227</v>
      </c>
      <c r="D55">
        <f t="shared" si="1"/>
        <v>15998</v>
      </c>
      <c r="E55">
        <f t="shared" si="9"/>
        <v>1.5693702531433651E-2</v>
      </c>
      <c r="F55">
        <f t="shared" si="2"/>
        <v>2.162786297142949E-4</v>
      </c>
      <c r="G55">
        <f t="shared" si="3"/>
        <v>-1915.6400676222472</v>
      </c>
      <c r="I55">
        <f t="shared" si="4"/>
        <v>15693.702531433652</v>
      </c>
      <c r="J55">
        <f t="shared" si="5"/>
        <v>216.27862971429568</v>
      </c>
      <c r="L55">
        <f t="shared" si="10"/>
        <v>21506.159280533586</v>
      </c>
      <c r="M55" cm="1">
        <f t="array" ref="M55">EXP(SUMPRODUCT(TRANSPOSE(G$4:G$5),N55:O55))</f>
        <v>12.473648281448265</v>
      </c>
      <c r="N55">
        <f t="shared" si="6"/>
        <v>9.7463657967639161</v>
      </c>
      <c r="O55">
        <f t="shared" si="6"/>
        <v>4.2780540442909034</v>
      </c>
      <c r="P55">
        <v>17092</v>
      </c>
      <c r="Q55" s="9">
        <v>72.099999999999994</v>
      </c>
      <c r="S55" s="10">
        <f t="shared" si="7"/>
        <v>4.7230706104424335E-2</v>
      </c>
      <c r="T55">
        <f t="shared" si="8"/>
        <v>0.53148006788756608</v>
      </c>
    </row>
    <row r="56" spans="1:20">
      <c r="A56">
        <v>32</v>
      </c>
      <c r="B56" s="1">
        <f t="shared" si="0"/>
        <v>44893</v>
      </c>
      <c r="C56">
        <v>228</v>
      </c>
      <c r="D56">
        <f t="shared" si="1"/>
        <v>16226</v>
      </c>
      <c r="E56">
        <f t="shared" si="9"/>
        <v>1.5890290584247624E-2</v>
      </c>
      <c r="F56">
        <f t="shared" si="2"/>
        <v>1.9658805281397296E-4</v>
      </c>
      <c r="G56">
        <f t="shared" si="3"/>
        <v>-1945.8432276110073</v>
      </c>
      <c r="I56">
        <f t="shared" si="4"/>
        <v>15890.290584247623</v>
      </c>
      <c r="J56">
        <f t="shared" si="5"/>
        <v>196.58805281397144</v>
      </c>
      <c r="L56">
        <f t="shared" si="10"/>
        <v>22657.338577074526</v>
      </c>
      <c r="M56" cm="1">
        <f t="array" ref="M56">EXP(SUMPRODUCT(TRANSPOSE(G$4:G$5),N56:O56))</f>
        <v>11.543846196894705</v>
      </c>
      <c r="N56">
        <f t="shared" si="6"/>
        <v>9.5458121082638119</v>
      </c>
      <c r="O56">
        <f t="shared" si="6"/>
        <v>4.1289070065712119</v>
      </c>
      <c r="P56">
        <v>13986</v>
      </c>
      <c r="Q56" s="9">
        <v>62.11</v>
      </c>
      <c r="S56" s="10">
        <f t="shared" si="7"/>
        <v>0.13777169818433577</v>
      </c>
      <c r="T56">
        <f t="shared" si="8"/>
        <v>5.0191779810320307</v>
      </c>
    </row>
    <row r="57" spans="1:20">
      <c r="A57">
        <v>33</v>
      </c>
      <c r="B57" s="1">
        <f t="shared" si="0"/>
        <v>44900</v>
      </c>
      <c r="C57">
        <v>153</v>
      </c>
      <c r="D57">
        <f t="shared" si="1"/>
        <v>16379</v>
      </c>
      <c r="E57">
        <f t="shared" si="9"/>
        <v>1.6062252460576465E-2</v>
      </c>
      <c r="F57">
        <f t="shared" si="2"/>
        <v>1.7196187632884108E-4</v>
      </c>
      <c r="G57">
        <f t="shared" si="3"/>
        <v>-1326.2403765103443</v>
      </c>
      <c r="I57">
        <f t="shared" si="4"/>
        <v>16062.252460576465</v>
      </c>
      <c r="J57">
        <f t="shared" si="5"/>
        <v>171.96187632884175</v>
      </c>
      <c r="L57">
        <f t="shared" si="10"/>
        <v>23714.060506443177</v>
      </c>
      <c r="M57" cm="1">
        <f t="array" ref="M57">EXP(SUMPRODUCT(TRANSPOSE(G$4:G$5),N57:O57))</f>
        <v>10.233211066992981</v>
      </c>
      <c r="N57">
        <f t="shared" si="6"/>
        <v>9.2991750856766728</v>
      </c>
      <c r="O57">
        <f t="shared" si="6"/>
        <v>3.8850628238453631</v>
      </c>
      <c r="P57">
        <v>10929</v>
      </c>
      <c r="Q57" s="9">
        <v>48.67</v>
      </c>
      <c r="S57" s="10">
        <f t="shared" si="7"/>
        <v>0.12393383221465198</v>
      </c>
      <c r="T57">
        <f t="shared" si="8"/>
        <v>2.090886431261767</v>
      </c>
    </row>
    <row r="58" spans="1:20">
      <c r="A58">
        <v>34</v>
      </c>
      <c r="B58" s="1">
        <f t="shared" si="0"/>
        <v>44907</v>
      </c>
      <c r="C58">
        <v>115</v>
      </c>
      <c r="D58">
        <f t="shared" si="1"/>
        <v>16494</v>
      </c>
      <c r="E58">
        <f t="shared" si="9"/>
        <v>1.6211855393283847E-2</v>
      </c>
      <c r="F58">
        <f t="shared" si="2"/>
        <v>1.4960293270738223E-4</v>
      </c>
      <c r="G58">
        <f t="shared" si="3"/>
        <v>-1012.8654772300637</v>
      </c>
      <c r="I58">
        <f t="shared" si="4"/>
        <v>16211.855393283848</v>
      </c>
      <c r="J58">
        <f t="shared" si="5"/>
        <v>149.60293270738293</v>
      </c>
      <c r="L58">
        <f t="shared" si="10"/>
        <v>24672.899185660946</v>
      </c>
      <c r="M58" cm="1">
        <f t="array" ref="M58">EXP(SUMPRODUCT(TRANSPOSE(G$4:G$5),N58:O58))</f>
        <v>8.9763494923323321</v>
      </c>
      <c r="N58">
        <f t="shared" si="6"/>
        <v>9.3034663499656673</v>
      </c>
      <c r="O58">
        <f t="shared" si="6"/>
        <v>3.570658822726505</v>
      </c>
      <c r="P58">
        <v>10976</v>
      </c>
      <c r="Q58" s="9">
        <v>35.54</v>
      </c>
      <c r="S58" s="10">
        <f t="shared" si="7"/>
        <v>0.30089506702072116</v>
      </c>
      <c r="T58">
        <f t="shared" si="8"/>
        <v>8.0036061478397844</v>
      </c>
    </row>
    <row r="59" spans="1:20">
      <c r="A59">
        <v>35</v>
      </c>
      <c r="B59" s="1">
        <f t="shared" si="0"/>
        <v>44914</v>
      </c>
      <c r="C59">
        <v>73</v>
      </c>
      <c r="D59">
        <f t="shared" si="1"/>
        <v>16567</v>
      </c>
      <c r="E59">
        <f t="shared" si="9"/>
        <v>1.6384991119814618E-2</v>
      </c>
      <c r="F59">
        <f t="shared" si="2"/>
        <v>1.7313572653077092E-4</v>
      </c>
      <c r="G59">
        <f t="shared" si="3"/>
        <v>-632.2847348988314</v>
      </c>
      <c r="I59">
        <f t="shared" si="4"/>
        <v>16384.991119814618</v>
      </c>
      <c r="J59">
        <f t="shared" si="5"/>
        <v>173.13572653077063</v>
      </c>
      <c r="L59">
        <f t="shared" si="10"/>
        <v>25830.495676782859</v>
      </c>
      <c r="M59" cm="1">
        <f t="array" ref="M59">EXP(SUMPRODUCT(TRANSPOSE(G$4:G$5),N59:O59))</f>
        <v>10.486890359170193</v>
      </c>
      <c r="N59">
        <f t="shared" si="6"/>
        <v>9.9899404402663272</v>
      </c>
      <c r="O59">
        <f t="shared" si="6"/>
        <v>3.8188106237059674</v>
      </c>
      <c r="P59">
        <v>21806</v>
      </c>
      <c r="Q59" s="9">
        <v>45.55</v>
      </c>
      <c r="S59" s="10">
        <f t="shared" si="7"/>
        <v>1.3717222812434333</v>
      </c>
      <c r="T59">
        <f t="shared" si="8"/>
        <v>57.915046933211663</v>
      </c>
    </row>
    <row r="60" spans="1:20">
      <c r="A60">
        <v>36</v>
      </c>
      <c r="B60" s="1">
        <f t="shared" si="0"/>
        <v>44921</v>
      </c>
      <c r="C60">
        <v>43</v>
      </c>
      <c r="D60">
        <f t="shared" si="1"/>
        <v>16610</v>
      </c>
      <c r="E60">
        <f t="shared" si="9"/>
        <v>1.6524560688534362E-2</v>
      </c>
      <c r="F60">
        <f t="shared" si="2"/>
        <v>1.3956956871974402E-4</v>
      </c>
      <c r="G60">
        <f t="shared" si="3"/>
        <v>-381.70873736204459</v>
      </c>
      <c r="I60">
        <f t="shared" si="4"/>
        <v>16524.560688534362</v>
      </c>
      <c r="J60">
        <f t="shared" si="5"/>
        <v>139.56956871974398</v>
      </c>
      <c r="L60">
        <f t="shared" si="10"/>
        <v>26802.651753305756</v>
      </c>
      <c r="M60" cm="1">
        <f t="array" ref="M60">EXP(SUMPRODUCT(TRANSPOSE(G$4:G$5),N60:O60))</f>
        <v>8.5303814208882009</v>
      </c>
      <c r="N60">
        <f t="shared" si="6"/>
        <v>9.1149301871715238</v>
      </c>
      <c r="O60">
        <f t="shared" si="6"/>
        <v>3.482777368654578</v>
      </c>
      <c r="P60">
        <v>9090</v>
      </c>
      <c r="Q60" s="9">
        <v>32.549999999999997</v>
      </c>
      <c r="S60" s="10">
        <f t="shared" si="7"/>
        <v>2.2458039237149765</v>
      </c>
      <c r="T60">
        <f t="shared" si="8"/>
        <v>66.817442285311813</v>
      </c>
    </row>
    <row r="61" spans="1:20">
      <c r="A61">
        <v>37</v>
      </c>
      <c r="B61" s="1">
        <f t="shared" si="0"/>
        <v>44928</v>
      </c>
      <c r="C61">
        <v>34</v>
      </c>
      <c r="D61">
        <f t="shared" si="1"/>
        <v>16644</v>
      </c>
      <c r="E61">
        <f t="shared" si="9"/>
        <v>1.6648280318603548E-2</v>
      </c>
      <c r="F61">
        <f t="shared" si="2"/>
        <v>1.2371963006918563E-4</v>
      </c>
      <c r="G61">
        <f t="shared" si="3"/>
        <v>-305.91474840736623</v>
      </c>
      <c r="I61">
        <f t="shared" si="4"/>
        <v>16648.280318603549</v>
      </c>
      <c r="J61">
        <f t="shared" si="5"/>
        <v>123.71963006918668</v>
      </c>
      <c r="L61">
        <f t="shared" si="10"/>
        <v>27694.637105301121</v>
      </c>
      <c r="M61" cm="1">
        <f t="array" ref="M61">EXP(SUMPRODUCT(TRANSPOSE(G$4:G$5),N61:O61))</f>
        <v>7.5878383496530404</v>
      </c>
      <c r="N61">
        <f t="shared" si="6"/>
        <v>8.8140332016527836</v>
      </c>
      <c r="O61">
        <f t="shared" si="6"/>
        <v>3.2569420256746571</v>
      </c>
      <c r="P61">
        <v>6728</v>
      </c>
      <c r="Q61" s="9">
        <v>25.97</v>
      </c>
      <c r="S61" s="10">
        <f t="shared" si="7"/>
        <v>2.638812649093726</v>
      </c>
      <c r="T61">
        <f t="shared" si="8"/>
        <v>65.063337283260466</v>
      </c>
    </row>
    <row r="62" spans="1:20">
      <c r="G62">
        <f>(B2-D61)*LN(1-E61)</f>
        <v>-16508.994039134974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778C-F4A0-C34D-B060-4102E597CF45}">
  <sheetPr>
    <tabColor theme="9" tint="0.59999389629810485"/>
  </sheetPr>
  <dimension ref="A1:W63"/>
  <sheetViews>
    <sheetView workbookViewId="0">
      <selection activeCell="I26" sqref="I26"/>
    </sheetView>
  </sheetViews>
  <sheetFormatPr defaultColWidth="11" defaultRowHeight="15.75"/>
  <cols>
    <col min="5" max="6" width="13.625" customWidth="1"/>
    <col min="8" max="8" width="4.625" customWidth="1"/>
    <col min="11" max="11" width="3.375" customWidth="1"/>
    <col min="12" max="13" width="12.125" bestFit="1" customWidth="1"/>
    <col min="14" max="17" width="12.125" customWidth="1"/>
    <col min="20" max="20" width="4.5" customWidth="1"/>
  </cols>
  <sheetData>
    <row r="1" spans="1:23">
      <c r="F1" t="s">
        <v>6</v>
      </c>
      <c r="G1">
        <v>8.1239976572833935E-3</v>
      </c>
      <c r="S1" t="s">
        <v>16</v>
      </c>
      <c r="U1" s="10">
        <f>AVERAGE(U12:U62)</f>
        <v>0.28886481472844561</v>
      </c>
      <c r="V1" t="s">
        <v>19</v>
      </c>
      <c r="W1">
        <f>SUM(V12:V62)</f>
        <v>1078.7667500152029</v>
      </c>
    </row>
    <row r="2" spans="1:23">
      <c r="A2" t="s">
        <v>9</v>
      </c>
      <c r="B2">
        <v>1000000</v>
      </c>
      <c r="F2" t="s">
        <v>7</v>
      </c>
      <c r="G2">
        <v>9580034.7388429008</v>
      </c>
      <c r="S2" t="s">
        <v>27</v>
      </c>
      <c r="U2">
        <f>-2*G7+4*LN(B2)</f>
        <v>283005.64705961104</v>
      </c>
      <c r="V2" t="s">
        <v>20</v>
      </c>
      <c r="W2">
        <f>51-2</f>
        <v>49</v>
      </c>
    </row>
    <row r="3" spans="1:23">
      <c r="F3" t="s">
        <v>11</v>
      </c>
      <c r="G3">
        <v>1.6128602672074825</v>
      </c>
      <c r="V3" t="s">
        <v>21</v>
      </c>
      <c r="W3">
        <f>_xlfn.CHISQ.DIST.RT(W1,W2)</f>
        <v>7.3678156101056131E-194</v>
      </c>
    </row>
    <row r="4" spans="1:23">
      <c r="F4" t="s">
        <v>30</v>
      </c>
      <c r="G4">
        <v>7.4547711313896967E-2</v>
      </c>
    </row>
    <row r="5" spans="1:23" ht="15" customHeight="1">
      <c r="F5" t="s">
        <v>12</v>
      </c>
      <c r="G5">
        <v>8.8779499974840415E-2</v>
      </c>
    </row>
    <row r="6" spans="1:23" ht="15" customHeight="1">
      <c r="F6" t="s">
        <v>33</v>
      </c>
      <c r="G6">
        <v>5.3430651322407297</v>
      </c>
    </row>
    <row r="7" spans="1:23">
      <c r="F7" t="s">
        <v>8</v>
      </c>
      <c r="G7">
        <f>SUM(G10:G63)</f>
        <v>-141475.19250868959</v>
      </c>
    </row>
    <row r="8" spans="1:23">
      <c r="R8" t="s">
        <v>23</v>
      </c>
    </row>
    <row r="9" spans="1:23">
      <c r="B9" s="3" t="s">
        <v>15</v>
      </c>
      <c r="C9" s="2" t="s">
        <v>0</v>
      </c>
      <c r="D9" s="12" t="s">
        <v>4</v>
      </c>
      <c r="E9" s="12" t="s">
        <v>5</v>
      </c>
      <c r="F9" s="12" t="s">
        <v>25</v>
      </c>
      <c r="G9" s="12" t="s">
        <v>8</v>
      </c>
      <c r="H9" s="12"/>
      <c r="I9" s="12" t="s">
        <v>10</v>
      </c>
      <c r="J9" s="12" t="s">
        <v>26</v>
      </c>
      <c r="K9" s="12"/>
      <c r="L9" s="12" t="s">
        <v>22</v>
      </c>
      <c r="M9" s="12" t="s">
        <v>13</v>
      </c>
      <c r="N9" s="12" t="s">
        <v>28</v>
      </c>
      <c r="O9" s="12" t="s">
        <v>29</v>
      </c>
      <c r="P9" s="12" t="s">
        <v>34</v>
      </c>
      <c r="Q9" s="11" t="s">
        <v>1</v>
      </c>
      <c r="R9" s="3" t="s">
        <v>2</v>
      </c>
      <c r="S9" s="3" t="s">
        <v>32</v>
      </c>
      <c r="T9" s="11"/>
      <c r="U9" s="12" t="s">
        <v>18</v>
      </c>
      <c r="V9" s="12" t="s">
        <v>19</v>
      </c>
    </row>
    <row r="10" spans="1:23">
      <c r="B10" s="1">
        <f>B11-WEEKDAY(7)</f>
        <v>44564</v>
      </c>
      <c r="C10" s="4"/>
    </row>
    <row r="11" spans="1:23">
      <c r="B11" s="1">
        <v>44571</v>
      </c>
      <c r="C11" s="4"/>
    </row>
    <row r="12" spans="1:23">
      <c r="B12" s="1">
        <v>44578</v>
      </c>
      <c r="C12">
        <v>0</v>
      </c>
      <c r="D12">
        <f>C12</f>
        <v>0</v>
      </c>
      <c r="Q12">
        <v>67488</v>
      </c>
      <c r="R12" s="9">
        <v>99.39</v>
      </c>
      <c r="S12">
        <v>7.5</v>
      </c>
      <c r="U12" s="10"/>
    </row>
    <row r="13" spans="1:23">
      <c r="B13" s="1">
        <f t="shared" ref="B13:B62" si="0">B12+WEEKDAY(7)</f>
        <v>44585</v>
      </c>
      <c r="C13">
        <v>0</v>
      </c>
      <c r="D13">
        <f t="shared" ref="D13:D62" si="1">C13+D12</f>
        <v>0</v>
      </c>
      <c r="Q13">
        <v>65229</v>
      </c>
      <c r="R13" s="9">
        <v>119.85</v>
      </c>
      <c r="S13">
        <v>7.5</v>
      </c>
      <c r="U13" s="10"/>
      <c r="W13" t="s">
        <v>14</v>
      </c>
    </row>
    <row r="14" spans="1:23">
      <c r="B14" s="1">
        <f t="shared" si="0"/>
        <v>44592</v>
      </c>
      <c r="C14">
        <v>0</v>
      </c>
      <c r="D14">
        <f t="shared" si="1"/>
        <v>0</v>
      </c>
      <c r="Q14">
        <v>59440</v>
      </c>
      <c r="R14" s="9">
        <v>117.1</v>
      </c>
      <c r="S14">
        <v>7.5</v>
      </c>
      <c r="U14" s="10"/>
    </row>
    <row r="15" spans="1:23">
      <c r="B15" s="1">
        <f t="shared" si="0"/>
        <v>44599</v>
      </c>
      <c r="C15">
        <v>0</v>
      </c>
      <c r="D15">
        <f t="shared" si="1"/>
        <v>0</v>
      </c>
      <c r="Q15">
        <v>88268</v>
      </c>
      <c r="R15" s="9">
        <v>95.16</v>
      </c>
      <c r="S15" s="9">
        <v>7.9</v>
      </c>
      <c r="U15" s="10"/>
    </row>
    <row r="16" spans="1:23">
      <c r="B16" s="1">
        <f t="shared" si="0"/>
        <v>44606</v>
      </c>
      <c r="C16">
        <v>0</v>
      </c>
      <c r="D16">
        <f t="shared" si="1"/>
        <v>0</v>
      </c>
      <c r="Q16">
        <v>86692</v>
      </c>
      <c r="R16" s="9">
        <v>101.27</v>
      </c>
      <c r="S16" s="9">
        <v>7.9</v>
      </c>
      <c r="U16" s="10"/>
    </row>
    <row r="17" spans="1:22">
      <c r="B17" s="1">
        <f t="shared" si="0"/>
        <v>44613</v>
      </c>
      <c r="C17">
        <v>0</v>
      </c>
      <c r="D17">
        <f t="shared" si="1"/>
        <v>0</v>
      </c>
      <c r="Q17">
        <v>53312</v>
      </c>
      <c r="R17" s="9">
        <v>91.46</v>
      </c>
      <c r="S17" s="9">
        <v>7.9</v>
      </c>
      <c r="U17" s="10"/>
    </row>
    <row r="18" spans="1:22">
      <c r="B18" s="1">
        <f t="shared" si="0"/>
        <v>44620</v>
      </c>
      <c r="C18">
        <v>0</v>
      </c>
      <c r="D18">
        <f t="shared" si="1"/>
        <v>0</v>
      </c>
      <c r="Q18">
        <v>52544</v>
      </c>
      <c r="R18" s="9">
        <v>122.79</v>
      </c>
      <c r="S18" s="9">
        <v>7.9</v>
      </c>
      <c r="U18" s="10"/>
    </row>
    <row r="19" spans="1:22">
      <c r="B19" s="1">
        <f t="shared" si="0"/>
        <v>44627</v>
      </c>
      <c r="C19">
        <v>0</v>
      </c>
      <c r="D19">
        <f t="shared" si="1"/>
        <v>0</v>
      </c>
      <c r="Q19">
        <v>46868</v>
      </c>
      <c r="R19" s="9">
        <v>99.19</v>
      </c>
      <c r="S19" s="9">
        <v>8.5</v>
      </c>
      <c r="U19" s="10"/>
    </row>
    <row r="20" spans="1:22">
      <c r="B20" s="1">
        <f t="shared" si="0"/>
        <v>44634</v>
      </c>
      <c r="C20">
        <v>0</v>
      </c>
      <c r="D20">
        <f t="shared" si="1"/>
        <v>0</v>
      </c>
      <c r="Q20">
        <v>36179</v>
      </c>
      <c r="R20" s="9">
        <v>83.53</v>
      </c>
      <c r="S20" s="9">
        <v>8.5</v>
      </c>
      <c r="U20" s="10"/>
    </row>
    <row r="21" spans="1:22">
      <c r="B21" s="1">
        <f t="shared" si="0"/>
        <v>44641</v>
      </c>
      <c r="C21">
        <v>0</v>
      </c>
      <c r="D21">
        <f t="shared" si="1"/>
        <v>0</v>
      </c>
      <c r="Q21">
        <v>36640</v>
      </c>
      <c r="R21" s="9">
        <v>94.8</v>
      </c>
      <c r="S21" s="9">
        <v>8.5</v>
      </c>
      <c r="U21" s="10"/>
    </row>
    <row r="22" spans="1:22">
      <c r="B22" s="1">
        <f t="shared" si="0"/>
        <v>44648</v>
      </c>
      <c r="C22">
        <v>0</v>
      </c>
      <c r="D22">
        <f t="shared" si="1"/>
        <v>0</v>
      </c>
      <c r="Q22">
        <v>51565</v>
      </c>
      <c r="R22" s="9">
        <v>105.45</v>
      </c>
      <c r="S22" s="9">
        <v>8.5</v>
      </c>
      <c r="U22" s="10"/>
    </row>
    <row r="23" spans="1:22">
      <c r="B23" s="1">
        <f t="shared" si="0"/>
        <v>44655</v>
      </c>
      <c r="C23">
        <v>0</v>
      </c>
      <c r="D23">
        <f t="shared" si="1"/>
        <v>0</v>
      </c>
      <c r="Q23">
        <v>36797</v>
      </c>
      <c r="R23" s="9">
        <v>133.03</v>
      </c>
      <c r="S23" s="9">
        <v>8.3000000000000007</v>
      </c>
      <c r="U23" s="10"/>
    </row>
    <row r="24" spans="1:22">
      <c r="B24" s="1">
        <f t="shared" si="0"/>
        <v>44662</v>
      </c>
      <c r="C24">
        <v>0</v>
      </c>
      <c r="D24">
        <f t="shared" si="1"/>
        <v>0</v>
      </c>
      <c r="Q24">
        <v>35981</v>
      </c>
      <c r="R24" s="9">
        <v>115.16</v>
      </c>
      <c r="S24" s="9">
        <v>8.3000000000000007</v>
      </c>
      <c r="U24" s="10"/>
    </row>
    <row r="25" spans="1:22">
      <c r="B25" s="1">
        <f t="shared" si="0"/>
        <v>44669</v>
      </c>
      <c r="C25">
        <v>0</v>
      </c>
      <c r="D25">
        <f t="shared" si="1"/>
        <v>0</v>
      </c>
      <c r="Q25">
        <v>46979</v>
      </c>
      <c r="R25" s="9">
        <v>104.52</v>
      </c>
      <c r="S25" s="9">
        <v>8.3000000000000007</v>
      </c>
      <c r="U25" s="10"/>
    </row>
    <row r="26" spans="1:22">
      <c r="A26">
        <v>1</v>
      </c>
      <c r="B26" s="1">
        <f t="shared" si="0"/>
        <v>44676</v>
      </c>
      <c r="C26">
        <v>288</v>
      </c>
      <c r="D26">
        <f>C26</f>
        <v>288</v>
      </c>
      <c r="E26">
        <f>1-(G$2/(G$2+L26))^G$1</f>
        <v>2.215512198286973E-4</v>
      </c>
      <c r="F26">
        <f>E26</f>
        <v>2.215512198286973E-4</v>
      </c>
      <c r="G26">
        <f t="shared" ref="G26:G62" si="2">C26*IFERROR(LN(F26), -10000)</f>
        <v>-2423.4787452814544</v>
      </c>
      <c r="I26">
        <f t="shared" ref="I26:I62" si="3">$B$2*E26</f>
        <v>221.5512198286973</v>
      </c>
      <c r="J26">
        <f>I26</f>
        <v>221.5512198286973</v>
      </c>
      <c r="L26">
        <f>A26^$G$3*M26</f>
        <v>264883.88528176508</v>
      </c>
      <c r="M26" cm="1">
        <f t="array" ref="M26">EXP(SUMPRODUCT(TRANSPOSE(G$4:G$6),N26:P26))</f>
        <v>264883.88528176508</v>
      </c>
      <c r="N26">
        <f t="shared" ref="N26:O62" si="4">LN(Q26)</f>
        <v>10.286366161971497</v>
      </c>
      <c r="O26">
        <f t="shared" si="4"/>
        <v>4.6511946242993707</v>
      </c>
      <c r="P26">
        <f>LN(S26)</f>
        <v>2.1162555148025524</v>
      </c>
      <c r="Q26">
        <v>29330</v>
      </c>
      <c r="R26" s="9">
        <v>104.71</v>
      </c>
      <c r="S26" s="9">
        <v>8.3000000000000007</v>
      </c>
      <c r="U26" s="10">
        <f t="shared" ref="U26:U62" si="5">ABS(C26-J26)/C26</f>
        <v>0.23072493115035661</v>
      </c>
      <c r="V26">
        <f t="shared" ref="V26:V62" si="6">(C26-J26)^2/J26</f>
        <v>19.929659559844065</v>
      </c>
    </row>
    <row r="27" spans="1:22">
      <c r="A27">
        <v>2</v>
      </c>
      <c r="B27" s="1">
        <f t="shared" si="0"/>
        <v>44683</v>
      </c>
      <c r="C27">
        <v>488</v>
      </c>
      <c r="D27">
        <f t="shared" si="1"/>
        <v>776</v>
      </c>
      <c r="E27">
        <f t="shared" ref="E27:E62" si="7">1-(G$2/(G$2+L27))^G$1</f>
        <v>8.2517028769280021E-4</v>
      </c>
      <c r="F27">
        <f t="shared" ref="F27:F62" si="8">E27-E26</f>
        <v>6.0361906786410291E-4</v>
      </c>
      <c r="G27">
        <f t="shared" si="2"/>
        <v>-3617.3328137726653</v>
      </c>
      <c r="I27">
        <f t="shared" si="3"/>
        <v>825.17028769280023</v>
      </c>
      <c r="J27">
        <f>I27-I26</f>
        <v>603.61906786410293</v>
      </c>
      <c r="L27">
        <f>L26+(A27^G$3-A26^G$3)*M27</f>
        <v>1024641.9277261819</v>
      </c>
      <c r="M27" cm="1">
        <f t="array" ref="M27">EXP(SUMPRODUCT(TRANSPOSE(G$4:G$6),N27:P27))</f>
        <v>369069.65351473627</v>
      </c>
      <c r="N27">
        <f t="shared" si="4"/>
        <v>11.981215126211628</v>
      </c>
      <c r="O27">
        <f t="shared" si="4"/>
        <v>4.8272731961270541</v>
      </c>
      <c r="P27">
        <f t="shared" ref="P27:P62" si="9">LN(S27)</f>
        <v>2.1517622032594619</v>
      </c>
      <c r="Q27">
        <v>159726</v>
      </c>
      <c r="R27" s="9">
        <v>124.87</v>
      </c>
      <c r="S27" s="9">
        <v>8.6</v>
      </c>
      <c r="U27" s="10">
        <f t="shared" si="5"/>
        <v>0.23692431939365355</v>
      </c>
      <c r="V27">
        <f t="shared" si="6"/>
        <v>22.14603475179419</v>
      </c>
    </row>
    <row r="28" spans="1:22">
      <c r="A28">
        <v>3</v>
      </c>
      <c r="B28" s="1">
        <f t="shared" si="0"/>
        <v>44690</v>
      </c>
      <c r="C28">
        <v>610</v>
      </c>
      <c r="D28">
        <f t="shared" si="1"/>
        <v>1386</v>
      </c>
      <c r="E28">
        <f t="shared" si="7"/>
        <v>1.516121765354872E-3</v>
      </c>
      <c r="F28">
        <f t="shared" si="8"/>
        <v>6.9095147766207177E-4</v>
      </c>
      <c r="G28">
        <f t="shared" si="2"/>
        <v>-4439.2389838445879</v>
      </c>
      <c r="I28">
        <f t="shared" si="3"/>
        <v>1516.121765354872</v>
      </c>
      <c r="J28">
        <f t="shared" ref="J28:J62" si="10">I28-I27</f>
        <v>690.95147766207174</v>
      </c>
      <c r="L28">
        <f t="shared" ref="L28:L62" si="11">L27+(A28^G$3-A27^G$3)*M28</f>
        <v>1967193.8281393424</v>
      </c>
      <c r="M28" cm="1">
        <f t="array" ref="M28">EXP(SUMPRODUCT(TRANSPOSE(G$4:G$6),N28:P28))</f>
        <v>333825.12617630488</v>
      </c>
      <c r="N28">
        <f t="shared" si="4"/>
        <v>10.608538600098896</v>
      </c>
      <c r="O28">
        <f t="shared" si="4"/>
        <v>4.8493704798279111</v>
      </c>
      <c r="P28">
        <f t="shared" si="9"/>
        <v>2.1517622032594619</v>
      </c>
      <c r="Q28">
        <v>40479</v>
      </c>
      <c r="R28" s="9">
        <v>127.66</v>
      </c>
      <c r="S28" s="9">
        <v>8.6</v>
      </c>
      <c r="U28" s="10">
        <f t="shared" si="5"/>
        <v>0.13270734042962581</v>
      </c>
      <c r="V28">
        <f t="shared" si="6"/>
        <v>9.4842285566076878</v>
      </c>
    </row>
    <row r="29" spans="1:22">
      <c r="A29">
        <v>4</v>
      </c>
      <c r="B29" s="1">
        <f t="shared" si="0"/>
        <v>44697</v>
      </c>
      <c r="C29">
        <v>812</v>
      </c>
      <c r="D29">
        <f t="shared" si="1"/>
        <v>2198</v>
      </c>
      <c r="E29">
        <f t="shared" si="7"/>
        <v>2.3199344833033653E-3</v>
      </c>
      <c r="F29">
        <f t="shared" si="8"/>
        <v>8.0381271794849329E-4</v>
      </c>
      <c r="G29">
        <f t="shared" si="2"/>
        <v>-5786.4291340811806</v>
      </c>
      <c r="I29">
        <f t="shared" si="3"/>
        <v>2319.9344833033651</v>
      </c>
      <c r="J29">
        <f t="shared" si="10"/>
        <v>803.81271794849317</v>
      </c>
      <c r="L29">
        <f t="shared" si="11"/>
        <v>3170568.7757451781</v>
      </c>
      <c r="M29" cm="1">
        <f t="array" ref="M29">EXP(SUMPRODUCT(TRANSPOSE(G$4:G$6),N29:P29))</f>
        <v>346512.05920125393</v>
      </c>
      <c r="N29">
        <f t="shared" si="4"/>
        <v>10.472374515715389</v>
      </c>
      <c r="O29">
        <f t="shared" si="4"/>
        <v>5.3838526546542997</v>
      </c>
      <c r="P29">
        <f t="shared" si="9"/>
        <v>2.1517622032594619</v>
      </c>
      <c r="Q29">
        <v>35326</v>
      </c>
      <c r="R29" s="9">
        <v>217.86</v>
      </c>
      <c r="S29" s="9">
        <v>8.6</v>
      </c>
      <c r="U29" s="10">
        <f t="shared" si="5"/>
        <v>1.0082859669343382E-2</v>
      </c>
      <c r="V29">
        <f t="shared" si="6"/>
        <v>8.3392046299049838E-2</v>
      </c>
    </row>
    <row r="30" spans="1:22">
      <c r="A30">
        <v>5</v>
      </c>
      <c r="B30" s="1">
        <f t="shared" si="0"/>
        <v>44704</v>
      </c>
      <c r="C30">
        <v>1028</v>
      </c>
      <c r="D30">
        <f t="shared" si="1"/>
        <v>3226</v>
      </c>
      <c r="E30">
        <f t="shared" si="7"/>
        <v>3.096281956543101E-3</v>
      </c>
      <c r="F30">
        <f t="shared" si="8"/>
        <v>7.7634747323973574E-4</v>
      </c>
      <c r="G30">
        <f t="shared" si="2"/>
        <v>-7361.415853378644</v>
      </c>
      <c r="I30">
        <f t="shared" si="3"/>
        <v>3096.2819565431009</v>
      </c>
      <c r="J30">
        <f t="shared" si="10"/>
        <v>776.34747323973579</v>
      </c>
      <c r="L30">
        <f t="shared" si="11"/>
        <v>4452806.0434671687</v>
      </c>
      <c r="M30" cm="1">
        <f t="array" ref="M30">EXP(SUMPRODUCT(TRANSPOSE(G$4:G$6),N30:P30))</f>
        <v>316414.34452986333</v>
      </c>
      <c r="N30">
        <f t="shared" si="4"/>
        <v>10.047674472848625</v>
      </c>
      <c r="O30">
        <f t="shared" si="4"/>
        <v>4.7169798610400973</v>
      </c>
      <c r="P30">
        <f t="shared" si="9"/>
        <v>2.1517622032594619</v>
      </c>
      <c r="Q30">
        <v>23102</v>
      </c>
      <c r="R30" s="9">
        <v>111.83</v>
      </c>
      <c r="S30" s="9">
        <v>8.6</v>
      </c>
      <c r="U30" s="10">
        <f t="shared" si="5"/>
        <v>0.24479817778235818</v>
      </c>
      <c r="V30">
        <f t="shared" si="6"/>
        <v>81.573002305978434</v>
      </c>
    </row>
    <row r="31" spans="1:22">
      <c r="A31">
        <v>6</v>
      </c>
      <c r="B31" s="1">
        <f t="shared" si="0"/>
        <v>44711</v>
      </c>
      <c r="C31">
        <v>625</v>
      </c>
      <c r="D31">
        <f t="shared" si="1"/>
        <v>3851</v>
      </c>
      <c r="E31">
        <f t="shared" si="7"/>
        <v>3.8874217499597075E-3</v>
      </c>
      <c r="F31">
        <f t="shared" si="8"/>
        <v>7.9113979341660645E-4</v>
      </c>
      <c r="G31">
        <f t="shared" si="2"/>
        <v>-4463.7724223927853</v>
      </c>
      <c r="I31">
        <f t="shared" si="3"/>
        <v>3887.4217499597075</v>
      </c>
      <c r="J31">
        <f t="shared" si="10"/>
        <v>791.13979341660661</v>
      </c>
      <c r="L31">
        <f t="shared" si="11"/>
        <v>5893399.9403210338</v>
      </c>
      <c r="M31" cm="1">
        <f t="array" ref="M31">EXP(SUMPRODUCT(TRANSPOSE(G$4:G$6),N31:P31))</f>
        <v>314302.691835112</v>
      </c>
      <c r="N31">
        <f t="shared" si="4"/>
        <v>9.8191816034828712</v>
      </c>
      <c r="O31">
        <f t="shared" si="4"/>
        <v>4.833420674670446</v>
      </c>
      <c r="P31">
        <f t="shared" si="9"/>
        <v>2.1517622032594619</v>
      </c>
      <c r="Q31">
        <v>18383</v>
      </c>
      <c r="R31" s="9">
        <v>125.64</v>
      </c>
      <c r="S31" s="9">
        <v>8.6</v>
      </c>
      <c r="U31" s="10">
        <f t="shared" si="5"/>
        <v>0.2658236694665706</v>
      </c>
      <c r="V31">
        <f t="shared" si="6"/>
        <v>34.889448345543585</v>
      </c>
    </row>
    <row r="32" spans="1:22">
      <c r="A32">
        <v>7</v>
      </c>
      <c r="B32" s="1">
        <f t="shared" si="0"/>
        <v>44718</v>
      </c>
      <c r="C32">
        <v>1443</v>
      </c>
      <c r="D32">
        <f t="shared" si="1"/>
        <v>5294</v>
      </c>
      <c r="E32">
        <f t="shared" si="7"/>
        <v>4.9519367459831543E-3</v>
      </c>
      <c r="F32">
        <f t="shared" si="8"/>
        <v>1.0645149960234468E-3</v>
      </c>
      <c r="G32">
        <f t="shared" si="2"/>
        <v>-9877.6755282929207</v>
      </c>
      <c r="I32">
        <f t="shared" si="3"/>
        <v>4951.9367459831547</v>
      </c>
      <c r="J32">
        <f t="shared" si="10"/>
        <v>1064.5149960234471</v>
      </c>
      <c r="L32">
        <f t="shared" si="11"/>
        <v>8070035.557078477</v>
      </c>
      <c r="M32" cm="1">
        <f t="array" ref="M32">EXP(SUMPRODUCT(TRANSPOSE(G$4:G$6),N32:P32))</f>
        <v>428635.78141147125</v>
      </c>
      <c r="N32">
        <f t="shared" si="4"/>
        <v>10.105775121970961</v>
      </c>
      <c r="O32">
        <f t="shared" si="4"/>
        <v>4.6862892372728835</v>
      </c>
      <c r="P32">
        <f t="shared" si="9"/>
        <v>2.2082744135228043</v>
      </c>
      <c r="Q32">
        <v>24484</v>
      </c>
      <c r="R32" s="9">
        <v>108.45</v>
      </c>
      <c r="S32" s="9">
        <v>9.1</v>
      </c>
      <c r="U32" s="10">
        <f t="shared" si="5"/>
        <v>0.26229037004612121</v>
      </c>
      <c r="V32">
        <f t="shared" si="6"/>
        <v>134.56916884238615</v>
      </c>
    </row>
    <row r="33" spans="1:22">
      <c r="A33">
        <v>8</v>
      </c>
      <c r="B33" s="1">
        <f t="shared" si="0"/>
        <v>44725</v>
      </c>
      <c r="C33">
        <v>811</v>
      </c>
      <c r="D33">
        <f t="shared" si="1"/>
        <v>6105</v>
      </c>
      <c r="E33">
        <f t="shared" si="7"/>
        <v>5.9874570284695894E-3</v>
      </c>
      <c r="F33">
        <f t="shared" si="8"/>
        <v>1.0355202824864351E-3</v>
      </c>
      <c r="G33">
        <f t="shared" si="2"/>
        <v>-5573.882396334031</v>
      </c>
      <c r="I33">
        <f t="shared" si="3"/>
        <v>5987.4570284695892</v>
      </c>
      <c r="J33">
        <f t="shared" si="10"/>
        <v>1035.5202824864346</v>
      </c>
      <c r="L33">
        <f t="shared" si="11"/>
        <v>10483524.138753304</v>
      </c>
      <c r="M33" cm="1">
        <f t="array" ref="M33">EXP(SUMPRODUCT(TRANSPOSE(G$4:G$6),N33:P33))</f>
        <v>435346.05749221076</v>
      </c>
      <c r="N33">
        <f t="shared" si="4"/>
        <v>10.06496844345823</v>
      </c>
      <c r="O33">
        <f t="shared" si="4"/>
        <v>4.8955236869950314</v>
      </c>
      <c r="P33">
        <f t="shared" si="9"/>
        <v>2.2082744135228043</v>
      </c>
      <c r="Q33">
        <v>23505</v>
      </c>
      <c r="R33" s="9">
        <v>133.69</v>
      </c>
      <c r="S33" s="9">
        <v>9.1</v>
      </c>
      <c r="U33" s="10">
        <f t="shared" si="5"/>
        <v>0.27684375152458024</v>
      </c>
      <c r="V33">
        <f t="shared" si="6"/>
        <v>48.68022201047399</v>
      </c>
    </row>
    <row r="34" spans="1:22">
      <c r="A34">
        <v>9</v>
      </c>
      <c r="B34" s="1">
        <f t="shared" si="0"/>
        <v>44732</v>
      </c>
      <c r="C34">
        <v>867</v>
      </c>
      <c r="D34">
        <f t="shared" si="1"/>
        <v>6972</v>
      </c>
      <c r="E34">
        <f t="shared" si="7"/>
        <v>6.9908256662430945E-3</v>
      </c>
      <c r="F34">
        <f t="shared" si="8"/>
        <v>1.0033686377735052E-3</v>
      </c>
      <c r="G34">
        <f t="shared" si="2"/>
        <v>-5986.1081261451163</v>
      </c>
      <c r="I34">
        <f t="shared" si="3"/>
        <v>6990.8256662430949</v>
      </c>
      <c r="J34">
        <f t="shared" si="10"/>
        <v>1003.3686377735057</v>
      </c>
      <c r="L34">
        <f t="shared" si="11"/>
        <v>13139352.824278537</v>
      </c>
      <c r="M34" cm="1">
        <f t="array" ref="M34">EXP(SUMPRODUCT(TRANSPOSE(G$4:G$6),N34:P34))</f>
        <v>443668.75557616266</v>
      </c>
      <c r="N34">
        <f t="shared" si="4"/>
        <v>9.8818552524090144</v>
      </c>
      <c r="O34">
        <f t="shared" si="4"/>
        <v>5.2625865565922378</v>
      </c>
      <c r="P34">
        <f t="shared" si="9"/>
        <v>2.2082744135228043</v>
      </c>
      <c r="Q34">
        <v>19572</v>
      </c>
      <c r="R34" s="9">
        <v>192.98</v>
      </c>
      <c r="S34" s="9">
        <v>9.1</v>
      </c>
      <c r="U34" s="10">
        <f t="shared" si="5"/>
        <v>0.15728793284141376</v>
      </c>
      <c r="V34">
        <f t="shared" si="6"/>
        <v>18.533971132950093</v>
      </c>
    </row>
    <row r="35" spans="1:22">
      <c r="A35">
        <v>10</v>
      </c>
      <c r="B35" s="1">
        <f t="shared" si="0"/>
        <v>44739</v>
      </c>
      <c r="C35">
        <v>753</v>
      </c>
      <c r="D35">
        <f t="shared" si="1"/>
        <v>7725</v>
      </c>
      <c r="E35">
        <f t="shared" si="7"/>
        <v>7.8665691361861079E-3</v>
      </c>
      <c r="F35">
        <f t="shared" si="8"/>
        <v>8.7574346994301333E-4</v>
      </c>
      <c r="G35">
        <f t="shared" si="2"/>
        <v>-5301.4493263914137</v>
      </c>
      <c r="I35">
        <f t="shared" si="3"/>
        <v>7866.5691361861082</v>
      </c>
      <c r="J35">
        <f t="shared" si="10"/>
        <v>875.74346994301322</v>
      </c>
      <c r="L35">
        <f t="shared" si="11"/>
        <v>15745737.435520979</v>
      </c>
      <c r="M35" cm="1">
        <f t="array" ref="M35">EXP(SUMPRODUCT(TRANSPOSE(G$4:G$6),N35:P35))</f>
        <v>406706.77444971533</v>
      </c>
      <c r="N35">
        <f t="shared" si="4"/>
        <v>9.4218161184227096</v>
      </c>
      <c r="O35">
        <f t="shared" si="4"/>
        <v>4.6690835117317437</v>
      </c>
      <c r="P35">
        <f t="shared" si="9"/>
        <v>2.2082744135228043</v>
      </c>
      <c r="Q35">
        <v>12355</v>
      </c>
      <c r="R35" s="9">
        <v>106.6</v>
      </c>
      <c r="S35" s="9">
        <v>9.1</v>
      </c>
      <c r="U35" s="10">
        <f t="shared" si="5"/>
        <v>0.16300593617930043</v>
      </c>
      <c r="V35">
        <f t="shared" si="6"/>
        <v>17.203621757672678</v>
      </c>
    </row>
    <row r="36" spans="1:22">
      <c r="A36">
        <v>11</v>
      </c>
      <c r="B36" s="1">
        <f t="shared" si="0"/>
        <v>44746</v>
      </c>
      <c r="C36">
        <v>620</v>
      </c>
      <c r="D36">
        <f t="shared" si="1"/>
        <v>8345</v>
      </c>
      <c r="E36">
        <f t="shared" si="7"/>
        <v>8.4808190362832825E-3</v>
      </c>
      <c r="F36">
        <f t="shared" si="8"/>
        <v>6.1424990009717462E-4</v>
      </c>
      <c r="G36">
        <f t="shared" si="2"/>
        <v>-4584.9673997070759</v>
      </c>
      <c r="I36">
        <f t="shared" si="3"/>
        <v>8480.8190362832829</v>
      </c>
      <c r="J36">
        <f t="shared" si="10"/>
        <v>614.24990009717476</v>
      </c>
      <c r="L36">
        <f t="shared" si="11"/>
        <v>17751877.293178689</v>
      </c>
      <c r="M36" cm="1">
        <f t="array" ref="M36">EXP(SUMPRODUCT(TRANSPOSE(G$4:G$6),N36:P36))</f>
        <v>294413.06291916216</v>
      </c>
      <c r="N36">
        <f t="shared" si="4"/>
        <v>10.123024608256227</v>
      </c>
      <c r="O36">
        <f t="shared" si="4"/>
        <v>4.5458447199032763</v>
      </c>
      <c r="P36">
        <f t="shared" si="9"/>
        <v>2.1400661634962708</v>
      </c>
      <c r="Q36">
        <v>24910</v>
      </c>
      <c r="R36" s="9">
        <v>94.24</v>
      </c>
      <c r="S36" s="9">
        <v>8.5</v>
      </c>
      <c r="U36" s="10">
        <f t="shared" si="5"/>
        <v>9.2743546819761945E-3</v>
      </c>
      <c r="V36">
        <f t="shared" si="6"/>
        <v>5.3827682979256733E-2</v>
      </c>
    </row>
    <row r="37" spans="1:22">
      <c r="A37">
        <v>12</v>
      </c>
      <c r="B37" s="1">
        <f t="shared" si="0"/>
        <v>44753</v>
      </c>
      <c r="C37">
        <v>462</v>
      </c>
      <c r="D37">
        <f t="shared" si="1"/>
        <v>8807</v>
      </c>
      <c r="E37">
        <f t="shared" si="7"/>
        <v>9.0664634389916454E-3</v>
      </c>
      <c r="F37">
        <f t="shared" si="8"/>
        <v>5.8564440270836293E-4</v>
      </c>
      <c r="G37">
        <f t="shared" si="2"/>
        <v>-3438.572571539315</v>
      </c>
      <c r="I37">
        <f t="shared" si="3"/>
        <v>9066.4634389916446</v>
      </c>
      <c r="J37">
        <f t="shared" si="10"/>
        <v>585.64440270836167</v>
      </c>
      <c r="L37">
        <f t="shared" si="11"/>
        <v>19813690.934285704</v>
      </c>
      <c r="M37" cm="1">
        <f t="array" ref="M37">EXP(SUMPRODUCT(TRANSPOSE(G$4:G$6),N37:P37))</f>
        <v>286170.97243031726</v>
      </c>
      <c r="N37">
        <f t="shared" si="4"/>
        <v>9.7251978568555444</v>
      </c>
      <c r="O37">
        <f t="shared" si="4"/>
        <v>4.560068212075671</v>
      </c>
      <c r="P37">
        <f t="shared" si="9"/>
        <v>2.1400661634962708</v>
      </c>
      <c r="Q37">
        <v>16734</v>
      </c>
      <c r="R37" s="9">
        <v>95.59</v>
      </c>
      <c r="S37" s="9">
        <v>8.5</v>
      </c>
      <c r="U37" s="10">
        <f t="shared" si="5"/>
        <v>0.26762857729082612</v>
      </c>
      <c r="V37">
        <f t="shared" si="6"/>
        <v>26.104472697778995</v>
      </c>
    </row>
    <row r="38" spans="1:22">
      <c r="A38">
        <v>13</v>
      </c>
      <c r="B38" s="1">
        <f t="shared" si="0"/>
        <v>44760</v>
      </c>
      <c r="C38">
        <v>745</v>
      </c>
      <c r="D38">
        <f t="shared" si="1"/>
        <v>9552</v>
      </c>
      <c r="E38">
        <f t="shared" si="7"/>
        <v>9.666863376134982E-3</v>
      </c>
      <c r="F38">
        <f t="shared" si="8"/>
        <v>6.0039993714333662E-4</v>
      </c>
      <c r="G38">
        <f t="shared" si="2"/>
        <v>-5526.3463493577319</v>
      </c>
      <c r="I38">
        <f t="shared" si="3"/>
        <v>9666.8633761349829</v>
      </c>
      <c r="J38">
        <f t="shared" si="10"/>
        <v>600.39993714333832</v>
      </c>
      <c r="L38">
        <f t="shared" si="11"/>
        <v>22090429.506948788</v>
      </c>
      <c r="M38" cm="1">
        <f t="array" ref="M38">EXP(SUMPRODUCT(TRANSPOSE(G$4:G$6),N38:P38))</f>
        <v>300255.75795494317</v>
      </c>
      <c r="N38">
        <f t="shared" si="4"/>
        <v>10.186445986151496</v>
      </c>
      <c r="O38">
        <f t="shared" si="4"/>
        <v>4.7139349007794804</v>
      </c>
      <c r="P38">
        <f t="shared" si="9"/>
        <v>2.1400661634962708</v>
      </c>
      <c r="Q38">
        <v>26541</v>
      </c>
      <c r="R38" s="9">
        <v>111.49</v>
      </c>
      <c r="S38" s="9">
        <v>8.5</v>
      </c>
      <c r="U38" s="10">
        <f t="shared" si="5"/>
        <v>0.1940940441029016</v>
      </c>
      <c r="V38">
        <f t="shared" si="6"/>
        <v>34.825417000599536</v>
      </c>
    </row>
    <row r="39" spans="1:22">
      <c r="A39">
        <v>14</v>
      </c>
      <c r="B39" s="1">
        <f t="shared" si="0"/>
        <v>44767</v>
      </c>
      <c r="C39">
        <v>813</v>
      </c>
      <c r="D39">
        <f t="shared" si="1"/>
        <v>10365</v>
      </c>
      <c r="E39">
        <f t="shared" si="7"/>
        <v>1.0256697721060082E-2</v>
      </c>
      <c r="F39">
        <f t="shared" si="8"/>
        <v>5.8983434492509978E-4</v>
      </c>
      <c r="G39">
        <f t="shared" si="2"/>
        <v>-6045.1987602546551</v>
      </c>
      <c r="I39">
        <f t="shared" si="3"/>
        <v>10256.697721060082</v>
      </c>
      <c r="J39">
        <f t="shared" si="10"/>
        <v>589.83434492509878</v>
      </c>
      <c r="L39">
        <f t="shared" si="11"/>
        <v>24500248.629140951</v>
      </c>
      <c r="M39" cm="1">
        <f t="array" ref="M39">EXP(SUMPRODUCT(TRANSPOSE(G$4:G$6),N39:P39))</f>
        <v>303161.89384451229</v>
      </c>
      <c r="N39">
        <f t="shared" si="4"/>
        <v>9.9679635717204924</v>
      </c>
      <c r="O39">
        <f t="shared" si="4"/>
        <v>5.005890723065499</v>
      </c>
      <c r="P39">
        <f t="shared" si="9"/>
        <v>2.1400661634962708</v>
      </c>
      <c r="Q39">
        <v>21332</v>
      </c>
      <c r="R39" s="9">
        <v>149.29</v>
      </c>
      <c r="S39" s="9">
        <v>8.5</v>
      </c>
      <c r="U39" s="10">
        <f t="shared" si="5"/>
        <v>0.2744965007071356</v>
      </c>
      <c r="V39">
        <f t="shared" si="6"/>
        <v>84.435418238207376</v>
      </c>
    </row>
    <row r="40" spans="1:22">
      <c r="A40">
        <v>15</v>
      </c>
      <c r="B40" s="1">
        <f t="shared" si="0"/>
        <v>44774</v>
      </c>
      <c r="C40">
        <v>569</v>
      </c>
      <c r="D40">
        <f t="shared" si="1"/>
        <v>10934</v>
      </c>
      <c r="E40">
        <f t="shared" si="7"/>
        <v>1.0760091021780327E-2</v>
      </c>
      <c r="F40">
        <f t="shared" si="8"/>
        <v>5.0339330072024513E-4</v>
      </c>
      <c r="G40">
        <f t="shared" si="2"/>
        <v>-4321.0649677638639</v>
      </c>
      <c r="I40">
        <f t="shared" si="3"/>
        <v>10760.091021780327</v>
      </c>
      <c r="J40">
        <f t="shared" si="10"/>
        <v>503.39330072024495</v>
      </c>
      <c r="L40">
        <f t="shared" si="11"/>
        <v>26702656.977240484</v>
      </c>
      <c r="M40" cm="1">
        <f t="array" ref="M40">EXP(SUMPRODUCT(TRANSPOSE(G$4:G$6),N40:P40))</f>
        <v>265194.93318050628</v>
      </c>
      <c r="N40">
        <f t="shared" si="4"/>
        <v>9.9385650791488249</v>
      </c>
      <c r="O40">
        <f t="shared" si="4"/>
        <v>4.9564606596499843</v>
      </c>
      <c r="P40">
        <f t="shared" si="9"/>
        <v>2.1162555148025524</v>
      </c>
      <c r="Q40">
        <v>20714</v>
      </c>
      <c r="R40" s="9">
        <v>142.09</v>
      </c>
      <c r="S40" s="9">
        <v>8.3000000000000007</v>
      </c>
      <c r="U40" s="10">
        <f t="shared" si="5"/>
        <v>0.11530175620343594</v>
      </c>
      <c r="V40">
        <f t="shared" si="6"/>
        <v>8.5504494879566195</v>
      </c>
    </row>
    <row r="41" spans="1:22">
      <c r="A41">
        <v>16</v>
      </c>
      <c r="B41" s="1">
        <f t="shared" si="0"/>
        <v>44781</v>
      </c>
      <c r="C41">
        <v>343</v>
      </c>
      <c r="D41">
        <f t="shared" si="1"/>
        <v>11277</v>
      </c>
      <c r="E41">
        <f t="shared" si="7"/>
        <v>1.1247388831165384E-2</v>
      </c>
      <c r="F41">
        <f t="shared" si="8"/>
        <v>4.8729780938505662E-4</v>
      </c>
      <c r="G41">
        <f t="shared" si="2"/>
        <v>-2615.9358405136386</v>
      </c>
      <c r="I41">
        <f t="shared" si="3"/>
        <v>11247.388831165383</v>
      </c>
      <c r="J41">
        <f t="shared" si="10"/>
        <v>487.2978093850561</v>
      </c>
      <c r="L41">
        <f t="shared" si="11"/>
        <v>28971299.381323472</v>
      </c>
      <c r="M41" cm="1">
        <f t="array" ref="M41">EXP(SUMPRODUCT(TRANSPOSE(G$4:G$6),N41:P41))</f>
        <v>262228.67081984569</v>
      </c>
      <c r="N41">
        <f t="shared" si="4"/>
        <v>10.109647698809924</v>
      </c>
      <c r="O41">
        <f t="shared" si="4"/>
        <v>4.6861048034840902</v>
      </c>
      <c r="P41">
        <f t="shared" si="9"/>
        <v>2.1162555148025524</v>
      </c>
      <c r="Q41">
        <v>24579</v>
      </c>
      <c r="R41" s="9">
        <v>108.43</v>
      </c>
      <c r="S41" s="9">
        <v>8.3000000000000007</v>
      </c>
      <c r="U41" s="10">
        <f t="shared" si="5"/>
        <v>0.420693321822321</v>
      </c>
      <c r="V41">
        <f t="shared" si="6"/>
        <v>42.729225111030274</v>
      </c>
    </row>
    <row r="42" spans="1:22">
      <c r="A42">
        <v>17</v>
      </c>
      <c r="B42" s="1">
        <f t="shared" si="0"/>
        <v>44788</v>
      </c>
      <c r="C42">
        <v>423</v>
      </c>
      <c r="D42">
        <f t="shared" si="1"/>
        <v>11700</v>
      </c>
      <c r="E42">
        <f t="shared" si="7"/>
        <v>1.1707188553583658E-2</v>
      </c>
      <c r="F42">
        <f t="shared" si="8"/>
        <v>4.5979972241827483E-4</v>
      </c>
      <c r="G42">
        <f t="shared" si="2"/>
        <v>-3250.6363693692915</v>
      </c>
      <c r="I42">
        <f t="shared" si="3"/>
        <v>11707.188553583659</v>
      </c>
      <c r="J42">
        <f t="shared" si="10"/>
        <v>459.79972241827636</v>
      </c>
      <c r="L42">
        <f t="shared" si="11"/>
        <v>31242961.488198914</v>
      </c>
      <c r="M42" cm="1">
        <f t="array" ref="M42">EXP(SUMPRODUCT(TRANSPOSE(G$4:G$6),N42:P42))</f>
        <v>252705.81055405189</v>
      </c>
      <c r="N42">
        <f t="shared" si="4"/>
        <v>9.4175171297683136</v>
      </c>
      <c r="O42">
        <f t="shared" si="4"/>
        <v>4.850623024222136</v>
      </c>
      <c r="P42">
        <f t="shared" si="9"/>
        <v>2.1162555148025524</v>
      </c>
      <c r="Q42">
        <v>12302</v>
      </c>
      <c r="R42" s="9">
        <v>127.82</v>
      </c>
      <c r="S42" s="9">
        <v>8.3000000000000007</v>
      </c>
      <c r="U42" s="10">
        <f t="shared" si="5"/>
        <v>8.6996979712237257E-2</v>
      </c>
      <c r="V42">
        <f t="shared" si="6"/>
        <v>2.9452379025802635</v>
      </c>
    </row>
    <row r="43" spans="1:22">
      <c r="A43">
        <v>18</v>
      </c>
      <c r="B43" s="1">
        <f t="shared" si="0"/>
        <v>44795</v>
      </c>
      <c r="C43">
        <v>370</v>
      </c>
      <c r="D43">
        <f t="shared" si="1"/>
        <v>12070</v>
      </c>
      <c r="E43">
        <f t="shared" si="7"/>
        <v>1.2174957042453083E-2</v>
      </c>
      <c r="F43">
        <f t="shared" si="8"/>
        <v>4.6776848886942446E-4</v>
      </c>
      <c r="G43">
        <f t="shared" si="2"/>
        <v>-2836.9887145476596</v>
      </c>
      <c r="I43">
        <f t="shared" si="3"/>
        <v>12174.957042453083</v>
      </c>
      <c r="J43">
        <f t="shared" si="10"/>
        <v>467.76848886942389</v>
      </c>
      <c r="L43">
        <f t="shared" si="11"/>
        <v>33692581.95062165</v>
      </c>
      <c r="M43" cm="1">
        <f t="array" ref="M43">EXP(SUMPRODUCT(TRANSPOSE(G$4:G$6),N43:P43))</f>
        <v>262849.67762441089</v>
      </c>
      <c r="N43">
        <f t="shared" si="4"/>
        <v>9.9126454903208945</v>
      </c>
      <c r="O43">
        <f t="shared" si="4"/>
        <v>4.8781699996537302</v>
      </c>
      <c r="P43">
        <f t="shared" si="9"/>
        <v>2.1162555148025524</v>
      </c>
      <c r="Q43">
        <v>20184</v>
      </c>
      <c r="R43" s="9">
        <v>131.38999999999999</v>
      </c>
      <c r="S43" s="9">
        <v>8.3000000000000007</v>
      </c>
      <c r="U43" s="10">
        <f t="shared" si="5"/>
        <v>0.26423915910655105</v>
      </c>
      <c r="V43">
        <f t="shared" si="6"/>
        <v>20.434633035913922</v>
      </c>
    </row>
    <row r="44" spans="1:22">
      <c r="A44">
        <v>19</v>
      </c>
      <c r="B44" s="1">
        <f t="shared" si="0"/>
        <v>44802</v>
      </c>
      <c r="C44">
        <v>390</v>
      </c>
      <c r="D44">
        <f t="shared" si="1"/>
        <v>12460</v>
      </c>
      <c r="E44">
        <f t="shared" si="7"/>
        <v>1.2625469237604214E-2</v>
      </c>
      <c r="F44">
        <f t="shared" si="8"/>
        <v>4.505121951511315E-4</v>
      </c>
      <c r="G44">
        <f t="shared" si="2"/>
        <v>-3004.9989102995514</v>
      </c>
      <c r="I44">
        <f t="shared" si="3"/>
        <v>12625.469237604215</v>
      </c>
      <c r="J44">
        <f t="shared" si="10"/>
        <v>450.51219515113189</v>
      </c>
      <c r="L44">
        <f t="shared" si="11"/>
        <v>36191885.34368629</v>
      </c>
      <c r="M44" cm="1">
        <f t="array" ref="M44">EXP(SUMPRODUCT(TRANSPOSE(G$4:G$6),N44:P44))</f>
        <v>259200.3465655614</v>
      </c>
      <c r="N44">
        <f t="shared" si="4"/>
        <v>9.7736635646999268</v>
      </c>
      <c r="O44">
        <f t="shared" si="4"/>
        <v>4.8373924012355047</v>
      </c>
      <c r="P44">
        <f t="shared" si="9"/>
        <v>2.1162555148025524</v>
      </c>
      <c r="Q44">
        <v>17565</v>
      </c>
      <c r="R44" s="9">
        <v>126.14</v>
      </c>
      <c r="S44" s="9">
        <v>8.3000000000000007</v>
      </c>
      <c r="U44" s="10">
        <f t="shared" si="5"/>
        <v>0.15515947474649203</v>
      </c>
      <c r="V44">
        <f t="shared" si="6"/>
        <v>8.1279170717682394</v>
      </c>
    </row>
    <row r="45" spans="1:22">
      <c r="A45">
        <v>20</v>
      </c>
      <c r="B45" s="1">
        <f t="shared" si="0"/>
        <v>44809</v>
      </c>
      <c r="C45">
        <v>490</v>
      </c>
      <c r="D45">
        <f t="shared" si="1"/>
        <v>12950</v>
      </c>
      <c r="E45">
        <f t="shared" si="7"/>
        <v>1.303573136130376E-2</v>
      </c>
      <c r="F45">
        <f t="shared" si="8"/>
        <v>4.1026212369954518E-4</v>
      </c>
      <c r="G45">
        <f t="shared" si="2"/>
        <v>-3821.3699954611538</v>
      </c>
      <c r="I45">
        <f t="shared" si="3"/>
        <v>13035.73136130376</v>
      </c>
      <c r="J45">
        <f t="shared" si="10"/>
        <v>410.26212369954555</v>
      </c>
      <c r="L45">
        <f t="shared" si="11"/>
        <v>38594338.410794966</v>
      </c>
      <c r="M45" cm="1">
        <f t="array" ref="M45">EXP(SUMPRODUCT(TRANSPOSE(G$4:G$6),N45:P45))</f>
        <v>241245.10213556892</v>
      </c>
      <c r="N45">
        <f t="shared" si="4"/>
        <v>9.8110981032427809</v>
      </c>
      <c r="O45">
        <f t="shared" si="4"/>
        <v>4.7268567042446907</v>
      </c>
      <c r="P45">
        <f t="shared" si="9"/>
        <v>2.1041341542702074</v>
      </c>
      <c r="Q45">
        <v>18235</v>
      </c>
      <c r="R45" s="9">
        <v>112.94</v>
      </c>
      <c r="S45" s="9">
        <v>8.1999999999999993</v>
      </c>
      <c r="U45" s="10">
        <f t="shared" si="5"/>
        <v>0.1627303597968458</v>
      </c>
      <c r="V45">
        <f t="shared" si="6"/>
        <v>15.497723405641352</v>
      </c>
    </row>
    <row r="46" spans="1:22">
      <c r="A46">
        <v>21</v>
      </c>
      <c r="B46" s="1">
        <f t="shared" si="0"/>
        <v>44816</v>
      </c>
      <c r="C46">
        <v>618</v>
      </c>
      <c r="D46">
        <f t="shared" si="1"/>
        <v>13568</v>
      </c>
      <c r="E46">
        <f t="shared" si="7"/>
        <v>1.3440628491105056E-2</v>
      </c>
      <c r="F46">
        <f t="shared" si="8"/>
        <v>4.04897129801296E-4</v>
      </c>
      <c r="G46">
        <f t="shared" si="2"/>
        <v>-4827.7403095921854</v>
      </c>
      <c r="I46">
        <f t="shared" si="3"/>
        <v>13440.628491105055</v>
      </c>
      <c r="J46">
        <f t="shared" si="10"/>
        <v>404.8971298012948</v>
      </c>
      <c r="L46">
        <f t="shared" si="11"/>
        <v>41090039.369039916</v>
      </c>
      <c r="M46" cm="1">
        <f t="array" ref="M46">EXP(SUMPRODUCT(TRANSPOSE(G$4:G$6),N46:P46))</f>
        <v>243043.60493053409</v>
      </c>
      <c r="N46">
        <f t="shared" si="4"/>
        <v>9.8481862367510384</v>
      </c>
      <c r="O46">
        <f t="shared" si="4"/>
        <v>4.779375562179788</v>
      </c>
      <c r="P46">
        <f t="shared" si="9"/>
        <v>2.1041341542702074</v>
      </c>
      <c r="Q46">
        <v>18924</v>
      </c>
      <c r="R46" s="9">
        <v>119.03</v>
      </c>
      <c r="S46" s="9">
        <v>8.1999999999999993</v>
      </c>
      <c r="U46" s="10">
        <f t="shared" si="5"/>
        <v>0.34482665080696634</v>
      </c>
      <c r="V46">
        <f t="shared" si="6"/>
        <v>112.1589409863507</v>
      </c>
    </row>
    <row r="47" spans="1:22">
      <c r="A47">
        <v>22</v>
      </c>
      <c r="B47" s="1">
        <f t="shared" si="0"/>
        <v>44823</v>
      </c>
      <c r="C47">
        <v>245</v>
      </c>
      <c r="D47">
        <f t="shared" si="1"/>
        <v>13813</v>
      </c>
      <c r="E47">
        <f t="shared" si="7"/>
        <v>1.3829462618670463E-2</v>
      </c>
      <c r="F47">
        <f t="shared" si="8"/>
        <v>3.8883412756540725E-4</v>
      </c>
      <c r="G47">
        <f t="shared" si="2"/>
        <v>-1923.8276395796838</v>
      </c>
      <c r="I47">
        <f t="shared" si="3"/>
        <v>13829.462618670463</v>
      </c>
      <c r="J47">
        <f t="shared" si="10"/>
        <v>388.83412756540747</v>
      </c>
      <c r="L47">
        <f t="shared" si="11"/>
        <v>43609386.237114988</v>
      </c>
      <c r="M47" cm="1">
        <f t="array" ref="M47">EXP(SUMPRODUCT(TRANSPOSE(G$4:G$6),N47:P47))</f>
        <v>238287.86233012847</v>
      </c>
      <c r="N47">
        <f t="shared" si="4"/>
        <v>9.4880478632807588</v>
      </c>
      <c r="O47">
        <f t="shared" si="4"/>
        <v>4.8591920569472373</v>
      </c>
      <c r="P47">
        <f t="shared" si="9"/>
        <v>2.1041341542702074</v>
      </c>
      <c r="Q47">
        <v>13201</v>
      </c>
      <c r="R47" s="9">
        <v>128.91999999999999</v>
      </c>
      <c r="S47" s="9">
        <v>8.1999999999999993</v>
      </c>
      <c r="U47" s="10">
        <f t="shared" si="5"/>
        <v>0.58707807169554072</v>
      </c>
      <c r="V47">
        <f t="shared" si="6"/>
        <v>53.205865395706162</v>
      </c>
    </row>
    <row r="48" spans="1:22">
      <c r="A48">
        <v>23</v>
      </c>
      <c r="B48" s="1">
        <f t="shared" si="0"/>
        <v>44830</v>
      </c>
      <c r="C48">
        <v>533</v>
      </c>
      <c r="D48">
        <f t="shared" si="1"/>
        <v>14346</v>
      </c>
      <c r="E48">
        <f t="shared" si="7"/>
        <v>1.4221984076375427E-2</v>
      </c>
      <c r="F48">
        <f t="shared" si="8"/>
        <v>3.9252145770496405E-4</v>
      </c>
      <c r="G48">
        <f t="shared" si="2"/>
        <v>-4180.2760151085522</v>
      </c>
      <c r="I48">
        <f t="shared" si="3"/>
        <v>14221.984076375427</v>
      </c>
      <c r="J48">
        <f t="shared" si="10"/>
        <v>392.52145770496463</v>
      </c>
      <c r="L48">
        <f t="shared" si="11"/>
        <v>46280779.017717078</v>
      </c>
      <c r="M48" cm="1">
        <f t="array" ref="M48">EXP(SUMPRODUCT(TRANSPOSE(G$4:G$6),N48:P48))</f>
        <v>245725.68079813675</v>
      </c>
      <c r="N48">
        <f t="shared" si="4"/>
        <v>10.03425262241568</v>
      </c>
      <c r="O48">
        <f t="shared" si="4"/>
        <v>4.7467565500499624</v>
      </c>
      <c r="P48">
        <f t="shared" si="9"/>
        <v>2.1041341542702074</v>
      </c>
      <c r="Q48">
        <v>22794</v>
      </c>
      <c r="R48" s="9">
        <v>115.21</v>
      </c>
      <c r="S48" s="9">
        <v>8.1999999999999993</v>
      </c>
      <c r="U48" s="10">
        <f t="shared" si="5"/>
        <v>0.26356199304884687</v>
      </c>
      <c r="V48">
        <f t="shared" si="6"/>
        <v>50.275521141499219</v>
      </c>
    </row>
    <row r="49" spans="1:22">
      <c r="A49">
        <v>24</v>
      </c>
      <c r="B49" s="1">
        <f t="shared" si="0"/>
        <v>44837</v>
      </c>
      <c r="C49">
        <v>177</v>
      </c>
      <c r="D49">
        <f t="shared" si="1"/>
        <v>14523</v>
      </c>
      <c r="E49">
        <f t="shared" si="7"/>
        <v>1.4503121550585529E-2</v>
      </c>
      <c r="F49">
        <f t="shared" si="8"/>
        <v>2.8113747421010249E-4</v>
      </c>
      <c r="G49">
        <f t="shared" si="2"/>
        <v>-1447.2700193875939</v>
      </c>
      <c r="I49">
        <f t="shared" si="3"/>
        <v>14503.121550585529</v>
      </c>
      <c r="J49">
        <f t="shared" si="10"/>
        <v>281.13747421010157</v>
      </c>
      <c r="L49">
        <f t="shared" si="11"/>
        <v>48276893.186848976</v>
      </c>
      <c r="M49" cm="1">
        <f t="array" ref="M49">EXP(SUMPRODUCT(TRANSPOSE(G$4:G$6),N49:P49))</f>
        <v>178781.83595648591</v>
      </c>
      <c r="N49">
        <f t="shared" si="4"/>
        <v>10.50993239925678</v>
      </c>
      <c r="O49">
        <f t="shared" si="4"/>
        <v>4.5512418439625355</v>
      </c>
      <c r="P49">
        <f t="shared" si="9"/>
        <v>2.0412203288596382</v>
      </c>
      <c r="Q49">
        <v>36678</v>
      </c>
      <c r="R49" s="9">
        <v>94.75</v>
      </c>
      <c r="S49" s="9">
        <v>7.7</v>
      </c>
      <c r="U49" s="10">
        <f t="shared" si="5"/>
        <v>0.58834731192147782</v>
      </c>
      <c r="V49">
        <f t="shared" si="6"/>
        <v>38.574059062489482</v>
      </c>
    </row>
    <row r="50" spans="1:22">
      <c r="A50">
        <v>25</v>
      </c>
      <c r="B50" s="1">
        <f t="shared" si="0"/>
        <v>44844</v>
      </c>
      <c r="C50">
        <v>180</v>
      </c>
      <c r="D50">
        <f t="shared" si="1"/>
        <v>14703</v>
      </c>
      <c r="E50">
        <f t="shared" si="7"/>
        <v>1.4753242946329848E-2</v>
      </c>
      <c r="F50">
        <f t="shared" si="8"/>
        <v>2.5012139574431824E-4</v>
      </c>
      <c r="G50">
        <f t="shared" si="2"/>
        <v>-1492.841551496763</v>
      </c>
      <c r="I50">
        <f t="shared" si="3"/>
        <v>14753.242946329847</v>
      </c>
      <c r="J50">
        <f t="shared" si="10"/>
        <v>250.12139574431785</v>
      </c>
      <c r="L50">
        <f t="shared" si="11"/>
        <v>50113172.436062768</v>
      </c>
      <c r="M50" cm="1">
        <f t="array" ref="M50">EXP(SUMPRODUCT(TRANSPOSE(G$4:G$6),N50:P50))</f>
        <v>160318.79462698611</v>
      </c>
      <c r="N50">
        <f t="shared" si="4"/>
        <v>9.5252970865628441</v>
      </c>
      <c r="O50">
        <f t="shared" si="4"/>
        <v>4.1502521941603971</v>
      </c>
      <c r="P50">
        <f t="shared" si="9"/>
        <v>2.0412203288596382</v>
      </c>
      <c r="Q50">
        <v>13702</v>
      </c>
      <c r="R50" s="9">
        <v>63.45</v>
      </c>
      <c r="S50" s="9">
        <v>7.7</v>
      </c>
      <c r="U50" s="10">
        <f t="shared" si="5"/>
        <v>0.38956330969065472</v>
      </c>
      <c r="V50">
        <f t="shared" si="6"/>
        <v>19.658494734123281</v>
      </c>
    </row>
    <row r="51" spans="1:22">
      <c r="A51">
        <v>26</v>
      </c>
      <c r="B51" s="1">
        <f t="shared" si="0"/>
        <v>44851</v>
      </c>
      <c r="C51">
        <v>221</v>
      </c>
      <c r="D51">
        <f t="shared" si="1"/>
        <v>14924</v>
      </c>
      <c r="E51">
        <f t="shared" si="7"/>
        <v>1.5017718674638414E-2</v>
      </c>
      <c r="F51">
        <f t="shared" si="8"/>
        <v>2.6447572830856636E-4</v>
      </c>
      <c r="G51">
        <f t="shared" si="2"/>
        <v>-1820.5451976424918</v>
      </c>
      <c r="I51">
        <f t="shared" si="3"/>
        <v>15017.718674638414</v>
      </c>
      <c r="J51">
        <f t="shared" si="10"/>
        <v>264.47572830856734</v>
      </c>
      <c r="L51">
        <f t="shared" si="11"/>
        <v>52118798.707231976</v>
      </c>
      <c r="M51" cm="1">
        <f t="array" ref="M51">EXP(SUMPRODUCT(TRANSPOSE(G$4:G$6),N51:P51))</f>
        <v>170862.70549853335</v>
      </c>
      <c r="N51">
        <f t="shared" si="4"/>
        <v>10.240316868254155</v>
      </c>
      <c r="O51">
        <f t="shared" si="4"/>
        <v>4.2673169962899467</v>
      </c>
      <c r="P51">
        <f t="shared" si="9"/>
        <v>2.0412203288596382</v>
      </c>
      <c r="Q51">
        <v>28010</v>
      </c>
      <c r="R51" s="9">
        <v>71.33</v>
      </c>
      <c r="S51" s="9">
        <v>7.7</v>
      </c>
      <c r="U51" s="10">
        <f t="shared" si="5"/>
        <v>0.19672275252745403</v>
      </c>
      <c r="V51">
        <f t="shared" si="6"/>
        <v>7.1467388105842113</v>
      </c>
    </row>
    <row r="52" spans="1:22">
      <c r="A52">
        <v>27</v>
      </c>
      <c r="B52" s="1">
        <f t="shared" si="0"/>
        <v>44858</v>
      </c>
      <c r="C52">
        <v>237</v>
      </c>
      <c r="D52">
        <f t="shared" si="1"/>
        <v>15161</v>
      </c>
      <c r="E52">
        <f t="shared" si="7"/>
        <v>1.5260650022646427E-2</v>
      </c>
      <c r="F52">
        <f t="shared" si="8"/>
        <v>2.4293134800801308E-4</v>
      </c>
      <c r="G52">
        <f t="shared" si="2"/>
        <v>-1972.4874065069566</v>
      </c>
      <c r="I52">
        <f t="shared" si="3"/>
        <v>15260.650022646427</v>
      </c>
      <c r="J52">
        <f t="shared" si="10"/>
        <v>242.93134800801272</v>
      </c>
      <c r="L52">
        <f t="shared" si="11"/>
        <v>54020865.235132731</v>
      </c>
      <c r="M52" cm="1">
        <f t="array" ref="M52">EXP(SUMPRODUCT(TRANSPOSE(G$4:G$6),N52:P52))</f>
        <v>158264.76142397773</v>
      </c>
      <c r="N52">
        <f t="shared" si="4"/>
        <v>9.329455852866344</v>
      </c>
      <c r="O52">
        <f t="shared" si="4"/>
        <v>4.1694520347089066</v>
      </c>
      <c r="P52">
        <f t="shared" si="9"/>
        <v>2.0412203288596382</v>
      </c>
      <c r="Q52">
        <v>11265</v>
      </c>
      <c r="R52" s="9">
        <v>64.680000000000007</v>
      </c>
      <c r="S52" s="9">
        <v>7.7</v>
      </c>
      <c r="U52" s="10">
        <f t="shared" si="5"/>
        <v>2.5026784843935525E-2</v>
      </c>
      <c r="V52">
        <f t="shared" si="6"/>
        <v>0.1448182356070245</v>
      </c>
    </row>
    <row r="53" spans="1:22">
      <c r="A53">
        <v>28</v>
      </c>
      <c r="B53" s="1">
        <f t="shared" si="0"/>
        <v>44865</v>
      </c>
      <c r="C53">
        <v>277</v>
      </c>
      <c r="D53">
        <f t="shared" si="1"/>
        <v>15438</v>
      </c>
      <c r="E53">
        <f t="shared" si="7"/>
        <v>1.5529055029493866E-2</v>
      </c>
      <c r="F53">
        <f t="shared" si="8"/>
        <v>2.6840500684743862E-4</v>
      </c>
      <c r="G53">
        <f t="shared" si="2"/>
        <v>-2277.7747391167982</v>
      </c>
      <c r="I53">
        <f t="shared" si="3"/>
        <v>15529.055029493866</v>
      </c>
      <c r="J53">
        <f t="shared" si="10"/>
        <v>268.40500684743893</v>
      </c>
      <c r="L53">
        <f t="shared" si="11"/>
        <v>56191210.160834171</v>
      </c>
      <c r="M53" cm="1">
        <f t="array" ref="M53">EXP(SUMPRODUCT(TRANSPOSE(G$4:G$6),N53:P53))</f>
        <v>176533.80226774179</v>
      </c>
      <c r="N53">
        <f t="shared" si="4"/>
        <v>9.7970709238316385</v>
      </c>
      <c r="O53">
        <f t="shared" si="4"/>
        <v>5.0072963928307415</v>
      </c>
      <c r="P53">
        <f t="shared" si="9"/>
        <v>2.0412203288596382</v>
      </c>
      <c r="Q53">
        <v>17981</v>
      </c>
      <c r="R53" s="9">
        <v>149.5</v>
      </c>
      <c r="S53" s="9">
        <v>7.7</v>
      </c>
      <c r="U53" s="10">
        <f t="shared" si="5"/>
        <v>3.1028856146429869E-2</v>
      </c>
      <c r="V53">
        <f t="shared" si="6"/>
        <v>0.27523297035424371</v>
      </c>
    </row>
    <row r="54" spans="1:22">
      <c r="A54">
        <v>29</v>
      </c>
      <c r="B54" s="1">
        <f t="shared" si="0"/>
        <v>44872</v>
      </c>
      <c r="C54">
        <v>189</v>
      </c>
      <c r="D54">
        <f t="shared" si="1"/>
        <v>15627</v>
      </c>
      <c r="E54">
        <f t="shared" si="7"/>
        <v>1.5698025555572981E-2</v>
      </c>
      <c r="F54">
        <f t="shared" si="8"/>
        <v>1.6897052607911522E-4</v>
      </c>
      <c r="G54">
        <f t="shared" si="2"/>
        <v>-1641.6136031682945</v>
      </c>
      <c r="I54">
        <f t="shared" si="3"/>
        <v>15698.02555557298</v>
      </c>
      <c r="J54">
        <f t="shared" si="10"/>
        <v>168.97052607911428</v>
      </c>
      <c r="L54">
        <f t="shared" si="11"/>
        <v>57595664.890640467</v>
      </c>
      <c r="M54" cm="1">
        <f t="array" ref="M54">EXP(SUMPRODUCT(TRANSPOSE(G$4:G$6),N54:P54))</f>
        <v>111763.41882128162</v>
      </c>
      <c r="N54">
        <f t="shared" si="4"/>
        <v>9.7945093899663824</v>
      </c>
      <c r="O54">
        <f t="shared" si="4"/>
        <v>4.7428429911131644</v>
      </c>
      <c r="P54">
        <f t="shared" si="9"/>
        <v>1.9600947840472698</v>
      </c>
      <c r="Q54">
        <v>17935</v>
      </c>
      <c r="R54" s="9">
        <v>114.76</v>
      </c>
      <c r="S54" s="9">
        <v>7.1</v>
      </c>
      <c r="U54" s="10">
        <f t="shared" si="5"/>
        <v>0.10597605249145885</v>
      </c>
      <c r="V54">
        <f t="shared" si="6"/>
        <v>2.374259196894513</v>
      </c>
    </row>
    <row r="55" spans="1:22">
      <c r="A55">
        <v>30</v>
      </c>
      <c r="B55" s="1">
        <f t="shared" si="0"/>
        <v>44879</v>
      </c>
      <c r="C55">
        <v>144</v>
      </c>
      <c r="D55">
        <f t="shared" si="1"/>
        <v>15771</v>
      </c>
      <c r="E55">
        <f t="shared" si="7"/>
        <v>1.5864876896043545E-2</v>
      </c>
      <c r="F55">
        <f t="shared" si="8"/>
        <v>1.6685134047056405E-4</v>
      </c>
      <c r="G55">
        <f t="shared" si="2"/>
        <v>-1252.5706539090957</v>
      </c>
      <c r="I55">
        <f t="shared" si="3"/>
        <v>15864.876896043545</v>
      </c>
      <c r="J55">
        <f t="shared" si="10"/>
        <v>166.85134047056454</v>
      </c>
      <c r="L55">
        <f t="shared" si="11"/>
        <v>59012175.209599942</v>
      </c>
      <c r="M55" cm="1">
        <f t="array" ref="M55">EXP(SUMPRODUCT(TRANSPOSE(G$4:G$6),N55:P55))</f>
        <v>110365.26736878979</v>
      </c>
      <c r="N55">
        <f t="shared" si="4"/>
        <v>9.1761629201745958</v>
      </c>
      <c r="O55">
        <f t="shared" si="4"/>
        <v>5.1202666766047278</v>
      </c>
      <c r="P55">
        <f t="shared" si="9"/>
        <v>1.9600947840472698</v>
      </c>
      <c r="Q55">
        <v>9664</v>
      </c>
      <c r="R55" s="9">
        <v>167.38</v>
      </c>
      <c r="S55" s="9">
        <v>7.1</v>
      </c>
      <c r="U55" s="10">
        <f t="shared" si="5"/>
        <v>0.15868986437892041</v>
      </c>
      <c r="V55">
        <f t="shared" si="6"/>
        <v>3.1296347984317388</v>
      </c>
    </row>
    <row r="56" spans="1:22">
      <c r="A56">
        <v>31</v>
      </c>
      <c r="B56" s="1">
        <f t="shared" si="0"/>
        <v>44886</v>
      </c>
      <c r="C56">
        <v>227</v>
      </c>
      <c r="D56">
        <f t="shared" si="1"/>
        <v>15998</v>
      </c>
      <c r="E56">
        <f t="shared" si="7"/>
        <v>1.6026387346239845E-2</v>
      </c>
      <c r="F56">
        <f t="shared" si="8"/>
        <v>1.615104501963005E-4</v>
      </c>
      <c r="G56">
        <f t="shared" si="2"/>
        <v>-1981.923541237451</v>
      </c>
      <c r="I56">
        <f t="shared" si="3"/>
        <v>16026.387346239846</v>
      </c>
      <c r="J56">
        <f t="shared" si="10"/>
        <v>161.51045019630146</v>
      </c>
      <c r="L56">
        <f t="shared" si="11"/>
        <v>60412023.30627948</v>
      </c>
      <c r="M56" cm="1">
        <f t="array" ref="M56">EXP(SUMPRODUCT(TRANSPOSE(G$4:G$6),N56:P56))</f>
        <v>106861.28379302006</v>
      </c>
      <c r="N56">
        <f t="shared" si="4"/>
        <v>9.7463657967639161</v>
      </c>
      <c r="O56">
        <f t="shared" si="4"/>
        <v>4.2780540442909034</v>
      </c>
      <c r="P56">
        <f t="shared" si="9"/>
        <v>1.9600947840472698</v>
      </c>
      <c r="Q56">
        <v>17092</v>
      </c>
      <c r="R56" s="9">
        <v>72.099999999999994</v>
      </c>
      <c r="S56" s="9">
        <v>7.1</v>
      </c>
      <c r="U56" s="10">
        <f t="shared" si="5"/>
        <v>0.288500219399553</v>
      </c>
      <c r="V56">
        <f t="shared" si="6"/>
        <v>26.554821240844547</v>
      </c>
    </row>
    <row r="57" spans="1:22">
      <c r="A57">
        <v>32</v>
      </c>
      <c r="B57" s="1">
        <f t="shared" si="0"/>
        <v>44893</v>
      </c>
      <c r="C57">
        <v>228</v>
      </c>
      <c r="D57">
        <f t="shared" si="1"/>
        <v>16226</v>
      </c>
      <c r="E57">
        <f t="shared" si="7"/>
        <v>1.6183359502301209E-2</v>
      </c>
      <c r="F57">
        <f t="shared" si="8"/>
        <v>1.569721560613635E-4</v>
      </c>
      <c r="G57">
        <f t="shared" si="2"/>
        <v>-1997.1528029660035</v>
      </c>
      <c r="I57">
        <f t="shared" si="3"/>
        <v>16183.359502301209</v>
      </c>
      <c r="J57">
        <f t="shared" si="10"/>
        <v>156.97215606136342</v>
      </c>
      <c r="L57">
        <f t="shared" si="11"/>
        <v>61800134.230106309</v>
      </c>
      <c r="M57" cm="1">
        <f t="array" ref="M57">EXP(SUMPRODUCT(TRANSPOSE(G$4:G$6),N57:P57))</f>
        <v>103890.71842831264</v>
      </c>
      <c r="N57">
        <f t="shared" si="4"/>
        <v>9.5458121082638119</v>
      </c>
      <c r="O57">
        <f t="shared" si="4"/>
        <v>4.1289070065712119</v>
      </c>
      <c r="P57">
        <f t="shared" si="9"/>
        <v>1.9600947840472698</v>
      </c>
      <c r="Q57">
        <v>13986</v>
      </c>
      <c r="R57" s="9">
        <v>62.11</v>
      </c>
      <c r="S57" s="9">
        <v>7.1</v>
      </c>
      <c r="U57" s="10">
        <f t="shared" si="5"/>
        <v>0.31152563130980954</v>
      </c>
      <c r="V57">
        <f t="shared" si="6"/>
        <v>32.139168761873563</v>
      </c>
    </row>
    <row r="58" spans="1:22">
      <c r="A58">
        <v>33</v>
      </c>
      <c r="B58" s="1">
        <f t="shared" si="0"/>
        <v>44900</v>
      </c>
      <c r="C58">
        <v>153</v>
      </c>
      <c r="D58">
        <f t="shared" si="1"/>
        <v>16379</v>
      </c>
      <c r="E58">
        <f t="shared" si="7"/>
        <v>1.6277764309154841E-2</v>
      </c>
      <c r="F58">
        <f t="shared" si="8"/>
        <v>9.440480685363184E-5</v>
      </c>
      <c r="G58">
        <f t="shared" si="2"/>
        <v>-1417.9915406055798</v>
      </c>
      <c r="I58">
        <f t="shared" si="3"/>
        <v>16277.764309154842</v>
      </c>
      <c r="J58">
        <f t="shared" si="10"/>
        <v>94.404806853632181</v>
      </c>
      <c r="L58">
        <f t="shared" si="11"/>
        <v>62648290.890050307</v>
      </c>
      <c r="M58" cm="1">
        <f t="array" ref="M58">EXP(SUMPRODUCT(TRANSPOSE(G$4:G$6),N58:P58))</f>
        <v>62274.486877352647</v>
      </c>
      <c r="N58">
        <f t="shared" si="4"/>
        <v>9.2991750856766728</v>
      </c>
      <c r="O58">
        <f t="shared" si="4"/>
        <v>3.8850628238453631</v>
      </c>
      <c r="P58">
        <f t="shared" si="9"/>
        <v>1.8718021769015913</v>
      </c>
      <c r="Q58">
        <v>10929</v>
      </c>
      <c r="R58" s="9">
        <v>48.67</v>
      </c>
      <c r="S58" s="9">
        <v>6.5</v>
      </c>
      <c r="U58" s="10">
        <f t="shared" si="5"/>
        <v>0.38297511860371125</v>
      </c>
      <c r="V58">
        <f t="shared" si="6"/>
        <v>36.368875423720567</v>
      </c>
    </row>
    <row r="59" spans="1:22">
      <c r="A59">
        <v>34</v>
      </c>
      <c r="B59" s="1">
        <f t="shared" si="0"/>
        <v>44907</v>
      </c>
      <c r="C59">
        <v>115</v>
      </c>
      <c r="D59">
        <f t="shared" si="1"/>
        <v>16494</v>
      </c>
      <c r="E59">
        <f t="shared" si="7"/>
        <v>1.6370225303312447E-2</v>
      </c>
      <c r="F59">
        <f t="shared" si="8"/>
        <v>9.2460994157606002E-5</v>
      </c>
      <c r="G59">
        <f t="shared" si="2"/>
        <v>-1068.2032240236947</v>
      </c>
      <c r="I59">
        <f t="shared" si="3"/>
        <v>16370.225303312447</v>
      </c>
      <c r="J59">
        <f t="shared" si="10"/>
        <v>92.460994157605455</v>
      </c>
      <c r="L59">
        <f t="shared" si="11"/>
        <v>63488832.222968072</v>
      </c>
      <c r="M59" cm="1">
        <f t="array" ref="M59">EXP(SUMPRODUCT(TRANSPOSE(G$4:G$6),N59:P59))</f>
        <v>60579.654077808642</v>
      </c>
      <c r="N59">
        <f t="shared" si="4"/>
        <v>9.3034663499656673</v>
      </c>
      <c r="O59">
        <f t="shared" si="4"/>
        <v>3.570658822726505</v>
      </c>
      <c r="P59">
        <f t="shared" si="9"/>
        <v>1.8718021769015913</v>
      </c>
      <c r="Q59">
        <v>10976</v>
      </c>
      <c r="R59" s="9">
        <v>35.54</v>
      </c>
      <c r="S59" s="9">
        <v>6.5</v>
      </c>
      <c r="U59" s="10">
        <f t="shared" si="5"/>
        <v>0.1959913551512569</v>
      </c>
      <c r="V59">
        <f t="shared" si="6"/>
        <v>5.4942820915116553</v>
      </c>
    </row>
    <row r="60" spans="1:22">
      <c r="A60">
        <v>35</v>
      </c>
      <c r="B60" s="1">
        <f t="shared" si="0"/>
        <v>44914</v>
      </c>
      <c r="C60">
        <v>73</v>
      </c>
      <c r="D60">
        <f t="shared" si="1"/>
        <v>16567</v>
      </c>
      <c r="E60">
        <f t="shared" si="7"/>
        <v>1.6470295730643403E-2</v>
      </c>
      <c r="F60">
        <f t="shared" si="8"/>
        <v>1.0007042733095606E-4</v>
      </c>
      <c r="G60">
        <f t="shared" si="2"/>
        <v>-672.30345329820034</v>
      </c>
      <c r="I60">
        <f t="shared" si="3"/>
        <v>16470.295730643404</v>
      </c>
      <c r="J60">
        <f t="shared" si="10"/>
        <v>100.07042733095659</v>
      </c>
      <c r="L60">
        <f t="shared" si="11"/>
        <v>64409665.594089262</v>
      </c>
      <c r="M60" cm="1">
        <f t="array" ref="M60">EXP(SUMPRODUCT(TRANSPOSE(G$4:G$6),N60:P60))</f>
        <v>65180.800879327369</v>
      </c>
      <c r="N60">
        <f t="shared" si="4"/>
        <v>9.9899404402663272</v>
      </c>
      <c r="O60">
        <f t="shared" si="4"/>
        <v>3.8188106237059674</v>
      </c>
      <c r="P60">
        <f t="shared" si="9"/>
        <v>1.8718021769015913</v>
      </c>
      <c r="Q60">
        <v>21806</v>
      </c>
      <c r="R60" s="9">
        <v>45.55</v>
      </c>
      <c r="S60" s="9">
        <v>6.5</v>
      </c>
      <c r="U60" s="10">
        <f t="shared" si="5"/>
        <v>0.37082777165693959</v>
      </c>
      <c r="V60">
        <f t="shared" si="6"/>
        <v>7.322923019575323</v>
      </c>
    </row>
    <row r="61" spans="1:22">
      <c r="A61">
        <v>36</v>
      </c>
      <c r="B61" s="1">
        <f t="shared" si="0"/>
        <v>44921</v>
      </c>
      <c r="C61">
        <v>43</v>
      </c>
      <c r="D61">
        <f t="shared" si="1"/>
        <v>16610</v>
      </c>
      <c r="E61">
        <f t="shared" si="7"/>
        <v>1.6561786651488664E-2</v>
      </c>
      <c r="F61">
        <f t="shared" si="8"/>
        <v>9.1490920845260781E-5</v>
      </c>
      <c r="G61">
        <f t="shared" si="2"/>
        <v>-399.86864510265667</v>
      </c>
      <c r="I61">
        <f t="shared" si="3"/>
        <v>16561.786651488663</v>
      </c>
      <c r="J61">
        <f t="shared" si="10"/>
        <v>91.490920845259097</v>
      </c>
      <c r="L61">
        <f t="shared" si="11"/>
        <v>65261786.281030945</v>
      </c>
      <c r="M61" cm="1">
        <f t="array" ref="M61">EXP(SUMPRODUCT(TRANSPOSE(G$4:G$6),N61:P61))</f>
        <v>59269.929387289296</v>
      </c>
      <c r="N61">
        <f t="shared" si="4"/>
        <v>9.1149301871715238</v>
      </c>
      <c r="O61">
        <f t="shared" si="4"/>
        <v>3.482777368654578</v>
      </c>
      <c r="P61">
        <f t="shared" si="9"/>
        <v>1.8718021769015913</v>
      </c>
      <c r="Q61">
        <v>9090</v>
      </c>
      <c r="R61" s="9">
        <v>32.549999999999997</v>
      </c>
      <c r="S61" s="9">
        <v>6.5</v>
      </c>
      <c r="U61" s="10">
        <f t="shared" si="5"/>
        <v>1.1276958336106766</v>
      </c>
      <c r="V61">
        <f t="shared" si="6"/>
        <v>25.70057643641071</v>
      </c>
    </row>
    <row r="62" spans="1:22">
      <c r="A62">
        <v>37</v>
      </c>
      <c r="B62" s="1">
        <f t="shared" si="0"/>
        <v>44928</v>
      </c>
      <c r="C62">
        <v>34</v>
      </c>
      <c r="D62">
        <f t="shared" si="1"/>
        <v>16644</v>
      </c>
      <c r="E62">
        <f t="shared" si="7"/>
        <v>1.6642997581023167E-2</v>
      </c>
      <c r="F62">
        <f t="shared" si="8"/>
        <v>8.1210929534503151E-5</v>
      </c>
      <c r="G62">
        <f t="shared" si="2"/>
        <v>-320.22766446897799</v>
      </c>
      <c r="I62">
        <f t="shared" si="3"/>
        <v>16642.997581023166</v>
      </c>
      <c r="J62">
        <f t="shared" si="10"/>
        <v>81.210929534503521</v>
      </c>
      <c r="L62">
        <f t="shared" si="11"/>
        <v>66026447.568477556</v>
      </c>
      <c r="M62" cm="1">
        <f t="array" ref="M62">EXP(SUMPRODUCT(TRANSPOSE(G$4:G$6),N62:P62))</f>
        <v>52288.76216934072</v>
      </c>
      <c r="N62">
        <f t="shared" si="4"/>
        <v>8.8140332016527836</v>
      </c>
      <c r="O62">
        <f t="shared" si="4"/>
        <v>3.2569420256746571</v>
      </c>
      <c r="P62">
        <f t="shared" si="9"/>
        <v>1.8562979903656263</v>
      </c>
      <c r="Q62">
        <v>6728</v>
      </c>
      <c r="R62" s="9">
        <v>25.97</v>
      </c>
      <c r="S62" s="9">
        <v>6.4</v>
      </c>
      <c r="U62" s="10">
        <f t="shared" si="5"/>
        <v>1.3885567510148094</v>
      </c>
      <c r="V62">
        <f t="shared" si="6"/>
        <v>27.445466765220207</v>
      </c>
    </row>
    <row r="63" spans="1:22">
      <c r="G63">
        <f>(B2-D62)*LN(1-E62)</f>
        <v>-16503.711292749878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A34-77B8-4D3C-88A6-12B5985D4680}">
  <dimension ref="A1:K61"/>
  <sheetViews>
    <sheetView topLeftCell="A7" workbookViewId="0">
      <selection activeCell="L20" sqref="L20"/>
    </sheetView>
  </sheetViews>
  <sheetFormatPr defaultColWidth="11" defaultRowHeight="15.75"/>
  <sheetData>
    <row r="1" spans="1:11">
      <c r="E1" t="s">
        <v>6</v>
      </c>
      <c r="F1">
        <v>1.8083945429142603</v>
      </c>
      <c r="I1" t="s">
        <v>16</v>
      </c>
      <c r="J1" s="10">
        <f>AVERAGE(J10:J60)</f>
        <v>0.3152717108371309</v>
      </c>
    </row>
    <row r="2" spans="1:11">
      <c r="A2" t="s">
        <v>9</v>
      </c>
      <c r="B2">
        <v>1000000</v>
      </c>
      <c r="E2" t="s">
        <v>7</v>
      </c>
      <c r="F2">
        <v>119.7164222705199</v>
      </c>
    </row>
    <row r="3" spans="1:11">
      <c r="E3" t="s">
        <v>48</v>
      </c>
      <c r="F3">
        <v>1.83111131164134E-2</v>
      </c>
    </row>
    <row r="4" spans="1:11">
      <c r="E4" t="s">
        <v>11</v>
      </c>
      <c r="F4">
        <v>1.606552035770823</v>
      </c>
    </row>
    <row r="5" spans="1:11">
      <c r="E5" t="s">
        <v>8</v>
      </c>
      <c r="F5">
        <f>SUM(F8:F61)</f>
        <v>-141639.11825480961</v>
      </c>
    </row>
    <row r="7" spans="1:11">
      <c r="B7" s="3" t="s">
        <v>15</v>
      </c>
      <c r="C7" s="2" t="s">
        <v>0</v>
      </c>
      <c r="D7" s="12" t="s">
        <v>4</v>
      </c>
      <c r="E7" s="12" t="s">
        <v>5</v>
      </c>
      <c r="F7" s="12" t="s">
        <v>8</v>
      </c>
      <c r="G7" s="12"/>
      <c r="H7" s="12" t="s">
        <v>10</v>
      </c>
      <c r="I7" s="12" t="s">
        <v>26</v>
      </c>
      <c r="J7" s="12" t="s">
        <v>18</v>
      </c>
      <c r="K7" s="12" t="s">
        <v>17</v>
      </c>
    </row>
    <row r="8" spans="1:11">
      <c r="B8" s="1">
        <f>B9-WEEKDAY(7)</f>
        <v>44564</v>
      </c>
      <c r="C8" s="4"/>
    </row>
    <row r="9" spans="1:11">
      <c r="B9" s="1">
        <v>44571</v>
      </c>
      <c r="C9" s="4"/>
    </row>
    <row r="10" spans="1:11">
      <c r="B10" s="1">
        <v>44578</v>
      </c>
      <c r="C10">
        <v>0</v>
      </c>
      <c r="D10">
        <f>C10</f>
        <v>0</v>
      </c>
      <c r="J10" s="10"/>
    </row>
    <row r="11" spans="1:11">
      <c r="B11" s="1">
        <f t="shared" ref="B11:B60" si="0">B10+WEEKDAY(7)</f>
        <v>44585</v>
      </c>
      <c r="C11">
        <v>0</v>
      </c>
      <c r="D11">
        <f t="shared" ref="D11:D60" si="1">C11+D10</f>
        <v>0</v>
      </c>
      <c r="J11" s="10"/>
    </row>
    <row r="12" spans="1:11">
      <c r="B12" s="1">
        <f t="shared" si="0"/>
        <v>44592</v>
      </c>
      <c r="C12">
        <v>0</v>
      </c>
      <c r="D12">
        <f t="shared" si="1"/>
        <v>0</v>
      </c>
      <c r="J12" s="10"/>
    </row>
    <row r="13" spans="1:11">
      <c r="B13" s="1">
        <f t="shared" si="0"/>
        <v>44599</v>
      </c>
      <c r="C13">
        <v>0</v>
      </c>
      <c r="D13">
        <f t="shared" si="1"/>
        <v>0</v>
      </c>
      <c r="J13" s="10"/>
    </row>
    <row r="14" spans="1:11">
      <c r="B14" s="1">
        <f t="shared" si="0"/>
        <v>44606</v>
      </c>
      <c r="C14">
        <v>0</v>
      </c>
      <c r="D14">
        <f t="shared" si="1"/>
        <v>0</v>
      </c>
      <c r="J14" s="10"/>
    </row>
    <row r="15" spans="1:11">
      <c r="B15" s="1">
        <f t="shared" si="0"/>
        <v>44613</v>
      </c>
      <c r="C15">
        <v>0</v>
      </c>
      <c r="D15">
        <f t="shared" si="1"/>
        <v>0</v>
      </c>
      <c r="J15" s="10"/>
    </row>
    <row r="16" spans="1:11">
      <c r="B16" s="1">
        <f t="shared" si="0"/>
        <v>44620</v>
      </c>
      <c r="C16">
        <v>0</v>
      </c>
      <c r="D16">
        <f t="shared" si="1"/>
        <v>0</v>
      </c>
      <c r="J16" s="10"/>
    </row>
    <row r="17" spans="1:11">
      <c r="B17" s="1">
        <f t="shared" si="0"/>
        <v>44627</v>
      </c>
      <c r="C17">
        <v>0</v>
      </c>
      <c r="D17">
        <f t="shared" si="1"/>
        <v>0</v>
      </c>
      <c r="J17" s="10"/>
    </row>
    <row r="18" spans="1:11">
      <c r="B18" s="1">
        <f t="shared" si="0"/>
        <v>44634</v>
      </c>
      <c r="C18">
        <v>0</v>
      </c>
      <c r="D18">
        <f t="shared" si="1"/>
        <v>0</v>
      </c>
      <c r="J18" s="10"/>
    </row>
    <row r="19" spans="1:11">
      <c r="B19" s="1">
        <f t="shared" si="0"/>
        <v>44641</v>
      </c>
      <c r="C19">
        <v>0</v>
      </c>
      <c r="D19">
        <f t="shared" si="1"/>
        <v>0</v>
      </c>
      <c r="J19" s="10"/>
    </row>
    <row r="20" spans="1:11">
      <c r="B20" s="1">
        <f t="shared" si="0"/>
        <v>44648</v>
      </c>
      <c r="C20">
        <v>0</v>
      </c>
      <c r="D20">
        <f t="shared" si="1"/>
        <v>0</v>
      </c>
      <c r="J20" s="10"/>
    </row>
    <row r="21" spans="1:11">
      <c r="B21" s="1">
        <f t="shared" si="0"/>
        <v>44655</v>
      </c>
      <c r="C21">
        <v>0</v>
      </c>
      <c r="D21">
        <f t="shared" si="1"/>
        <v>0</v>
      </c>
      <c r="J21" s="10"/>
    </row>
    <row r="22" spans="1:11">
      <c r="B22" s="1">
        <f t="shared" si="0"/>
        <v>44662</v>
      </c>
      <c r="C22">
        <v>0</v>
      </c>
      <c r="D22">
        <f t="shared" si="1"/>
        <v>0</v>
      </c>
      <c r="J22" s="10"/>
    </row>
    <row r="23" spans="1:11">
      <c r="B23" s="1">
        <f t="shared" si="0"/>
        <v>44669</v>
      </c>
      <c r="C23">
        <v>0</v>
      </c>
      <c r="D23">
        <f t="shared" si="1"/>
        <v>0</v>
      </c>
      <c r="J23" s="10"/>
    </row>
    <row r="24" spans="1:11">
      <c r="A24">
        <v>1</v>
      </c>
      <c r="B24" s="1">
        <f t="shared" si="0"/>
        <v>44676</v>
      </c>
      <c r="C24">
        <v>288</v>
      </c>
      <c r="D24">
        <f t="shared" si="1"/>
        <v>288</v>
      </c>
      <c r="E24">
        <f>$F$3*(1-(F$2/(F$2+A24^$F$4))^F$1)</f>
        <v>2.7339099576510138E-4</v>
      </c>
      <c r="F24">
        <f>C24*LN(E24)</f>
        <v>-2362.926979729963</v>
      </c>
      <c r="H24">
        <f>$B$2*E24</f>
        <v>273.39099576510137</v>
      </c>
      <c r="I24">
        <f>H24</f>
        <v>273.39099576510137</v>
      </c>
      <c r="J24" s="10">
        <f>ABS(C24-I24)/C24</f>
        <v>5.0725709148953593E-2</v>
      </c>
      <c r="K24">
        <f>(C24-I24)^2/I24</f>
        <v>0.78065118471809558</v>
      </c>
    </row>
    <row r="25" spans="1:11">
      <c r="A25">
        <v>2</v>
      </c>
      <c r="B25" s="1">
        <f t="shared" si="0"/>
        <v>44683</v>
      </c>
      <c r="C25">
        <v>488</v>
      </c>
      <c r="D25">
        <f t="shared" si="1"/>
        <v>776</v>
      </c>
      <c r="E25">
        <f t="shared" ref="E25:E60" si="2">$F$3*(1-(F$2/(F$2+A25^$F$4))^F$1)</f>
        <v>8.1317138229210803E-4</v>
      </c>
      <c r="F25">
        <f t="shared" ref="F25:F60" si="3">C25*LN(E25-E24)</f>
        <v>-3671.8819180591076</v>
      </c>
      <c r="H25">
        <f t="shared" ref="H25:H60" si="4">$B$2*E25</f>
        <v>813.17138229210798</v>
      </c>
      <c r="I25">
        <f t="shared" ref="I25:I60" si="5">H25-H24</f>
        <v>539.78038652700661</v>
      </c>
      <c r="J25" s="10">
        <f t="shared" ref="J25:J60" si="6">ABS(C25-I25)/C25</f>
        <v>0.10610734944058732</v>
      </c>
      <c r="K25">
        <f t="shared" ref="K25:K60" si="7">(C25-I25)^2/I25</f>
        <v>4.9672209213404983</v>
      </c>
    </row>
    <row r="26" spans="1:11">
      <c r="A26">
        <v>3</v>
      </c>
      <c r="B26" s="1">
        <f t="shared" si="0"/>
        <v>44690</v>
      </c>
      <c r="C26">
        <v>610</v>
      </c>
      <c r="D26">
        <f t="shared" si="1"/>
        <v>1386</v>
      </c>
      <c r="E26">
        <f t="shared" si="2"/>
        <v>1.5115219204537879E-3</v>
      </c>
      <c r="F26">
        <f t="shared" si="3"/>
        <v>-4432.7415203322989</v>
      </c>
      <c r="H26">
        <f t="shared" si="4"/>
        <v>1511.521920453788</v>
      </c>
      <c r="I26">
        <f t="shared" si="5"/>
        <v>698.35053816167999</v>
      </c>
      <c r="J26" s="10">
        <f t="shared" si="6"/>
        <v>0.14483694780603276</v>
      </c>
      <c r="K26">
        <f t="shared" si="7"/>
        <v>11.177506376677687</v>
      </c>
    </row>
    <row r="27" spans="1:11">
      <c r="A27">
        <v>4</v>
      </c>
      <c r="B27" s="1">
        <f t="shared" si="0"/>
        <v>44697</v>
      </c>
      <c r="C27">
        <v>812</v>
      </c>
      <c r="D27">
        <f t="shared" si="1"/>
        <v>2198</v>
      </c>
      <c r="E27">
        <f t="shared" si="2"/>
        <v>2.3111331623559724E-3</v>
      </c>
      <c r="F27">
        <f t="shared" si="3"/>
        <v>-5790.6845355758951</v>
      </c>
      <c r="H27">
        <f t="shared" si="4"/>
        <v>2311.1331623559722</v>
      </c>
      <c r="I27">
        <f t="shared" si="5"/>
        <v>799.61124190218425</v>
      </c>
      <c r="J27" s="10">
        <f t="shared" si="6"/>
        <v>1.5257091253467676E-2</v>
      </c>
      <c r="K27">
        <f t="shared" si="7"/>
        <v>0.19194493419212164</v>
      </c>
    </row>
    <row r="28" spans="1:11">
      <c r="A28">
        <v>5</v>
      </c>
      <c r="B28" s="1">
        <f t="shared" si="0"/>
        <v>44704</v>
      </c>
      <c r="C28">
        <v>1028</v>
      </c>
      <c r="D28">
        <f t="shared" si="1"/>
        <v>3226</v>
      </c>
      <c r="E28">
        <f t="shared" si="2"/>
        <v>3.1704774703097877E-3</v>
      </c>
      <c r="F28">
        <f t="shared" si="3"/>
        <v>-7257.0024371077143</v>
      </c>
      <c r="H28">
        <f t="shared" si="4"/>
        <v>3170.4774703097878</v>
      </c>
      <c r="I28">
        <f t="shared" si="5"/>
        <v>859.34430795381559</v>
      </c>
      <c r="J28" s="10">
        <f t="shared" si="6"/>
        <v>0.16406195724337005</v>
      </c>
      <c r="K28">
        <f t="shared" si="7"/>
        <v>33.100518844777312</v>
      </c>
    </row>
    <row r="29" spans="1:11">
      <c r="A29">
        <v>6</v>
      </c>
      <c r="B29" s="1">
        <f t="shared" si="0"/>
        <v>44711</v>
      </c>
      <c r="C29">
        <v>625</v>
      </c>
      <c r="D29">
        <f t="shared" si="1"/>
        <v>3851</v>
      </c>
      <c r="E29">
        <f t="shared" si="2"/>
        <v>4.0578830381893909E-3</v>
      </c>
      <c r="F29">
        <f t="shared" si="3"/>
        <v>-4392.0052779156367</v>
      </c>
      <c r="H29">
        <f t="shared" si="4"/>
        <v>4057.8830381893908</v>
      </c>
      <c r="I29">
        <f t="shared" si="5"/>
        <v>887.40556787960304</v>
      </c>
      <c r="J29" s="10">
        <f t="shared" si="6"/>
        <v>0.41984890860736485</v>
      </c>
      <c r="K29">
        <f t="shared" si="7"/>
        <v>77.593249971087573</v>
      </c>
    </row>
    <row r="30" spans="1:11">
      <c r="A30">
        <v>7</v>
      </c>
      <c r="B30" s="1">
        <f t="shared" si="0"/>
        <v>44718</v>
      </c>
      <c r="C30">
        <v>1443</v>
      </c>
      <c r="D30">
        <f t="shared" si="1"/>
        <v>5294</v>
      </c>
      <c r="E30">
        <f t="shared" si="2"/>
        <v>4.9491974206204393E-3</v>
      </c>
      <c r="F30">
        <f t="shared" si="3"/>
        <v>-10133.919664761435</v>
      </c>
      <c r="H30">
        <f t="shared" si="4"/>
        <v>4949.1974206204395</v>
      </c>
      <c r="I30">
        <f t="shared" si="5"/>
        <v>891.31438243104867</v>
      </c>
      <c r="J30" s="10">
        <f t="shared" si="6"/>
        <v>0.38231851529379857</v>
      </c>
      <c r="K30">
        <f t="shared" si="7"/>
        <v>341.46988608251257</v>
      </c>
    </row>
    <row r="31" spans="1:11">
      <c r="A31">
        <v>8</v>
      </c>
      <c r="B31" s="1">
        <f t="shared" si="0"/>
        <v>44725</v>
      </c>
      <c r="C31">
        <v>811</v>
      </c>
      <c r="D31">
        <f t="shared" si="1"/>
        <v>6105</v>
      </c>
      <c r="E31">
        <f t="shared" si="2"/>
        <v>5.8263673086386093E-3</v>
      </c>
      <c r="F31">
        <f t="shared" si="3"/>
        <v>-5708.4748040788636</v>
      </c>
      <c r="H31">
        <f t="shared" si="4"/>
        <v>5826.3673086386088</v>
      </c>
      <c r="I31">
        <f t="shared" si="5"/>
        <v>877.16988801816933</v>
      </c>
      <c r="J31" s="10">
        <f t="shared" si="6"/>
        <v>8.1590490774561444E-2</v>
      </c>
      <c r="K31">
        <f t="shared" si="7"/>
        <v>4.9915690679139866</v>
      </c>
    </row>
    <row r="32" spans="1:11">
      <c r="A32">
        <v>9</v>
      </c>
      <c r="B32" s="1">
        <f t="shared" si="0"/>
        <v>44732</v>
      </c>
      <c r="C32">
        <v>867</v>
      </c>
      <c r="D32">
        <f t="shared" si="1"/>
        <v>6972</v>
      </c>
      <c r="E32">
        <f t="shared" si="2"/>
        <v>6.6763320566248854E-3</v>
      </c>
      <c r="F32">
        <f t="shared" si="3"/>
        <v>-6129.9636965517257</v>
      </c>
      <c r="H32">
        <f t="shared" si="4"/>
        <v>6676.3320566248858</v>
      </c>
      <c r="I32">
        <f t="shared" si="5"/>
        <v>849.96474798627696</v>
      </c>
      <c r="J32" s="10">
        <f t="shared" si="6"/>
        <v>1.9648502899334532E-2</v>
      </c>
      <c r="K32">
        <f t="shared" si="7"/>
        <v>0.34142570248776977</v>
      </c>
    </row>
    <row r="33" spans="1:11">
      <c r="A33">
        <v>10</v>
      </c>
      <c r="B33" s="1">
        <f t="shared" si="0"/>
        <v>44739</v>
      </c>
      <c r="C33">
        <v>753</v>
      </c>
      <c r="D33">
        <f t="shared" si="1"/>
        <v>7725</v>
      </c>
      <c r="E33">
        <f t="shared" si="2"/>
        <v>7.4900753722171934E-3</v>
      </c>
      <c r="F33">
        <f t="shared" si="3"/>
        <v>-5356.7407808372445</v>
      </c>
      <c r="H33">
        <f t="shared" si="4"/>
        <v>7490.075372217193</v>
      </c>
      <c r="I33">
        <f t="shared" si="5"/>
        <v>813.74331559230723</v>
      </c>
      <c r="J33" s="10">
        <f t="shared" si="6"/>
        <v>8.0668413801204819E-2</v>
      </c>
      <c r="K33">
        <f t="shared" si="7"/>
        <v>4.5342927166915521</v>
      </c>
    </row>
    <row r="34" spans="1:11">
      <c r="A34">
        <v>11</v>
      </c>
      <c r="B34" s="1">
        <f t="shared" si="0"/>
        <v>44746</v>
      </c>
      <c r="C34">
        <v>620</v>
      </c>
      <c r="D34">
        <f t="shared" si="1"/>
        <v>8345</v>
      </c>
      <c r="E34">
        <f t="shared" si="2"/>
        <v>8.2617984542141688E-3</v>
      </c>
      <c r="F34">
        <f t="shared" si="3"/>
        <v>-4443.4685601062583</v>
      </c>
      <c r="H34">
        <f t="shared" si="4"/>
        <v>8261.7984542141694</v>
      </c>
      <c r="I34">
        <f t="shared" si="5"/>
        <v>771.72308199697636</v>
      </c>
      <c r="J34" s="10">
        <f t="shared" si="6"/>
        <v>0.24471464838221993</v>
      </c>
      <c r="K34">
        <f t="shared" si="7"/>
        <v>29.829214841019109</v>
      </c>
    </row>
    <row r="35" spans="1:11">
      <c r="A35">
        <v>12</v>
      </c>
      <c r="B35" s="1">
        <f t="shared" si="0"/>
        <v>44753</v>
      </c>
      <c r="C35">
        <v>462</v>
      </c>
      <c r="D35">
        <f t="shared" si="1"/>
        <v>8807</v>
      </c>
      <c r="E35">
        <f t="shared" si="2"/>
        <v>8.9882078534648437E-3</v>
      </c>
      <c r="F35">
        <f t="shared" si="3"/>
        <v>-3339.0573175638897</v>
      </c>
      <c r="H35">
        <f t="shared" si="4"/>
        <v>8988.2078534648444</v>
      </c>
      <c r="I35">
        <f t="shared" si="5"/>
        <v>726.40939925067505</v>
      </c>
      <c r="J35" s="10">
        <f t="shared" si="6"/>
        <v>0.57231471699280312</v>
      </c>
      <c r="K35">
        <f t="shared" si="7"/>
        <v>96.24370290943466</v>
      </c>
    </row>
    <row r="36" spans="1:11">
      <c r="A36">
        <v>13</v>
      </c>
      <c r="B36" s="1">
        <f t="shared" si="0"/>
        <v>44760</v>
      </c>
      <c r="C36">
        <v>745</v>
      </c>
      <c r="D36">
        <f t="shared" si="1"/>
        <v>9552</v>
      </c>
      <c r="E36">
        <f t="shared" si="2"/>
        <v>9.6679150212051947E-3</v>
      </c>
      <c r="F36">
        <f t="shared" si="3"/>
        <v>-5433.9171237240844</v>
      </c>
      <c r="H36">
        <f t="shared" si="4"/>
        <v>9667.9150212051954</v>
      </c>
      <c r="I36">
        <f t="shared" si="5"/>
        <v>679.707167740351</v>
      </c>
      <c r="J36" s="10">
        <f t="shared" si="6"/>
        <v>8.764138558342148E-2</v>
      </c>
      <c r="K36">
        <f t="shared" si="7"/>
        <v>6.2720450023489986</v>
      </c>
    </row>
    <row r="37" spans="1:11">
      <c r="A37">
        <v>14</v>
      </c>
      <c r="B37" s="1">
        <f t="shared" si="0"/>
        <v>44767</v>
      </c>
      <c r="C37">
        <v>813</v>
      </c>
      <c r="D37">
        <f t="shared" si="1"/>
        <v>10365</v>
      </c>
      <c r="E37">
        <f t="shared" si="2"/>
        <v>1.0300941403750302E-2</v>
      </c>
      <c r="F37">
        <f t="shared" si="3"/>
        <v>-5987.7437464372179</v>
      </c>
      <c r="H37">
        <f t="shared" si="4"/>
        <v>10300.941403750301</v>
      </c>
      <c r="I37">
        <f t="shared" si="5"/>
        <v>633.02638254510566</v>
      </c>
      <c r="J37" s="10">
        <f t="shared" si="6"/>
        <v>0.22136976316715171</v>
      </c>
      <c r="K37">
        <f t="shared" si="7"/>
        <v>51.167698334425573</v>
      </c>
    </row>
    <row r="38" spans="1:11">
      <c r="A38">
        <v>15</v>
      </c>
      <c r="B38" s="1">
        <f t="shared" si="0"/>
        <v>44774</v>
      </c>
      <c r="C38">
        <v>569</v>
      </c>
      <c r="D38">
        <f t="shared" si="1"/>
        <v>10934</v>
      </c>
      <c r="E38">
        <f t="shared" si="2"/>
        <v>1.0888319378034576E-2</v>
      </c>
      <c r="F38">
        <f t="shared" si="3"/>
        <v>-4233.2701189763002</v>
      </c>
      <c r="H38">
        <f t="shared" si="4"/>
        <v>10888.319378034575</v>
      </c>
      <c r="I38">
        <f t="shared" si="5"/>
        <v>587.37797428427439</v>
      </c>
      <c r="J38" s="10">
        <f t="shared" si="6"/>
        <v>3.2298724576932142E-2</v>
      </c>
      <c r="K38">
        <f t="shared" si="7"/>
        <v>0.57501294495252764</v>
      </c>
    </row>
    <row r="39" spans="1:11">
      <c r="A39">
        <v>16</v>
      </c>
      <c r="B39" s="1">
        <f t="shared" si="0"/>
        <v>44781</v>
      </c>
      <c r="C39">
        <v>343</v>
      </c>
      <c r="D39">
        <f t="shared" si="1"/>
        <v>11277</v>
      </c>
      <c r="E39">
        <f t="shared" si="2"/>
        <v>1.1431777076198973E-2</v>
      </c>
      <c r="F39">
        <f t="shared" si="3"/>
        <v>-2578.5226295368366</v>
      </c>
      <c r="H39">
        <f t="shared" si="4"/>
        <v>11431.777076198972</v>
      </c>
      <c r="I39">
        <f t="shared" si="5"/>
        <v>543.45769816439679</v>
      </c>
      <c r="J39" s="10">
        <f t="shared" si="6"/>
        <v>0.58442477598949505</v>
      </c>
      <c r="K39">
        <f t="shared" si="7"/>
        <v>73.94004885585943</v>
      </c>
    </row>
    <row r="40" spans="1:11">
      <c r="A40">
        <v>17</v>
      </c>
      <c r="B40" s="1">
        <f t="shared" si="0"/>
        <v>44788</v>
      </c>
      <c r="C40">
        <v>423</v>
      </c>
      <c r="D40">
        <f t="shared" si="1"/>
        <v>11700</v>
      </c>
      <c r="E40">
        <f t="shared" si="2"/>
        <v>1.1933494380155819E-2</v>
      </c>
      <c r="F40">
        <f t="shared" si="3"/>
        <v>-3213.7313905070805</v>
      </c>
      <c r="H40">
        <f t="shared" si="4"/>
        <v>11933.49438015582</v>
      </c>
      <c r="I40">
        <f t="shared" si="5"/>
        <v>501.7173039568479</v>
      </c>
      <c r="J40" s="10">
        <f t="shared" si="6"/>
        <v>0.18609291715566881</v>
      </c>
      <c r="K40">
        <f t="shared" si="7"/>
        <v>12.350409071734404</v>
      </c>
    </row>
    <row r="41" spans="1:11">
      <c r="A41">
        <v>18</v>
      </c>
      <c r="B41" s="1">
        <f t="shared" si="0"/>
        <v>44795</v>
      </c>
      <c r="C41">
        <v>370</v>
      </c>
      <c r="D41">
        <f t="shared" si="1"/>
        <v>12070</v>
      </c>
      <c r="E41">
        <f t="shared" si="2"/>
        <v>1.2395917733756623E-2</v>
      </c>
      <c r="F41">
        <f t="shared" si="3"/>
        <v>-2841.2410025750792</v>
      </c>
      <c r="H41">
        <f t="shared" si="4"/>
        <v>12395.917733756623</v>
      </c>
      <c r="I41">
        <f t="shared" si="5"/>
        <v>462.42335360080324</v>
      </c>
      <c r="J41" s="10">
        <f t="shared" si="6"/>
        <v>0.24979284756973849</v>
      </c>
      <c r="K41">
        <f t="shared" si="7"/>
        <v>18.472415426910374</v>
      </c>
    </row>
    <row r="42" spans="1:11">
      <c r="A42">
        <v>19</v>
      </c>
      <c r="B42" s="1">
        <f t="shared" si="0"/>
        <v>44802</v>
      </c>
      <c r="C42">
        <v>390</v>
      </c>
      <c r="D42">
        <f t="shared" si="1"/>
        <v>12460</v>
      </c>
      <c r="E42">
        <f t="shared" si="2"/>
        <v>1.2821622495949415E-2</v>
      </c>
      <c r="F42">
        <f t="shared" si="3"/>
        <v>-3027.0881543987903</v>
      </c>
      <c r="H42">
        <f t="shared" si="4"/>
        <v>12821.622495949414</v>
      </c>
      <c r="I42">
        <f t="shared" si="5"/>
        <v>425.70476219279044</v>
      </c>
      <c r="J42" s="10">
        <f t="shared" si="6"/>
        <v>9.1550672289206256E-2</v>
      </c>
      <c r="K42">
        <f t="shared" si="7"/>
        <v>2.9946342077009249</v>
      </c>
    </row>
    <row r="43" spans="1:11">
      <c r="A43">
        <v>20</v>
      </c>
      <c r="B43" s="1">
        <f t="shared" si="0"/>
        <v>44809</v>
      </c>
      <c r="C43">
        <v>490</v>
      </c>
      <c r="D43">
        <f t="shared" si="1"/>
        <v>12950</v>
      </c>
      <c r="E43">
        <f t="shared" si="2"/>
        <v>1.3213212987168691E-2</v>
      </c>
      <c r="F43">
        <f t="shared" si="3"/>
        <v>-3844.194025442177</v>
      </c>
      <c r="H43">
        <f t="shared" si="4"/>
        <v>13213.21298716869</v>
      </c>
      <c r="I43">
        <f t="shared" si="5"/>
        <v>391.59049121927637</v>
      </c>
      <c r="J43" s="10">
        <f t="shared" si="6"/>
        <v>0.20083573220555842</v>
      </c>
      <c r="K43">
        <f t="shared" si="7"/>
        <v>24.731017825048241</v>
      </c>
    </row>
    <row r="44" spans="1:11">
      <c r="A44">
        <v>21</v>
      </c>
      <c r="B44" s="1">
        <f t="shared" si="0"/>
        <v>44816</v>
      </c>
      <c r="C44">
        <v>618</v>
      </c>
      <c r="D44">
        <f t="shared" si="1"/>
        <v>13568</v>
      </c>
      <c r="E44">
        <f t="shared" si="2"/>
        <v>1.3573251910664623E-2</v>
      </c>
      <c r="F44">
        <f t="shared" si="3"/>
        <v>-4900.306418329692</v>
      </c>
      <c r="H44">
        <f t="shared" si="4"/>
        <v>13573.251910664623</v>
      </c>
      <c r="I44">
        <f t="shared" si="5"/>
        <v>360.03892349593298</v>
      </c>
      <c r="J44" s="10">
        <f t="shared" si="6"/>
        <v>0.41741274515221199</v>
      </c>
      <c r="K44">
        <f t="shared" si="7"/>
        <v>184.82423051653413</v>
      </c>
    </row>
    <row r="45" spans="1:11">
      <c r="A45">
        <v>22</v>
      </c>
      <c r="B45" s="1">
        <f t="shared" si="0"/>
        <v>44823</v>
      </c>
      <c r="C45">
        <v>245</v>
      </c>
      <c r="D45">
        <f t="shared" si="1"/>
        <v>13813</v>
      </c>
      <c r="E45">
        <f t="shared" si="2"/>
        <v>1.3904212302278068E-2</v>
      </c>
      <c r="F45">
        <f t="shared" si="3"/>
        <v>-1963.3104038739257</v>
      </c>
      <c r="H45">
        <f t="shared" si="4"/>
        <v>13904.212302278069</v>
      </c>
      <c r="I45">
        <f t="shared" si="5"/>
        <v>330.96039161344561</v>
      </c>
      <c r="J45" s="10">
        <f t="shared" si="6"/>
        <v>0.35085874127936983</v>
      </c>
      <c r="K45">
        <f t="shared" si="7"/>
        <v>22.326505266428796</v>
      </c>
    </row>
    <row r="46" spans="1:11">
      <c r="A46">
        <v>23</v>
      </c>
      <c r="B46" s="1">
        <f t="shared" si="0"/>
        <v>44830</v>
      </c>
      <c r="C46">
        <v>533</v>
      </c>
      <c r="D46">
        <f t="shared" si="1"/>
        <v>14346</v>
      </c>
      <c r="E46">
        <f t="shared" si="2"/>
        <v>1.4208446489955829E-2</v>
      </c>
      <c r="F46">
        <f t="shared" si="3"/>
        <v>-4316.0809218272334</v>
      </c>
      <c r="H46">
        <f t="shared" si="4"/>
        <v>14208.44648995583</v>
      </c>
      <c r="I46">
        <f t="shared" si="5"/>
        <v>304.23418767776093</v>
      </c>
      <c r="J46" s="10">
        <f t="shared" si="6"/>
        <v>0.42920415069838475</v>
      </c>
      <c r="K46">
        <f t="shared" si="7"/>
        <v>172.01813276450335</v>
      </c>
    </row>
    <row r="47" spans="1:11">
      <c r="A47">
        <v>24</v>
      </c>
      <c r="B47" s="1">
        <f t="shared" si="0"/>
        <v>44837</v>
      </c>
      <c r="C47">
        <v>177</v>
      </c>
      <c r="D47">
        <f t="shared" si="1"/>
        <v>14523</v>
      </c>
      <c r="E47">
        <f t="shared" si="2"/>
        <v>1.4488167691075698E-2</v>
      </c>
      <c r="F47">
        <f t="shared" si="3"/>
        <v>-1448.1639375200102</v>
      </c>
      <c r="H47">
        <f t="shared" si="4"/>
        <v>14488.167691075698</v>
      </c>
      <c r="I47">
        <f t="shared" si="5"/>
        <v>279.72120111986806</v>
      </c>
      <c r="J47" s="10">
        <f t="shared" si="6"/>
        <v>0.58034576903880253</v>
      </c>
      <c r="K47">
        <f t="shared" si="7"/>
        <v>37.722007188817692</v>
      </c>
    </row>
    <row r="48" spans="1:11">
      <c r="A48">
        <v>25</v>
      </c>
      <c r="B48" s="1">
        <f t="shared" si="0"/>
        <v>44844</v>
      </c>
      <c r="C48">
        <v>180</v>
      </c>
      <c r="D48">
        <f t="shared" si="1"/>
        <v>14703</v>
      </c>
      <c r="E48">
        <f t="shared" si="2"/>
        <v>1.4745440835385037E-2</v>
      </c>
      <c r="F48">
        <f t="shared" si="3"/>
        <v>-1487.7669994445359</v>
      </c>
      <c r="H48">
        <f t="shared" si="4"/>
        <v>14745.440835385038</v>
      </c>
      <c r="I48">
        <f t="shared" si="5"/>
        <v>257.27314430933984</v>
      </c>
      <c r="J48" s="10">
        <f t="shared" si="6"/>
        <v>0.42929524616299913</v>
      </c>
      <c r="K48">
        <f t="shared" si="7"/>
        <v>23.209335927703702</v>
      </c>
    </row>
    <row r="49" spans="1:11">
      <c r="A49">
        <v>26</v>
      </c>
      <c r="B49" s="1">
        <f t="shared" si="0"/>
        <v>44851</v>
      </c>
      <c r="C49">
        <v>221</v>
      </c>
      <c r="D49">
        <f t="shared" si="1"/>
        <v>14924</v>
      </c>
      <c r="E49">
        <f t="shared" si="2"/>
        <v>1.4982179985615728E-2</v>
      </c>
      <c r="F49">
        <f t="shared" si="3"/>
        <v>-1845.0299157345107</v>
      </c>
      <c r="H49">
        <f t="shared" si="4"/>
        <v>14982.179985615729</v>
      </c>
      <c r="I49">
        <f t="shared" si="5"/>
        <v>236.73915023069094</v>
      </c>
      <c r="J49" s="10">
        <f t="shared" si="6"/>
        <v>7.1217874347017818E-2</v>
      </c>
      <c r="K49">
        <f t="shared" si="7"/>
        <v>1.046387341269353</v>
      </c>
    </row>
    <row r="50" spans="1:11">
      <c r="A50">
        <v>27</v>
      </c>
      <c r="B50" s="1">
        <f t="shared" si="0"/>
        <v>44858</v>
      </c>
      <c r="C50">
        <v>237</v>
      </c>
      <c r="D50">
        <f t="shared" si="1"/>
        <v>15161</v>
      </c>
      <c r="E50">
        <f t="shared" si="2"/>
        <v>1.5200150356784601E-2</v>
      </c>
      <c r="F50">
        <f t="shared" si="3"/>
        <v>-1998.1828857061053</v>
      </c>
      <c r="H50">
        <f t="shared" si="4"/>
        <v>15200.150356784601</v>
      </c>
      <c r="I50">
        <f t="shared" si="5"/>
        <v>217.97037116887259</v>
      </c>
      <c r="J50" s="10">
        <f t="shared" si="6"/>
        <v>8.0293792536402578E-2</v>
      </c>
      <c r="K50">
        <f t="shared" si="7"/>
        <v>1.6613577868797489</v>
      </c>
    </row>
    <row r="51" spans="1:11">
      <c r="A51">
        <v>28</v>
      </c>
      <c r="B51" s="1">
        <f t="shared" si="0"/>
        <v>44865</v>
      </c>
      <c r="C51">
        <v>277</v>
      </c>
      <c r="D51">
        <f t="shared" si="1"/>
        <v>15438</v>
      </c>
      <c r="E51">
        <f t="shared" si="2"/>
        <v>1.5400973431934216E-2</v>
      </c>
      <c r="F51">
        <f t="shared" si="3"/>
        <v>-2358.1248942042903</v>
      </c>
      <c r="H51">
        <f t="shared" si="4"/>
        <v>15400.973431934215</v>
      </c>
      <c r="I51">
        <f t="shared" si="5"/>
        <v>200.82307514961394</v>
      </c>
      <c r="J51" s="10">
        <f t="shared" si="6"/>
        <v>0.27500694891836119</v>
      </c>
      <c r="K51">
        <f t="shared" si="7"/>
        <v>28.895702724092665</v>
      </c>
    </row>
    <row r="52" spans="1:11">
      <c r="A52">
        <v>29</v>
      </c>
      <c r="B52" s="1">
        <f t="shared" si="0"/>
        <v>44872</v>
      </c>
      <c r="C52">
        <v>189</v>
      </c>
      <c r="D52">
        <f t="shared" si="1"/>
        <v>15627</v>
      </c>
      <c r="E52">
        <f t="shared" si="2"/>
        <v>1.5586134059397187E-2</v>
      </c>
      <c r="F52">
        <f t="shared" si="3"/>
        <v>-1624.3202152257002</v>
      </c>
      <c r="H52">
        <f t="shared" si="4"/>
        <v>15586.134059397187</v>
      </c>
      <c r="I52">
        <f t="shared" si="5"/>
        <v>185.16062746297212</v>
      </c>
      <c r="J52" s="10">
        <f t="shared" si="6"/>
        <v>2.0314140407554943E-2</v>
      </c>
      <c r="K52">
        <f t="shared" si="7"/>
        <v>7.9610777302165661E-2</v>
      </c>
    </row>
    <row r="53" spans="1:11">
      <c r="A53">
        <v>30</v>
      </c>
      <c r="B53" s="1">
        <f t="shared" si="0"/>
        <v>44879</v>
      </c>
      <c r="C53">
        <v>144</v>
      </c>
      <c r="D53">
        <f t="shared" si="1"/>
        <v>15771</v>
      </c>
      <c r="E53">
        <f t="shared" si="2"/>
        <v>1.5756988715325101E-2</v>
      </c>
      <c r="F53">
        <f t="shared" si="3"/>
        <v>-1249.156415263795</v>
      </c>
      <c r="H53">
        <f t="shared" si="4"/>
        <v>15756.9887153251</v>
      </c>
      <c r="I53">
        <f t="shared" si="5"/>
        <v>170.85465592791297</v>
      </c>
      <c r="J53" s="10">
        <f t="shared" si="6"/>
        <v>0.1864906661660623</v>
      </c>
      <c r="K53">
        <f t="shared" si="7"/>
        <v>4.2209709831429389</v>
      </c>
    </row>
    <row r="54" spans="1:11">
      <c r="A54">
        <v>31</v>
      </c>
      <c r="B54" s="1">
        <f t="shared" si="0"/>
        <v>44886</v>
      </c>
      <c r="C54">
        <v>227</v>
      </c>
      <c r="D54">
        <f t="shared" si="1"/>
        <v>15998</v>
      </c>
      <c r="E54">
        <f t="shared" si="2"/>
        <v>1.5914774343194972E-2</v>
      </c>
      <c r="F54">
        <f t="shared" si="3"/>
        <v>-1987.2200236272404</v>
      </c>
      <c r="H54">
        <f t="shared" si="4"/>
        <v>15914.774343194971</v>
      </c>
      <c r="I54">
        <f t="shared" si="5"/>
        <v>157.78562786987095</v>
      </c>
      <c r="J54" s="10">
        <f t="shared" si="6"/>
        <v>0.3049091283265597</v>
      </c>
      <c r="K54">
        <f t="shared" si="7"/>
        <v>30.361632894213379</v>
      </c>
    </row>
    <row r="55" spans="1:11">
      <c r="A55">
        <v>32</v>
      </c>
      <c r="B55" s="1">
        <f t="shared" si="0"/>
        <v>44893</v>
      </c>
      <c r="C55">
        <v>228</v>
      </c>
      <c r="D55">
        <f t="shared" si="1"/>
        <v>16226</v>
      </c>
      <c r="E55">
        <f t="shared" si="2"/>
        <v>1.6060617354370647E-2</v>
      </c>
      <c r="F55">
        <f t="shared" si="3"/>
        <v>-2013.9193899971183</v>
      </c>
      <c r="H55">
        <f t="shared" si="4"/>
        <v>16060.617354370646</v>
      </c>
      <c r="I55">
        <f t="shared" si="5"/>
        <v>145.8430111756752</v>
      </c>
      <c r="J55" s="10">
        <f t="shared" si="6"/>
        <v>0.36033767028212632</v>
      </c>
      <c r="K55">
        <f t="shared" si="7"/>
        <v>46.281071394979591</v>
      </c>
    </row>
    <row r="56" spans="1:11">
      <c r="A56">
        <v>33</v>
      </c>
      <c r="B56" s="1">
        <f t="shared" si="0"/>
        <v>44900</v>
      </c>
      <c r="C56">
        <v>153</v>
      </c>
      <c r="D56">
        <f t="shared" si="1"/>
        <v>16379</v>
      </c>
      <c r="E56">
        <f t="shared" si="2"/>
        <v>1.6195542502893758E-2</v>
      </c>
      <c r="F56">
        <f t="shared" si="3"/>
        <v>-1363.3509294676471</v>
      </c>
      <c r="H56">
        <f t="shared" si="4"/>
        <v>16195.542502893759</v>
      </c>
      <c r="I56">
        <f t="shared" si="5"/>
        <v>134.92514852311251</v>
      </c>
      <c r="J56" s="10">
        <f t="shared" si="6"/>
        <v>0.11813628416266332</v>
      </c>
      <c r="K56">
        <f t="shared" si="7"/>
        <v>2.4213444230938053</v>
      </c>
    </row>
    <row r="57" spans="1:11">
      <c r="A57">
        <v>34</v>
      </c>
      <c r="B57" s="1">
        <f t="shared" si="0"/>
        <v>44907</v>
      </c>
      <c r="C57">
        <v>115</v>
      </c>
      <c r="D57">
        <f t="shared" si="1"/>
        <v>16494</v>
      </c>
      <c r="E57">
        <f t="shared" si="2"/>
        <v>1.6320481443425603E-2</v>
      </c>
      <c r="F57">
        <f t="shared" si="3"/>
        <v>-1033.5838228112909</v>
      </c>
      <c r="H57">
        <f t="shared" si="4"/>
        <v>16320.481443425602</v>
      </c>
      <c r="I57">
        <f t="shared" si="5"/>
        <v>124.9389405318434</v>
      </c>
      <c r="J57" s="10">
        <f t="shared" si="6"/>
        <v>8.6425569842116523E-2</v>
      </c>
      <c r="K57">
        <f t="shared" si="7"/>
        <v>0.79064652281361947</v>
      </c>
    </row>
    <row r="58" spans="1:11">
      <c r="A58">
        <v>35</v>
      </c>
      <c r="B58" s="1">
        <f t="shared" si="0"/>
        <v>44914</v>
      </c>
      <c r="C58">
        <v>73</v>
      </c>
      <c r="D58">
        <f t="shared" si="1"/>
        <v>16567</v>
      </c>
      <c r="E58">
        <f t="shared" si="2"/>
        <v>1.6436280851514509E-2</v>
      </c>
      <c r="F58">
        <f t="shared" si="3"/>
        <v>-661.6465306163243</v>
      </c>
      <c r="H58">
        <f t="shared" si="4"/>
        <v>16436.280851514508</v>
      </c>
      <c r="I58">
        <f t="shared" si="5"/>
        <v>115.79940808890569</v>
      </c>
      <c r="J58" s="10">
        <f t="shared" si="6"/>
        <v>0.58629326149185879</v>
      </c>
      <c r="K58">
        <f t="shared" si="7"/>
        <v>15.818641588861306</v>
      </c>
    </row>
    <row r="59" spans="1:11">
      <c r="A59">
        <v>36</v>
      </c>
      <c r="B59" s="1">
        <f t="shared" si="0"/>
        <v>44921</v>
      </c>
      <c r="C59">
        <v>43</v>
      </c>
      <c r="D59">
        <f t="shared" si="1"/>
        <v>16610</v>
      </c>
      <c r="E59">
        <f t="shared" si="2"/>
        <v>1.6543710036278678E-2</v>
      </c>
      <c r="F59">
        <f t="shared" si="3"/>
        <v>-392.96318297533998</v>
      </c>
      <c r="H59">
        <f t="shared" si="4"/>
        <v>16543.710036278677</v>
      </c>
      <c r="I59">
        <f t="shared" si="5"/>
        <v>107.42918476416889</v>
      </c>
      <c r="J59" s="10">
        <f t="shared" si="6"/>
        <v>1.4983531340504395</v>
      </c>
      <c r="K59">
        <f t="shared" si="7"/>
        <v>38.640522670706765</v>
      </c>
    </row>
    <row r="60" spans="1:11">
      <c r="A60">
        <v>37</v>
      </c>
      <c r="B60" s="1">
        <f t="shared" si="0"/>
        <v>44928</v>
      </c>
      <c r="C60">
        <v>34</v>
      </c>
      <c r="D60">
        <f t="shared" si="1"/>
        <v>16644</v>
      </c>
      <c r="E60">
        <f t="shared" si="2"/>
        <v>1.6643468011948298E-2</v>
      </c>
      <c r="F60">
        <f t="shared" si="3"/>
        <v>-313.23396065930154</v>
      </c>
      <c r="H60">
        <f t="shared" si="4"/>
        <v>16643.468011948298</v>
      </c>
      <c r="I60">
        <f t="shared" si="5"/>
        <v>99.757975669621374</v>
      </c>
      <c r="J60" s="10">
        <f t="shared" si="6"/>
        <v>1.9340581079300403</v>
      </c>
      <c r="K60">
        <f t="shared" si="7"/>
        <v>43.346021560091756</v>
      </c>
    </row>
    <row r="61" spans="1:11">
      <c r="F61">
        <f>(B2-D60)*LN(1-E60)</f>
        <v>-16504.181723307956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034-2FBA-1F48-85D8-4F0C50145311}">
  <sheetPr>
    <tabColor theme="9" tint="0.59999389629810485"/>
  </sheetPr>
  <dimension ref="A1:Z66"/>
  <sheetViews>
    <sheetView topLeftCell="B1" workbookViewId="0">
      <selection activeCell="K1" sqref="K1:L4"/>
    </sheetView>
  </sheetViews>
  <sheetFormatPr defaultColWidth="11" defaultRowHeight="15.75"/>
  <cols>
    <col min="5" max="6" width="13.625" customWidth="1"/>
    <col min="8" max="8" width="4.625" customWidth="1"/>
    <col min="9" max="9" width="15.125" customWidth="1"/>
    <col min="11" max="11" width="7.125" customWidth="1"/>
    <col min="12" max="13" width="12.125" bestFit="1" customWidth="1"/>
    <col min="14" max="17" width="12.125" customWidth="1"/>
    <col min="18" max="18" width="15" customWidth="1"/>
    <col min="19" max="19" width="16.5" customWidth="1"/>
    <col min="20" max="20" width="12.125" customWidth="1"/>
    <col min="22" max="22" width="13.125" customWidth="1"/>
    <col min="23" max="23" width="24" customWidth="1"/>
  </cols>
  <sheetData>
    <row r="1" spans="1:26">
      <c r="F1" t="s">
        <v>6</v>
      </c>
      <c r="G1">
        <v>4.5993500911993461E-3</v>
      </c>
      <c r="I1" t="s">
        <v>57</v>
      </c>
      <c r="J1" s="10">
        <f>AVERAGE(X15:X65)</f>
        <v>0.3675249363555137</v>
      </c>
    </row>
    <row r="2" spans="1:26">
      <c r="A2" t="s">
        <v>9</v>
      </c>
      <c r="B2">
        <v>1000000</v>
      </c>
      <c r="F2" t="s">
        <v>7</v>
      </c>
      <c r="G2">
        <v>2430.6761585643244</v>
      </c>
    </row>
    <row r="3" spans="1:26">
      <c r="F3" t="s">
        <v>11</v>
      </c>
      <c r="G3">
        <v>1.8330184047965157</v>
      </c>
      <c r="I3" t="s">
        <v>27</v>
      </c>
      <c r="J3">
        <f>-2*G10+9*LN(B2)</f>
        <v>283289.58102614392</v>
      </c>
    </row>
    <row r="4" spans="1:26">
      <c r="F4" t="s">
        <v>30</v>
      </c>
      <c r="G4">
        <v>0.17666583690122614</v>
      </c>
    </row>
    <row r="5" spans="1:26" ht="15" customHeight="1">
      <c r="F5" t="s">
        <v>12</v>
      </c>
      <c r="G5">
        <v>0.42591268401725374</v>
      </c>
    </row>
    <row r="6" spans="1:26" ht="15" customHeight="1">
      <c r="F6" t="s">
        <v>33</v>
      </c>
      <c r="G6">
        <v>1.0284635267647089</v>
      </c>
    </row>
    <row r="7" spans="1:26" ht="15" customHeight="1">
      <c r="F7" t="s">
        <v>47</v>
      </c>
      <c r="G7">
        <v>-0.20060761727620061</v>
      </c>
    </row>
    <row r="8" spans="1:26" ht="15" customHeight="1">
      <c r="F8" t="s">
        <v>42</v>
      </c>
      <c r="G8">
        <v>-0.36204049695136087</v>
      </c>
    </row>
    <row r="9" spans="1:26" ht="15" customHeight="1">
      <c r="F9" t="s">
        <v>43</v>
      </c>
      <c r="G9">
        <v>-0.43701485544649621</v>
      </c>
    </row>
    <row r="10" spans="1:26">
      <c r="F10" t="s">
        <v>8</v>
      </c>
      <c r="G10">
        <f>SUM(G13:G66)</f>
        <v>-141582.62071556112</v>
      </c>
    </row>
    <row r="11" spans="1:26">
      <c r="U11" t="s">
        <v>23</v>
      </c>
    </row>
    <row r="12" spans="1:26">
      <c r="B12" s="3" t="s">
        <v>15</v>
      </c>
      <c r="C12" s="2" t="s">
        <v>3</v>
      </c>
      <c r="D12" s="12" t="s">
        <v>4</v>
      </c>
      <c r="E12" s="12" t="s">
        <v>5</v>
      </c>
      <c r="F12" s="12" t="s">
        <v>25</v>
      </c>
      <c r="G12" s="12" t="s">
        <v>8</v>
      </c>
      <c r="H12" s="12"/>
      <c r="I12" s="12" t="s">
        <v>10</v>
      </c>
      <c r="J12" s="12" t="s">
        <v>26</v>
      </c>
      <c r="K12" s="12"/>
      <c r="L12" s="12" t="s">
        <v>22</v>
      </c>
      <c r="M12" s="12" t="s">
        <v>13</v>
      </c>
      <c r="N12" s="12" t="s">
        <v>28</v>
      </c>
      <c r="O12" s="12" t="s">
        <v>29</v>
      </c>
      <c r="P12" s="12" t="s">
        <v>34</v>
      </c>
      <c r="Q12" s="12" t="s">
        <v>46</v>
      </c>
      <c r="R12" s="13" t="s">
        <v>38</v>
      </c>
      <c r="S12" s="13" t="s">
        <v>37</v>
      </c>
      <c r="T12" s="11" t="s">
        <v>1</v>
      </c>
      <c r="U12" s="3" t="s">
        <v>2</v>
      </c>
      <c r="V12" s="3" t="s">
        <v>35</v>
      </c>
      <c r="W12" s="13" t="s">
        <v>40</v>
      </c>
      <c r="X12" s="12" t="s">
        <v>18</v>
      </c>
      <c r="Y12" s="12" t="s">
        <v>19</v>
      </c>
    </row>
    <row r="13" spans="1:26">
      <c r="B13" s="1">
        <f>B14-WEEKDAY(7)</f>
        <v>44564</v>
      </c>
      <c r="C13" s="4"/>
    </row>
    <row r="14" spans="1:26">
      <c r="B14" s="1">
        <v>44571</v>
      </c>
      <c r="C14" s="4"/>
      <c r="W14" s="14">
        <v>79</v>
      </c>
    </row>
    <row r="15" spans="1:26">
      <c r="B15" s="1">
        <v>44578</v>
      </c>
      <c r="C15">
        <v>0</v>
      </c>
      <c r="D15">
        <f>C15</f>
        <v>0</v>
      </c>
      <c r="R15">
        <v>0</v>
      </c>
      <c r="S15">
        <v>0</v>
      </c>
      <c r="T15">
        <v>67488</v>
      </c>
      <c r="U15" s="9">
        <v>99.39</v>
      </c>
      <c r="V15">
        <v>5.8</v>
      </c>
      <c r="W15" s="14">
        <v>92</v>
      </c>
      <c r="X15" s="10"/>
    </row>
    <row r="16" spans="1:26">
      <c r="B16" s="1">
        <f t="shared" ref="B16:B65" si="0">B15+WEEKDAY(7)</f>
        <v>44585</v>
      </c>
      <c r="C16">
        <v>0</v>
      </c>
      <c r="D16">
        <f t="shared" ref="D16:D65" si="1">C16+D15</f>
        <v>0</v>
      </c>
      <c r="R16">
        <v>0</v>
      </c>
      <c r="S16">
        <v>0</v>
      </c>
      <c r="T16">
        <v>65229</v>
      </c>
      <c r="U16" s="9">
        <v>119.85</v>
      </c>
      <c r="V16">
        <v>5.8</v>
      </c>
      <c r="W16" s="14">
        <v>89</v>
      </c>
      <c r="X16" s="10"/>
      <c r="Z16" t="s">
        <v>14</v>
      </c>
    </row>
    <row r="17" spans="1:25">
      <c r="B17" s="1">
        <f t="shared" si="0"/>
        <v>44592</v>
      </c>
      <c r="C17">
        <v>0</v>
      </c>
      <c r="D17">
        <f t="shared" si="1"/>
        <v>0</v>
      </c>
      <c r="R17">
        <v>0</v>
      </c>
      <c r="S17">
        <v>0</v>
      </c>
      <c r="T17">
        <v>59440</v>
      </c>
      <c r="U17" s="9">
        <v>117.1</v>
      </c>
      <c r="V17">
        <v>5.8</v>
      </c>
      <c r="W17" s="14">
        <v>78</v>
      </c>
      <c r="X17" s="10"/>
    </row>
    <row r="18" spans="1:25">
      <c r="B18" s="1">
        <f t="shared" si="0"/>
        <v>44599</v>
      </c>
      <c r="C18">
        <v>0</v>
      </c>
      <c r="D18">
        <f t="shared" si="1"/>
        <v>0</v>
      </c>
      <c r="R18">
        <v>0</v>
      </c>
      <c r="S18">
        <v>0</v>
      </c>
      <c r="T18">
        <v>88268</v>
      </c>
      <c r="U18" s="9">
        <v>95.16</v>
      </c>
      <c r="V18" s="9">
        <v>6</v>
      </c>
      <c r="W18" s="14">
        <v>59</v>
      </c>
      <c r="X18" s="10"/>
    </row>
    <row r="19" spans="1:25">
      <c r="B19" s="1">
        <f t="shared" si="0"/>
        <v>44606</v>
      </c>
      <c r="C19">
        <v>0</v>
      </c>
      <c r="D19">
        <f t="shared" si="1"/>
        <v>0</v>
      </c>
      <c r="R19">
        <v>0</v>
      </c>
      <c r="S19">
        <v>0</v>
      </c>
      <c r="T19">
        <v>86692</v>
      </c>
      <c r="U19" s="9">
        <v>101.27</v>
      </c>
      <c r="V19" s="9">
        <v>6</v>
      </c>
      <c r="W19" s="14">
        <v>59</v>
      </c>
      <c r="X19" s="10"/>
    </row>
    <row r="20" spans="1:25">
      <c r="B20" s="1">
        <f t="shared" si="0"/>
        <v>44613</v>
      </c>
      <c r="C20">
        <v>0</v>
      </c>
      <c r="D20">
        <f t="shared" si="1"/>
        <v>0</v>
      </c>
      <c r="R20">
        <v>0</v>
      </c>
      <c r="S20">
        <v>0</v>
      </c>
      <c r="T20">
        <v>53312</v>
      </c>
      <c r="U20" s="9">
        <v>91.46</v>
      </c>
      <c r="V20" s="9">
        <v>6</v>
      </c>
      <c r="W20" s="14">
        <v>45</v>
      </c>
      <c r="X20" s="10"/>
    </row>
    <row r="21" spans="1:25">
      <c r="B21" s="1">
        <f t="shared" si="0"/>
        <v>44620</v>
      </c>
      <c r="C21">
        <v>0</v>
      </c>
      <c r="D21">
        <f t="shared" si="1"/>
        <v>0</v>
      </c>
      <c r="R21">
        <v>0</v>
      </c>
      <c r="S21">
        <v>0</v>
      </c>
      <c r="T21">
        <v>52544</v>
      </c>
      <c r="U21" s="9">
        <v>122.79</v>
      </c>
      <c r="V21" s="9">
        <v>6</v>
      </c>
      <c r="W21" s="14">
        <v>32</v>
      </c>
      <c r="X21" s="10"/>
    </row>
    <row r="22" spans="1:25">
      <c r="B22" s="1">
        <f t="shared" si="0"/>
        <v>44627</v>
      </c>
      <c r="C22">
        <v>0</v>
      </c>
      <c r="D22">
        <f t="shared" si="1"/>
        <v>0</v>
      </c>
      <c r="R22" s="9">
        <v>1</v>
      </c>
      <c r="S22">
        <v>0</v>
      </c>
      <c r="T22">
        <v>46868</v>
      </c>
      <c r="U22" s="9">
        <v>99.19</v>
      </c>
      <c r="V22" s="9">
        <v>6.6</v>
      </c>
      <c r="W22" s="14">
        <v>26</v>
      </c>
      <c r="X22" s="10"/>
    </row>
    <row r="23" spans="1:25">
      <c r="B23" s="1">
        <f t="shared" si="0"/>
        <v>44634</v>
      </c>
      <c r="C23">
        <v>0</v>
      </c>
      <c r="D23">
        <f t="shared" si="1"/>
        <v>0</v>
      </c>
      <c r="R23" s="9">
        <v>1</v>
      </c>
      <c r="S23">
        <v>0</v>
      </c>
      <c r="T23">
        <v>36179</v>
      </c>
      <c r="U23" s="9">
        <v>83.53</v>
      </c>
      <c r="V23" s="9">
        <v>6.6</v>
      </c>
      <c r="W23" s="14">
        <v>30</v>
      </c>
      <c r="X23" s="10"/>
    </row>
    <row r="24" spans="1:25">
      <c r="B24" s="1">
        <f t="shared" si="0"/>
        <v>44641</v>
      </c>
      <c r="C24">
        <v>0</v>
      </c>
      <c r="D24">
        <f t="shared" si="1"/>
        <v>0</v>
      </c>
      <c r="R24" s="9">
        <v>1</v>
      </c>
      <c r="S24">
        <v>0</v>
      </c>
      <c r="T24">
        <v>36640</v>
      </c>
      <c r="U24" s="9">
        <v>94.8</v>
      </c>
      <c r="V24" s="9">
        <v>6.6</v>
      </c>
      <c r="W24" s="14">
        <v>33</v>
      </c>
      <c r="X24" s="10"/>
    </row>
    <row r="25" spans="1:25">
      <c r="B25" s="1">
        <f t="shared" si="0"/>
        <v>44648</v>
      </c>
      <c r="C25">
        <v>0</v>
      </c>
      <c r="D25">
        <f t="shared" si="1"/>
        <v>0</v>
      </c>
      <c r="R25" s="9">
        <v>1</v>
      </c>
      <c r="S25">
        <v>0</v>
      </c>
      <c r="T25">
        <v>51565</v>
      </c>
      <c r="U25" s="9">
        <v>105.45</v>
      </c>
      <c r="V25" s="9">
        <v>6.6</v>
      </c>
      <c r="W25" s="14">
        <v>32</v>
      </c>
      <c r="X25" s="10"/>
    </row>
    <row r="26" spans="1:25">
      <c r="B26" s="1">
        <f t="shared" si="0"/>
        <v>44655</v>
      </c>
      <c r="C26">
        <v>0</v>
      </c>
      <c r="D26">
        <f t="shared" si="1"/>
        <v>0</v>
      </c>
      <c r="R26" s="9">
        <v>0</v>
      </c>
      <c r="S26">
        <v>0</v>
      </c>
      <c r="T26">
        <v>36797</v>
      </c>
      <c r="U26" s="9">
        <v>133.03</v>
      </c>
      <c r="V26" s="9">
        <v>6.3</v>
      </c>
      <c r="W26" s="14">
        <v>27</v>
      </c>
      <c r="X26" s="10"/>
    </row>
    <row r="27" spans="1:25">
      <c r="B27" s="1">
        <f t="shared" si="0"/>
        <v>44662</v>
      </c>
      <c r="C27">
        <v>0</v>
      </c>
      <c r="D27">
        <f t="shared" si="1"/>
        <v>0</v>
      </c>
      <c r="R27" s="9">
        <v>0</v>
      </c>
      <c r="S27">
        <v>0</v>
      </c>
      <c r="T27">
        <v>35981</v>
      </c>
      <c r="U27" s="9">
        <v>115.16</v>
      </c>
      <c r="V27" s="9">
        <v>6.3</v>
      </c>
      <c r="W27" s="14">
        <v>28</v>
      </c>
      <c r="X27" s="10"/>
    </row>
    <row r="28" spans="1:25">
      <c r="B28" s="1">
        <f t="shared" si="0"/>
        <v>44669</v>
      </c>
      <c r="C28">
        <v>0</v>
      </c>
      <c r="D28">
        <f t="shared" si="1"/>
        <v>0</v>
      </c>
      <c r="R28" s="9">
        <v>0</v>
      </c>
      <c r="S28">
        <v>0</v>
      </c>
      <c r="T28">
        <v>46979</v>
      </c>
      <c r="U28" s="9">
        <v>104.52</v>
      </c>
      <c r="V28" s="9">
        <v>6.3</v>
      </c>
      <c r="W28" s="14">
        <v>100</v>
      </c>
      <c r="X28" s="10"/>
    </row>
    <row r="29" spans="1:25">
      <c r="A29">
        <v>1</v>
      </c>
      <c r="B29" s="1">
        <f t="shared" si="0"/>
        <v>44676</v>
      </c>
      <c r="C29">
        <v>288</v>
      </c>
      <c r="D29">
        <f t="shared" si="1"/>
        <v>288</v>
      </c>
      <c r="E29">
        <f t="shared" ref="E29:E35" si="2">1-(G$2/(G$2+L29))^G$1</f>
        <v>2.4256251511001192E-4</v>
      </c>
      <c r="F29">
        <f t="shared" ref="F29:F65" si="3">E29-E28</f>
        <v>2.4256251511001192E-4</v>
      </c>
      <c r="G29">
        <f t="shared" ref="G29:G65" si="4">C29*IFERROR(LN(F29), -10000)</f>
        <v>-2397.3843129240609</v>
      </c>
      <c r="I29">
        <f t="shared" ref="I29:I65" si="5">$B$2*E29</f>
        <v>242.56251511001193</v>
      </c>
      <c r="J29">
        <f t="shared" ref="J29:J65" si="6">I29-I28</f>
        <v>242.56251511001193</v>
      </c>
      <c r="L29">
        <f>A29^$G$3*M29</f>
        <v>131.64692901526504</v>
      </c>
      <c r="M29" cm="1">
        <f t="array" ref="M29">EXP(SUMPRODUCT(TRANSPOSE(G$4:G$9),N29:S29))</f>
        <v>131.64692901526504</v>
      </c>
      <c r="N29">
        <f t="shared" ref="N29:Q65" si="7">IFERROR(LN(T29),0)</f>
        <v>10.286366161971497</v>
      </c>
      <c r="O29">
        <f t="shared" si="7"/>
        <v>4.6511946242993707</v>
      </c>
      <c r="P29">
        <f t="shared" si="7"/>
        <v>1.8405496333974869</v>
      </c>
      <c r="Q29">
        <f t="shared" si="7"/>
        <v>4.0430512678345503</v>
      </c>
      <c r="R29" s="9">
        <v>0</v>
      </c>
      <c r="S29">
        <v>0</v>
      </c>
      <c r="T29">
        <v>29330</v>
      </c>
      <c r="U29" s="9">
        <v>104.71</v>
      </c>
      <c r="V29" s="9">
        <v>6.3</v>
      </c>
      <c r="W29" s="14">
        <v>57</v>
      </c>
      <c r="X29" s="10">
        <f t="shared" ref="X29:X57" si="8">ABS(C29-J29)/C29</f>
        <v>0.15776904475690301</v>
      </c>
      <c r="Y29">
        <f t="shared" ref="Y29:Y57" si="9">(C29-J29)^2/J29</f>
        <v>8.5114760299691419</v>
      </c>
    </row>
    <row r="30" spans="1:25">
      <c r="A30">
        <v>2</v>
      </c>
      <c r="B30" s="1">
        <f t="shared" si="0"/>
        <v>44683</v>
      </c>
      <c r="C30">
        <v>488</v>
      </c>
      <c r="D30">
        <f t="shared" si="1"/>
        <v>776</v>
      </c>
      <c r="E30">
        <f t="shared" si="2"/>
        <v>8.0522471027277831E-4</v>
      </c>
      <c r="F30">
        <f t="shared" si="3"/>
        <v>5.6266219516276639E-4</v>
      </c>
      <c r="G30">
        <f t="shared" si="4"/>
        <v>-3651.6215858249079</v>
      </c>
      <c r="I30">
        <f t="shared" si="5"/>
        <v>805.22471027277834</v>
      </c>
      <c r="J30">
        <f t="shared" si="6"/>
        <v>562.66219516276647</v>
      </c>
      <c r="L30">
        <f>L29+(A30^G$3-A29^G$3)*M30</f>
        <v>465.2749242776523</v>
      </c>
      <c r="M30" cm="1">
        <f t="array" ref="M30">EXP(SUMPRODUCT(TRANSPOSE(G$4:G$9),N30:S30))</f>
        <v>130.1801838584818</v>
      </c>
      <c r="N30">
        <f t="shared" si="7"/>
        <v>11.981215126211628</v>
      </c>
      <c r="O30">
        <f t="shared" si="7"/>
        <v>4.8272731961270541</v>
      </c>
      <c r="P30">
        <f t="shared" si="7"/>
        <v>1.8870696490323797</v>
      </c>
      <c r="Q30">
        <f t="shared" si="7"/>
        <v>4.0253516907351496</v>
      </c>
      <c r="R30" s="9">
        <v>0</v>
      </c>
      <c r="S30" s="9">
        <v>1</v>
      </c>
      <c r="T30">
        <v>159726</v>
      </c>
      <c r="U30" s="9">
        <v>124.87</v>
      </c>
      <c r="V30" s="9">
        <v>6.6</v>
      </c>
      <c r="W30" s="14">
        <v>56</v>
      </c>
      <c r="X30" s="10">
        <f t="shared" si="8"/>
        <v>0.15299630156304603</v>
      </c>
      <c r="Y30">
        <f t="shared" si="9"/>
        <v>9.9072648463799098</v>
      </c>
    </row>
    <row r="31" spans="1:25">
      <c r="A31">
        <v>3</v>
      </c>
      <c r="B31" s="1">
        <f t="shared" si="0"/>
        <v>44690</v>
      </c>
      <c r="C31">
        <v>610</v>
      </c>
      <c r="D31">
        <f t="shared" si="1"/>
        <v>1386</v>
      </c>
      <c r="E31">
        <f t="shared" si="2"/>
        <v>1.4401084052425572E-3</v>
      </c>
      <c r="F31">
        <f t="shared" si="3"/>
        <v>6.3488369496977892E-4</v>
      </c>
      <c r="G31">
        <f t="shared" si="4"/>
        <v>-4490.8619273586755</v>
      </c>
      <c r="I31">
        <f t="shared" si="5"/>
        <v>1440.1084052425572</v>
      </c>
      <c r="J31">
        <f t="shared" si="6"/>
        <v>634.88369496977884</v>
      </c>
      <c r="L31">
        <f t="shared" ref="L31:L65" si="10">L30+(A31^G$3-A30^G$3)*M31</f>
        <v>894.4460549609496</v>
      </c>
      <c r="M31" cm="1">
        <f t="array" ref="M31">EXP(SUMPRODUCT(TRANSPOSE(G$4:G$9),N31:S31))</f>
        <v>109.23889723825175</v>
      </c>
      <c r="N31">
        <f t="shared" si="7"/>
        <v>10.608538600098896</v>
      </c>
      <c r="O31">
        <f t="shared" si="7"/>
        <v>4.8493704798279111</v>
      </c>
      <c r="P31">
        <f t="shared" si="7"/>
        <v>1.8870696490323797</v>
      </c>
      <c r="Q31">
        <f t="shared" si="7"/>
        <v>3.7376696182833684</v>
      </c>
      <c r="R31" s="9">
        <v>0</v>
      </c>
      <c r="S31" s="9">
        <v>1</v>
      </c>
      <c r="T31">
        <v>40479</v>
      </c>
      <c r="U31" s="9">
        <v>127.66</v>
      </c>
      <c r="V31" s="9">
        <v>6.6</v>
      </c>
      <c r="W31" s="14">
        <v>42</v>
      </c>
      <c r="X31" s="10">
        <f t="shared" si="8"/>
        <v>4.0792942573407938E-2</v>
      </c>
      <c r="Y31">
        <f t="shared" si="9"/>
        <v>0.9752940266933009</v>
      </c>
    </row>
    <row r="32" spans="1:25">
      <c r="A32">
        <v>4</v>
      </c>
      <c r="B32" s="1">
        <f t="shared" si="0"/>
        <v>44697</v>
      </c>
      <c r="C32">
        <v>812</v>
      </c>
      <c r="D32">
        <f t="shared" si="1"/>
        <v>2198</v>
      </c>
      <c r="E32">
        <f t="shared" si="2"/>
        <v>2.4220415023720188E-3</v>
      </c>
      <c r="F32">
        <f t="shared" si="3"/>
        <v>9.8193309712946153E-4</v>
      </c>
      <c r="G32">
        <f t="shared" si="4"/>
        <v>-5623.901753474941</v>
      </c>
      <c r="I32">
        <f t="shared" si="5"/>
        <v>2422.0415023720188</v>
      </c>
      <c r="J32">
        <f t="shared" si="6"/>
        <v>981.93309712946166</v>
      </c>
      <c r="L32">
        <f t="shared" si="10"/>
        <v>1687.5124029219237</v>
      </c>
      <c r="M32" cm="1">
        <f t="array" ref="M32">EXP(SUMPRODUCT(TRANSPOSE(G$4:G$9),N32:S32))</f>
        <v>152.45092366763427</v>
      </c>
      <c r="N32">
        <f t="shared" si="7"/>
        <v>10.472374515715389</v>
      </c>
      <c r="O32">
        <f t="shared" si="7"/>
        <v>5.3838526546542997</v>
      </c>
      <c r="P32">
        <f t="shared" si="7"/>
        <v>1.8870696490323797</v>
      </c>
      <c r="Q32">
        <f t="shared" si="7"/>
        <v>3.0910424533583161</v>
      </c>
      <c r="R32" s="9">
        <v>0</v>
      </c>
      <c r="S32" s="9">
        <v>1</v>
      </c>
      <c r="T32">
        <v>35326</v>
      </c>
      <c r="U32" s="9">
        <v>217.86</v>
      </c>
      <c r="V32" s="9">
        <v>6.6</v>
      </c>
      <c r="W32" s="14">
        <v>22</v>
      </c>
      <c r="X32" s="10">
        <f t="shared" si="8"/>
        <v>0.20927721321362272</v>
      </c>
      <c r="Y32">
        <f t="shared" si="9"/>
        <v>29.408579448467012</v>
      </c>
    </row>
    <row r="33" spans="1:25">
      <c r="A33">
        <v>5</v>
      </c>
      <c r="B33" s="1">
        <f t="shared" si="0"/>
        <v>44704</v>
      </c>
      <c r="C33">
        <v>1028</v>
      </c>
      <c r="D33">
        <f t="shared" si="1"/>
        <v>3226</v>
      </c>
      <c r="E33">
        <f t="shared" si="2"/>
        <v>3.131893287689147E-3</v>
      </c>
      <c r="F33">
        <f t="shared" si="3"/>
        <v>7.0985178531712823E-4</v>
      </c>
      <c r="G33">
        <f t="shared" si="4"/>
        <v>-7453.467084953606</v>
      </c>
      <c r="I33">
        <f t="shared" si="5"/>
        <v>3131.8932876891472</v>
      </c>
      <c r="J33">
        <f t="shared" si="6"/>
        <v>709.85178531712836</v>
      </c>
      <c r="L33">
        <f t="shared" si="10"/>
        <v>2376.8401852055126</v>
      </c>
      <c r="M33" cm="1">
        <f t="array" ref="M33">EXP(SUMPRODUCT(TRANSPOSE(G$4:G$9),N33:S33))</f>
        <v>107.45965037940448</v>
      </c>
      <c r="N33">
        <f t="shared" si="7"/>
        <v>10.047674472848625</v>
      </c>
      <c r="O33">
        <f t="shared" si="7"/>
        <v>4.7169798610400973</v>
      </c>
      <c r="P33">
        <f t="shared" si="7"/>
        <v>1.8870696490323797</v>
      </c>
      <c r="Q33">
        <f t="shared" si="7"/>
        <v>3.044522437723423</v>
      </c>
      <c r="R33" s="9">
        <v>0</v>
      </c>
      <c r="S33" s="9">
        <v>1</v>
      </c>
      <c r="T33">
        <v>23102</v>
      </c>
      <c r="U33" s="9">
        <v>111.83</v>
      </c>
      <c r="V33" s="9">
        <v>6.6</v>
      </c>
      <c r="W33" s="14">
        <v>21</v>
      </c>
      <c r="X33" s="10">
        <f t="shared" si="8"/>
        <v>0.30948269910785181</v>
      </c>
      <c r="Y33">
        <f t="shared" si="9"/>
        <v>142.59073316365473</v>
      </c>
    </row>
    <row r="34" spans="1:25">
      <c r="A34">
        <v>6</v>
      </c>
      <c r="B34" s="1">
        <f t="shared" si="0"/>
        <v>44711</v>
      </c>
      <c r="C34">
        <v>625</v>
      </c>
      <c r="D34">
        <f t="shared" si="1"/>
        <v>3851</v>
      </c>
      <c r="E34">
        <f t="shared" si="2"/>
        <v>3.8691925919379644E-3</v>
      </c>
      <c r="F34">
        <f t="shared" si="3"/>
        <v>7.372993042488174E-4</v>
      </c>
      <c r="G34">
        <f t="shared" si="4"/>
        <v>-4507.8228978852831</v>
      </c>
      <c r="I34">
        <f t="shared" si="5"/>
        <v>3869.1925919379646</v>
      </c>
      <c r="J34">
        <f t="shared" si="6"/>
        <v>737.29930424881741</v>
      </c>
      <c r="L34">
        <f t="shared" si="10"/>
        <v>3215.8969838614876</v>
      </c>
      <c r="M34" cm="1">
        <f t="array" ref="M34">EXP(SUMPRODUCT(TRANSPOSE(G$4:G$9),N34:S34))</f>
        <v>110.65526761010877</v>
      </c>
      <c r="N34">
        <f t="shared" si="7"/>
        <v>9.8191816034828712</v>
      </c>
      <c r="O34">
        <f t="shared" si="7"/>
        <v>4.833420674670446</v>
      </c>
      <c r="P34">
        <f t="shared" si="7"/>
        <v>1.8870696490323797</v>
      </c>
      <c r="Q34">
        <f t="shared" si="7"/>
        <v>2.9444389791664403</v>
      </c>
      <c r="R34" s="9">
        <v>0</v>
      </c>
      <c r="S34" s="9">
        <v>1</v>
      </c>
      <c r="T34">
        <v>18383</v>
      </c>
      <c r="U34" s="9">
        <v>125.64</v>
      </c>
      <c r="V34" s="9">
        <v>6.6</v>
      </c>
      <c r="W34" s="14">
        <v>19</v>
      </c>
      <c r="X34" s="10">
        <f t="shared" si="8"/>
        <v>0.17967888679810784</v>
      </c>
      <c r="Y34">
        <f t="shared" si="9"/>
        <v>17.104496996124332</v>
      </c>
    </row>
    <row r="35" spans="1:25">
      <c r="A35">
        <v>7</v>
      </c>
      <c r="B35" s="1">
        <f t="shared" si="0"/>
        <v>44718</v>
      </c>
      <c r="C35">
        <v>1443</v>
      </c>
      <c r="D35">
        <f t="shared" si="1"/>
        <v>5294</v>
      </c>
      <c r="E35">
        <f t="shared" si="2"/>
        <v>4.9247624134112211E-3</v>
      </c>
      <c r="F35">
        <f t="shared" si="3"/>
        <v>1.0555698214732567E-3</v>
      </c>
      <c r="G35">
        <f t="shared" si="4"/>
        <v>-9889.8523651496671</v>
      </c>
      <c r="I35">
        <f t="shared" si="5"/>
        <v>4924.7624134112211</v>
      </c>
      <c r="J35">
        <f t="shared" si="6"/>
        <v>1055.5698214732565</v>
      </c>
      <c r="L35">
        <f t="shared" si="10"/>
        <v>4679.7811879432138</v>
      </c>
      <c r="M35" cm="1">
        <f t="array" ref="M35">EXP(SUMPRODUCT(TRANSPOSE(G$4:G$9),N35:S35))</f>
        <v>167.96845824012058</v>
      </c>
      <c r="N35">
        <f t="shared" si="7"/>
        <v>10.105775121970961</v>
      </c>
      <c r="O35">
        <f t="shared" si="7"/>
        <v>4.6862892372728835</v>
      </c>
      <c r="P35">
        <f t="shared" si="7"/>
        <v>1.9169226121820611</v>
      </c>
      <c r="Q35">
        <f t="shared" si="7"/>
        <v>3.1354942159291497</v>
      </c>
      <c r="R35" s="9">
        <v>0</v>
      </c>
      <c r="S35" s="9">
        <v>0</v>
      </c>
      <c r="T35">
        <v>24484</v>
      </c>
      <c r="U35" s="9">
        <v>108.45</v>
      </c>
      <c r="V35" s="9">
        <v>6.8</v>
      </c>
      <c r="W35" s="14">
        <v>23</v>
      </c>
      <c r="X35" s="10">
        <f t="shared" si="8"/>
        <v>0.26848938220841545</v>
      </c>
      <c r="Y35">
        <f t="shared" si="9"/>
        <v>142.20010858568037</v>
      </c>
    </row>
    <row r="36" spans="1:25">
      <c r="A36">
        <v>8</v>
      </c>
      <c r="B36" s="1">
        <f t="shared" si="0"/>
        <v>44725</v>
      </c>
      <c r="C36">
        <v>811</v>
      </c>
      <c r="D36">
        <f t="shared" si="1"/>
        <v>6105</v>
      </c>
      <c r="E36">
        <f>1-(G$2/(G$2+L36))^G$1</f>
        <v>6.0334776476609342E-3</v>
      </c>
      <c r="F36">
        <f t="shared" si="3"/>
        <v>1.1087152342497131E-3</v>
      </c>
      <c r="G36">
        <f t="shared" si="4"/>
        <v>-5518.4927916977704</v>
      </c>
      <c r="I36">
        <f t="shared" si="5"/>
        <v>6033.4776476609341</v>
      </c>
      <c r="J36">
        <f t="shared" si="6"/>
        <v>1108.7152342497129</v>
      </c>
      <c r="L36">
        <f t="shared" si="10"/>
        <v>6630.090789140042</v>
      </c>
      <c r="M36" cm="1">
        <f t="array" ref="M36">EXP(SUMPRODUCT(TRANSPOSE(G$4:G$9),N36:S36))</f>
        <v>198.62749747511194</v>
      </c>
      <c r="N36">
        <f t="shared" si="7"/>
        <v>10.06496844345823</v>
      </c>
      <c r="O36">
        <f t="shared" si="7"/>
        <v>4.8955236869950314</v>
      </c>
      <c r="P36">
        <f t="shared" si="7"/>
        <v>1.9169226121820611</v>
      </c>
      <c r="Q36">
        <f t="shared" si="7"/>
        <v>2.7080502011022101</v>
      </c>
      <c r="R36" s="9">
        <v>0</v>
      </c>
      <c r="S36" s="9">
        <v>0</v>
      </c>
      <c r="T36">
        <v>23505</v>
      </c>
      <c r="U36" s="9">
        <v>133.69</v>
      </c>
      <c r="V36" s="9">
        <v>6.8</v>
      </c>
      <c r="W36" s="14">
        <v>15</v>
      </c>
      <c r="X36" s="10">
        <f t="shared" si="8"/>
        <v>0.36709646639915278</v>
      </c>
      <c r="Y36">
        <f t="shared" si="9"/>
        <v>79.943305518248664</v>
      </c>
    </row>
    <row r="37" spans="1:25">
      <c r="A37">
        <v>9</v>
      </c>
      <c r="B37" s="1">
        <f t="shared" si="0"/>
        <v>44732</v>
      </c>
      <c r="C37">
        <v>867</v>
      </c>
      <c r="D37">
        <f t="shared" si="1"/>
        <v>6972</v>
      </c>
      <c r="E37">
        <f t="shared" ref="E37:E65" si="11">1-(G$2/(G$2+L37))^G$1</f>
        <v>7.1146389240639429E-3</v>
      </c>
      <c r="F37">
        <f t="shared" si="3"/>
        <v>1.0811612764030087E-3</v>
      </c>
      <c r="G37">
        <f t="shared" si="4"/>
        <v>-5921.3668581653028</v>
      </c>
      <c r="I37">
        <f t="shared" si="5"/>
        <v>7114.6389240639428</v>
      </c>
      <c r="J37">
        <f t="shared" si="6"/>
        <v>1081.1612764030087</v>
      </c>
      <c r="L37">
        <f t="shared" si="10"/>
        <v>9048.9938143421532</v>
      </c>
      <c r="M37" cm="1">
        <f t="array" ref="M37">EXP(SUMPRODUCT(TRANSPOSE(G$4:G$9),N37:S37))</f>
        <v>221.9542249071304</v>
      </c>
      <c r="N37">
        <f t="shared" si="7"/>
        <v>9.8818552524090144</v>
      </c>
      <c r="O37">
        <f t="shared" si="7"/>
        <v>5.2625865565922378</v>
      </c>
      <c r="P37">
        <f t="shared" si="7"/>
        <v>1.9169226121820611</v>
      </c>
      <c r="Q37">
        <f t="shared" si="7"/>
        <v>2.7725887222397811</v>
      </c>
      <c r="R37" s="9">
        <v>0</v>
      </c>
      <c r="S37" s="9">
        <v>0</v>
      </c>
      <c r="T37">
        <v>19572</v>
      </c>
      <c r="U37" s="9">
        <v>192.98</v>
      </c>
      <c r="V37" s="9">
        <v>6.8</v>
      </c>
      <c r="W37" s="14">
        <v>16</v>
      </c>
      <c r="X37" s="10">
        <f t="shared" si="8"/>
        <v>0.24701415963438147</v>
      </c>
      <c r="Y37">
        <f t="shared" si="9"/>
        <v>42.422026492807404</v>
      </c>
    </row>
    <row r="38" spans="1:25">
      <c r="A38">
        <v>10</v>
      </c>
      <c r="B38" s="1">
        <f t="shared" si="0"/>
        <v>44739</v>
      </c>
      <c r="C38">
        <v>753</v>
      </c>
      <c r="D38">
        <f t="shared" si="1"/>
        <v>7725</v>
      </c>
      <c r="E38">
        <f t="shared" si="11"/>
        <v>7.8413423493574053E-3</v>
      </c>
      <c r="F38">
        <f t="shared" si="3"/>
        <v>7.2670342529346232E-4</v>
      </c>
      <c r="G38">
        <f t="shared" si="4"/>
        <v>-5441.925056467393</v>
      </c>
      <c r="I38">
        <f t="shared" si="5"/>
        <v>7841.3423493574055</v>
      </c>
      <c r="J38">
        <f t="shared" si="6"/>
        <v>726.70342529346271</v>
      </c>
      <c r="L38">
        <f t="shared" si="10"/>
        <v>11029.957667887424</v>
      </c>
      <c r="M38" cm="1">
        <f t="array" ref="M38">EXP(SUMPRODUCT(TRANSPOSE(G$4:G$9),N38:S38))</f>
        <v>165.6822059131556</v>
      </c>
      <c r="N38">
        <f t="shared" si="7"/>
        <v>9.4218161184227096</v>
      </c>
      <c r="O38">
        <f t="shared" si="7"/>
        <v>4.6690835117317437</v>
      </c>
      <c r="P38">
        <f t="shared" si="7"/>
        <v>1.9169226121820611</v>
      </c>
      <c r="Q38">
        <f t="shared" si="7"/>
        <v>2.5649493574615367</v>
      </c>
      <c r="R38" s="9">
        <v>0</v>
      </c>
      <c r="S38" s="9">
        <v>0</v>
      </c>
      <c r="T38">
        <v>12355</v>
      </c>
      <c r="U38" s="9">
        <v>106.6</v>
      </c>
      <c r="V38" s="9">
        <v>6.8</v>
      </c>
      <c r="W38" s="14">
        <v>13</v>
      </c>
      <c r="X38" s="10">
        <f t="shared" si="8"/>
        <v>3.4922409968841016E-2</v>
      </c>
      <c r="Y38">
        <f t="shared" si="9"/>
        <v>0.95157091218779644</v>
      </c>
    </row>
    <row r="39" spans="1:25">
      <c r="A39">
        <v>11</v>
      </c>
      <c r="B39" s="1">
        <f t="shared" si="0"/>
        <v>44746</v>
      </c>
      <c r="C39">
        <v>620</v>
      </c>
      <c r="D39">
        <f t="shared" si="1"/>
        <v>8345</v>
      </c>
      <c r="E39">
        <f t="shared" si="11"/>
        <v>8.4944541192737422E-3</v>
      </c>
      <c r="F39">
        <f t="shared" si="3"/>
        <v>6.531117699163369E-4</v>
      </c>
      <c r="G39">
        <f t="shared" si="4"/>
        <v>-4546.9326133542891</v>
      </c>
      <c r="I39">
        <f t="shared" si="5"/>
        <v>8494.4541192737415</v>
      </c>
      <c r="J39">
        <f t="shared" si="6"/>
        <v>653.11176991633602</v>
      </c>
      <c r="L39">
        <f t="shared" si="10"/>
        <v>13101.903015888494</v>
      </c>
      <c r="M39" cm="1">
        <f t="array" ref="M39">EXP(SUMPRODUCT(TRANSPOSE(G$4:G$9),N39:S39))</f>
        <v>159.42808408685991</v>
      </c>
      <c r="N39">
        <f t="shared" si="7"/>
        <v>10.123024608256227</v>
      </c>
      <c r="O39">
        <f t="shared" si="7"/>
        <v>4.5458447199032763</v>
      </c>
      <c r="P39">
        <f t="shared" si="7"/>
        <v>1.824549292051046</v>
      </c>
      <c r="Q39">
        <f t="shared" si="7"/>
        <v>2.6390573296152584</v>
      </c>
      <c r="R39" s="9">
        <v>0</v>
      </c>
      <c r="S39" s="9">
        <v>0</v>
      </c>
      <c r="T39">
        <v>24910</v>
      </c>
      <c r="U39" s="9">
        <v>94.24</v>
      </c>
      <c r="V39" s="9">
        <v>6.2</v>
      </c>
      <c r="W39" s="14">
        <v>14</v>
      </c>
      <c r="X39" s="10">
        <f t="shared" si="8"/>
        <v>5.3406080510219382E-2</v>
      </c>
      <c r="Y39">
        <f t="shared" si="9"/>
        <v>1.6787161975856335</v>
      </c>
    </row>
    <row r="40" spans="1:25">
      <c r="A40">
        <v>12</v>
      </c>
      <c r="B40" s="1">
        <f t="shared" si="0"/>
        <v>44753</v>
      </c>
      <c r="C40">
        <v>462</v>
      </c>
      <c r="D40">
        <f t="shared" si="1"/>
        <v>8807</v>
      </c>
      <c r="E40">
        <f t="shared" si="11"/>
        <v>9.0339719740268887E-3</v>
      </c>
      <c r="F40">
        <f t="shared" si="3"/>
        <v>5.3951785475314651E-4</v>
      </c>
      <c r="G40">
        <f t="shared" si="4"/>
        <v>-3476.4736216113815</v>
      </c>
      <c r="I40">
        <f t="shared" si="5"/>
        <v>9033.9719740268883</v>
      </c>
      <c r="J40">
        <f t="shared" si="6"/>
        <v>539.51785475314682</v>
      </c>
      <c r="L40">
        <f t="shared" si="10"/>
        <v>15053.214538708593</v>
      </c>
      <c r="M40" cm="1">
        <f t="array" ref="M40">EXP(SUMPRODUCT(TRANSPOSE(G$4:G$9),N40:S40))</f>
        <v>139.18678334830494</v>
      </c>
      <c r="N40">
        <f t="shared" si="7"/>
        <v>9.7251978568555444</v>
      </c>
      <c r="O40">
        <f t="shared" si="7"/>
        <v>4.560068212075671</v>
      </c>
      <c r="P40">
        <f t="shared" si="7"/>
        <v>1.824549292051046</v>
      </c>
      <c r="Q40">
        <f t="shared" si="7"/>
        <v>2.9957322735539909</v>
      </c>
      <c r="R40" s="9">
        <v>0</v>
      </c>
      <c r="S40" s="9">
        <v>0</v>
      </c>
      <c r="T40">
        <v>16734</v>
      </c>
      <c r="U40" s="9">
        <v>95.59</v>
      </c>
      <c r="V40" s="9">
        <v>6.2</v>
      </c>
      <c r="W40" s="14">
        <v>20</v>
      </c>
      <c r="X40" s="10">
        <f t="shared" si="8"/>
        <v>0.16778756440075068</v>
      </c>
      <c r="Y40">
        <f t="shared" si="9"/>
        <v>11.137755224577985</v>
      </c>
    </row>
    <row r="41" spans="1:25">
      <c r="A41">
        <v>13</v>
      </c>
      <c r="B41" s="1">
        <f t="shared" si="0"/>
        <v>44760</v>
      </c>
      <c r="C41">
        <v>745</v>
      </c>
      <c r="D41">
        <f t="shared" si="1"/>
        <v>9552</v>
      </c>
      <c r="E41">
        <f t="shared" si="11"/>
        <v>9.6581420379985294E-3</v>
      </c>
      <c r="F41">
        <f t="shared" si="3"/>
        <v>6.2417006397164077E-4</v>
      </c>
      <c r="G41">
        <f t="shared" si="4"/>
        <v>-5497.4203277913994</v>
      </c>
      <c r="I41">
        <f t="shared" si="5"/>
        <v>9658.1420379985302</v>
      </c>
      <c r="J41">
        <f t="shared" si="6"/>
        <v>624.17006397164187</v>
      </c>
      <c r="L41">
        <f t="shared" si="10"/>
        <v>17620.113776170434</v>
      </c>
      <c r="M41" cm="1">
        <f t="array" ref="M41">EXP(SUMPRODUCT(TRANSPOSE(G$4:G$9),N41:S41))</f>
        <v>170.80944397466496</v>
      </c>
      <c r="N41">
        <f t="shared" si="7"/>
        <v>10.186445986151496</v>
      </c>
      <c r="O41">
        <f t="shared" si="7"/>
        <v>4.7139349007794804</v>
      </c>
      <c r="P41">
        <f t="shared" si="7"/>
        <v>1.824549292051046</v>
      </c>
      <c r="Q41">
        <f t="shared" si="7"/>
        <v>2.7080502011022101</v>
      </c>
      <c r="R41" s="9">
        <v>0</v>
      </c>
      <c r="S41" s="9">
        <v>0</v>
      </c>
      <c r="T41">
        <v>26541</v>
      </c>
      <c r="U41" s="9">
        <v>111.49</v>
      </c>
      <c r="V41" s="9">
        <v>6.2</v>
      </c>
      <c r="W41" s="14">
        <v>15</v>
      </c>
      <c r="X41" s="10">
        <f t="shared" si="8"/>
        <v>0.1621878335951116</v>
      </c>
      <c r="Y41">
        <f t="shared" si="9"/>
        <v>23.390858170475219</v>
      </c>
    </row>
    <row r="42" spans="1:25">
      <c r="A42">
        <v>14</v>
      </c>
      <c r="B42" s="1">
        <f t="shared" si="0"/>
        <v>44767</v>
      </c>
      <c r="C42">
        <v>813</v>
      </c>
      <c r="D42">
        <f t="shared" si="1"/>
        <v>10365</v>
      </c>
      <c r="E42">
        <f t="shared" si="11"/>
        <v>1.0281877600731293E-2</v>
      </c>
      <c r="F42">
        <f t="shared" si="3"/>
        <v>6.2373556273276343E-4</v>
      </c>
      <c r="G42">
        <f t="shared" si="4"/>
        <v>-5999.7644384107825</v>
      </c>
      <c r="I42">
        <f t="shared" si="5"/>
        <v>10281.877600731294</v>
      </c>
      <c r="J42">
        <f t="shared" si="6"/>
        <v>623.73556273276336</v>
      </c>
      <c r="L42">
        <f t="shared" si="10"/>
        <v>20563.663658800888</v>
      </c>
      <c r="M42" cm="1">
        <f t="array" ref="M42">EXP(SUMPRODUCT(TRANSPOSE(G$4:G$9),N42:S42))</f>
        <v>183.70862869070336</v>
      </c>
      <c r="N42">
        <f t="shared" si="7"/>
        <v>9.9679635717204924</v>
      </c>
      <c r="O42">
        <f t="shared" si="7"/>
        <v>5.005890723065499</v>
      </c>
      <c r="P42">
        <f t="shared" si="7"/>
        <v>1.824549292051046</v>
      </c>
      <c r="Q42">
        <f t="shared" si="7"/>
        <v>2.7725887222397811</v>
      </c>
      <c r="R42" s="9">
        <v>0</v>
      </c>
      <c r="S42" s="9">
        <v>0</v>
      </c>
      <c r="T42">
        <v>21332</v>
      </c>
      <c r="U42" s="9">
        <v>149.29</v>
      </c>
      <c r="V42" s="9">
        <v>6.2</v>
      </c>
      <c r="W42" s="14">
        <v>16</v>
      </c>
      <c r="X42" s="10">
        <f t="shared" si="8"/>
        <v>0.23279758581455923</v>
      </c>
      <c r="Y42">
        <f t="shared" si="9"/>
        <v>57.429829809834189</v>
      </c>
    </row>
    <row r="43" spans="1:25">
      <c r="A43">
        <v>15</v>
      </c>
      <c r="B43" s="1">
        <f t="shared" si="0"/>
        <v>44774</v>
      </c>
      <c r="C43">
        <v>569</v>
      </c>
      <c r="D43">
        <f t="shared" si="1"/>
        <v>10934</v>
      </c>
      <c r="E43">
        <f t="shared" si="11"/>
        <v>1.0809639950000283E-2</v>
      </c>
      <c r="F43">
        <f t="shared" si="3"/>
        <v>5.2776234926898979E-4</v>
      </c>
      <c r="G43">
        <f t="shared" si="4"/>
        <v>-4294.1658843763144</v>
      </c>
      <c r="I43">
        <f t="shared" si="5"/>
        <v>10809.639950000283</v>
      </c>
      <c r="J43">
        <f t="shared" si="6"/>
        <v>527.76234926898906</v>
      </c>
      <c r="L43">
        <f t="shared" si="10"/>
        <v>23391.101836915099</v>
      </c>
      <c r="M43" cm="1">
        <f t="array" ref="M43">EXP(SUMPRODUCT(TRANSPOSE(G$4:G$9),N43:S43))</f>
        <v>166.26366342373009</v>
      </c>
      <c r="N43">
        <f t="shared" si="7"/>
        <v>9.9385650791488249</v>
      </c>
      <c r="O43">
        <f t="shared" si="7"/>
        <v>4.9564606596499843</v>
      </c>
      <c r="P43">
        <f t="shared" si="7"/>
        <v>1.7404661748405046</v>
      </c>
      <c r="Q43">
        <f t="shared" si="7"/>
        <v>2.7080502011022101</v>
      </c>
      <c r="R43" s="9">
        <v>0</v>
      </c>
      <c r="S43" s="9">
        <v>0</v>
      </c>
      <c r="T43">
        <v>20714</v>
      </c>
      <c r="U43" s="9">
        <v>142.09</v>
      </c>
      <c r="V43" s="9">
        <v>5.7</v>
      </c>
      <c r="W43" s="14">
        <v>15</v>
      </c>
      <c r="X43" s="10">
        <f t="shared" si="8"/>
        <v>7.247390286645157E-2</v>
      </c>
      <c r="Y43">
        <f t="shared" si="9"/>
        <v>3.2221772549108407</v>
      </c>
    </row>
    <row r="44" spans="1:25">
      <c r="A44">
        <v>16</v>
      </c>
      <c r="B44" s="1">
        <f t="shared" si="0"/>
        <v>44781</v>
      </c>
      <c r="C44">
        <v>343</v>
      </c>
      <c r="D44">
        <f t="shared" si="1"/>
        <v>11277</v>
      </c>
      <c r="E44">
        <f t="shared" si="11"/>
        <v>1.1258413153076741E-2</v>
      </c>
      <c r="F44">
        <f t="shared" si="3"/>
        <v>4.4877320307645796E-4</v>
      </c>
      <c r="G44">
        <f t="shared" si="4"/>
        <v>-2644.1845693231371</v>
      </c>
      <c r="I44">
        <f t="shared" si="5"/>
        <v>11258.413153076741</v>
      </c>
      <c r="J44">
        <f t="shared" si="6"/>
        <v>448.77320307645823</v>
      </c>
      <c r="L44">
        <f t="shared" si="10"/>
        <v>26068.639087970478</v>
      </c>
      <c r="M44" cm="1">
        <f t="array" ref="M44">EXP(SUMPRODUCT(TRANSPOSE(G$4:G$9),N44:S44))</f>
        <v>148.93986712282998</v>
      </c>
      <c r="N44">
        <f t="shared" si="7"/>
        <v>10.109647698809924</v>
      </c>
      <c r="O44">
        <f t="shared" si="7"/>
        <v>4.6861048034840902</v>
      </c>
      <c r="P44">
        <f t="shared" si="7"/>
        <v>1.7404661748405046</v>
      </c>
      <c r="Q44">
        <f t="shared" si="7"/>
        <v>2.8332133440562162</v>
      </c>
      <c r="R44" s="9">
        <v>0</v>
      </c>
      <c r="S44" s="9">
        <v>0</v>
      </c>
      <c r="T44">
        <v>24579</v>
      </c>
      <c r="U44" s="9">
        <v>108.43</v>
      </c>
      <c r="V44" s="9">
        <v>5.7</v>
      </c>
      <c r="W44" s="14">
        <v>17</v>
      </c>
      <c r="X44" s="10">
        <f t="shared" si="8"/>
        <v>0.30837668535410562</v>
      </c>
      <c r="Y44">
        <f t="shared" si="9"/>
        <v>24.930121523204136</v>
      </c>
    </row>
    <row r="45" spans="1:25">
      <c r="A45">
        <v>17</v>
      </c>
      <c r="B45" s="1">
        <f t="shared" si="0"/>
        <v>44788</v>
      </c>
      <c r="C45">
        <v>423</v>
      </c>
      <c r="D45">
        <f t="shared" si="1"/>
        <v>11700</v>
      </c>
      <c r="E45">
        <f t="shared" si="11"/>
        <v>1.1710267200467972E-2</v>
      </c>
      <c r="F45">
        <f t="shared" si="3"/>
        <v>4.5185404739123136E-4</v>
      </c>
      <c r="G45">
        <f t="shared" si="4"/>
        <v>-3258.0100143997911</v>
      </c>
      <c r="I45">
        <f t="shared" si="5"/>
        <v>11710.267200467972</v>
      </c>
      <c r="J45">
        <f t="shared" si="6"/>
        <v>451.85404739123078</v>
      </c>
      <c r="L45">
        <f t="shared" si="10"/>
        <v>29046.554471580886</v>
      </c>
      <c r="M45" cm="1">
        <f t="array" ref="M45">EXP(SUMPRODUCT(TRANSPOSE(G$4:G$9),N45:S45))</f>
        <v>157.24188491333535</v>
      </c>
      <c r="N45">
        <f t="shared" si="7"/>
        <v>9.4175171297683136</v>
      </c>
      <c r="O45">
        <f t="shared" si="7"/>
        <v>4.850623024222136</v>
      </c>
      <c r="P45">
        <f t="shared" si="7"/>
        <v>1.7404661748405046</v>
      </c>
      <c r="Q45">
        <f t="shared" si="7"/>
        <v>2.3025850929940459</v>
      </c>
      <c r="R45" s="9">
        <v>0</v>
      </c>
      <c r="S45" s="9">
        <v>0</v>
      </c>
      <c r="T45">
        <v>12302</v>
      </c>
      <c r="U45" s="9">
        <v>127.82</v>
      </c>
      <c r="V45" s="9">
        <v>5.7</v>
      </c>
      <c r="W45" s="14">
        <v>10</v>
      </c>
      <c r="X45" s="10">
        <f t="shared" si="8"/>
        <v>6.821287799345338E-2</v>
      </c>
      <c r="Y45">
        <f t="shared" si="9"/>
        <v>1.8425331269292273</v>
      </c>
    </row>
    <row r="46" spans="1:25">
      <c r="A46">
        <v>18</v>
      </c>
      <c r="B46" s="1">
        <f t="shared" si="0"/>
        <v>44795</v>
      </c>
      <c r="C46">
        <v>370</v>
      </c>
      <c r="D46">
        <f t="shared" si="1"/>
        <v>12070</v>
      </c>
      <c r="E46">
        <f t="shared" si="11"/>
        <v>1.2142776505672859E-2</v>
      </c>
      <c r="F46">
        <f t="shared" si="3"/>
        <v>4.3250930520488673E-4</v>
      </c>
      <c r="G46">
        <f t="shared" si="4"/>
        <v>-2865.9854852527001</v>
      </c>
      <c r="I46">
        <f t="shared" si="5"/>
        <v>12142.776505672859</v>
      </c>
      <c r="J46">
        <f t="shared" si="6"/>
        <v>432.50930520488691</v>
      </c>
      <c r="L46">
        <f t="shared" si="10"/>
        <v>32189.49761508578</v>
      </c>
      <c r="M46" cm="1">
        <f t="array" ref="M46">EXP(SUMPRODUCT(TRANSPOSE(G$4:G$9),N46:S46))</f>
        <v>158.01719437014327</v>
      </c>
      <c r="N46">
        <f t="shared" si="7"/>
        <v>9.9126454903208945</v>
      </c>
      <c r="O46">
        <f t="shared" si="7"/>
        <v>4.8781699996537302</v>
      </c>
      <c r="P46">
        <f t="shared" si="7"/>
        <v>1.7404661748405046</v>
      </c>
      <c r="Q46">
        <f t="shared" si="7"/>
        <v>2.7725887222397811</v>
      </c>
      <c r="R46" s="9">
        <v>0</v>
      </c>
      <c r="S46" s="9">
        <v>0</v>
      </c>
      <c r="T46">
        <v>20184</v>
      </c>
      <c r="U46" s="9">
        <v>131.38999999999999</v>
      </c>
      <c r="V46" s="9">
        <v>5.7</v>
      </c>
      <c r="W46" s="14">
        <v>16</v>
      </c>
      <c r="X46" s="10">
        <f t="shared" si="8"/>
        <v>0.16894406812131599</v>
      </c>
      <c r="Y46">
        <f t="shared" si="9"/>
        <v>9.0342871012837396</v>
      </c>
    </row>
    <row r="47" spans="1:25">
      <c r="A47" s="15">
        <v>19</v>
      </c>
      <c r="B47" s="1">
        <f t="shared" si="0"/>
        <v>44802</v>
      </c>
      <c r="C47">
        <v>390</v>
      </c>
      <c r="D47">
        <f t="shared" si="1"/>
        <v>12460</v>
      </c>
      <c r="E47">
        <f t="shared" si="11"/>
        <v>1.2561657285826255E-2</v>
      </c>
      <c r="F47">
        <f t="shared" si="3"/>
        <v>4.1888078015339669E-4</v>
      </c>
      <c r="G47">
        <f t="shared" si="4"/>
        <v>-3033.3904429802169</v>
      </c>
      <c r="I47">
        <f t="shared" si="5"/>
        <v>12561.657285826255</v>
      </c>
      <c r="J47">
        <f t="shared" si="6"/>
        <v>418.8807801533967</v>
      </c>
      <c r="L47">
        <f t="shared" si="10"/>
        <v>35533.747865603698</v>
      </c>
      <c r="M47" cm="1">
        <f t="array" ref="M47">EXP(SUMPRODUCT(TRANSPOSE(G$4:G$9),N47:S47))</f>
        <v>160.53211447265497</v>
      </c>
      <c r="N47">
        <f t="shared" si="7"/>
        <v>9.7736635646999268</v>
      </c>
      <c r="O47">
        <f t="shared" si="7"/>
        <v>4.8373924012355047</v>
      </c>
      <c r="P47">
        <f t="shared" si="7"/>
        <v>1.7404661748405046</v>
      </c>
      <c r="Q47">
        <f t="shared" si="7"/>
        <v>2.4849066497880004</v>
      </c>
      <c r="R47" s="9">
        <v>0</v>
      </c>
      <c r="S47" s="9">
        <v>0</v>
      </c>
      <c r="T47">
        <v>17565</v>
      </c>
      <c r="U47" s="9">
        <v>126.14</v>
      </c>
      <c r="V47" s="9">
        <v>5.7</v>
      </c>
      <c r="W47" s="14">
        <v>12</v>
      </c>
      <c r="X47" s="10">
        <f t="shared" si="8"/>
        <v>7.4053282444606919E-2</v>
      </c>
      <c r="Y47">
        <f t="shared" si="9"/>
        <v>1.9912574216543915</v>
      </c>
    </row>
    <row r="48" spans="1:25">
      <c r="A48">
        <v>20</v>
      </c>
      <c r="B48" s="1">
        <f t="shared" si="0"/>
        <v>44809</v>
      </c>
      <c r="C48">
        <v>490</v>
      </c>
      <c r="D48">
        <f t="shared" si="1"/>
        <v>12950</v>
      </c>
      <c r="E48">
        <f t="shared" si="11"/>
        <v>1.2932422338942984E-2</v>
      </c>
      <c r="F48">
        <f t="shared" si="3"/>
        <v>3.7076505311672836E-4</v>
      </c>
      <c r="G48">
        <f t="shared" si="4"/>
        <v>-3870.9715682263486</v>
      </c>
      <c r="I48">
        <f t="shared" si="5"/>
        <v>12932.422338942984</v>
      </c>
      <c r="J48">
        <f t="shared" si="6"/>
        <v>370.76505311672918</v>
      </c>
      <c r="L48">
        <f t="shared" si="10"/>
        <v>38763.744994279834</v>
      </c>
      <c r="M48" cm="1">
        <f t="array" ref="M48">EXP(SUMPRODUCT(TRANSPOSE(G$4:G$9),N48:S48))</f>
        <v>148.3950302611768</v>
      </c>
      <c r="N48">
        <f t="shared" si="7"/>
        <v>9.8110981032427809</v>
      </c>
      <c r="O48">
        <f t="shared" si="7"/>
        <v>4.7268567042446907</v>
      </c>
      <c r="P48">
        <f t="shared" si="7"/>
        <v>1.6863989535702288</v>
      </c>
      <c r="Q48">
        <f t="shared" si="7"/>
        <v>2.3978952727983707</v>
      </c>
      <c r="R48" s="9">
        <v>0</v>
      </c>
      <c r="S48" s="9">
        <v>0</v>
      </c>
      <c r="T48">
        <v>18235</v>
      </c>
      <c r="U48" s="9">
        <v>112.94</v>
      </c>
      <c r="V48" s="9">
        <v>5.4</v>
      </c>
      <c r="W48" s="14">
        <v>11</v>
      </c>
      <c r="X48" s="10">
        <f t="shared" si="8"/>
        <v>0.24333662629238945</v>
      </c>
      <c r="Y48">
        <f t="shared" si="9"/>
        <v>38.344963849061685</v>
      </c>
    </row>
    <row r="49" spans="1:25">
      <c r="A49">
        <v>21</v>
      </c>
      <c r="B49" s="1">
        <f t="shared" si="0"/>
        <v>44816</v>
      </c>
      <c r="C49">
        <v>618</v>
      </c>
      <c r="D49">
        <f t="shared" si="1"/>
        <v>13568</v>
      </c>
      <c r="E49">
        <f t="shared" si="11"/>
        <v>1.3322304542758179E-2</v>
      </c>
      <c r="F49">
        <f t="shared" si="3"/>
        <v>3.8988220381519501E-4</v>
      </c>
      <c r="G49">
        <f t="shared" si="4"/>
        <v>-4851.0935298856302</v>
      </c>
      <c r="I49">
        <f t="shared" si="5"/>
        <v>13322.304542758178</v>
      </c>
      <c r="J49">
        <f t="shared" si="6"/>
        <v>389.88220381519386</v>
      </c>
      <c r="L49">
        <f t="shared" si="10"/>
        <v>42458.621745032091</v>
      </c>
      <c r="M49" cm="1">
        <f t="array" ref="M49">EXP(SUMPRODUCT(TRANSPOSE(G$4:G$9),N49:S49))</f>
        <v>162.82609663598976</v>
      </c>
      <c r="N49">
        <f t="shared" si="7"/>
        <v>9.8481862367510384</v>
      </c>
      <c r="O49">
        <f t="shared" si="7"/>
        <v>4.779375562179788</v>
      </c>
      <c r="P49">
        <f t="shared" si="7"/>
        <v>1.6863989535702288</v>
      </c>
      <c r="Q49">
        <f t="shared" si="7"/>
        <v>2.0794415416798357</v>
      </c>
      <c r="R49" s="9">
        <v>0</v>
      </c>
      <c r="S49" s="9">
        <v>0</v>
      </c>
      <c r="T49">
        <v>18924</v>
      </c>
      <c r="U49" s="9">
        <v>119.03</v>
      </c>
      <c r="V49" s="9">
        <v>5.4</v>
      </c>
      <c r="W49" s="14">
        <v>8</v>
      </c>
      <c r="X49" s="10">
        <f t="shared" si="8"/>
        <v>0.36912264754822999</v>
      </c>
      <c r="Y49">
        <f t="shared" si="9"/>
        <v>133.47038779148511</v>
      </c>
    </row>
    <row r="50" spans="1:25">
      <c r="A50">
        <v>22</v>
      </c>
      <c r="B50" s="1">
        <f t="shared" si="0"/>
        <v>44823</v>
      </c>
      <c r="C50">
        <v>245</v>
      </c>
      <c r="D50">
        <f t="shared" si="1"/>
        <v>13813</v>
      </c>
      <c r="E50">
        <f t="shared" si="11"/>
        <v>1.3663074993010893E-2</v>
      </c>
      <c r="F50">
        <f t="shared" si="3"/>
        <v>3.4077045025271424E-4</v>
      </c>
      <c r="G50">
        <f t="shared" si="4"/>
        <v>-1956.1538610744658</v>
      </c>
      <c r="I50">
        <f t="shared" si="5"/>
        <v>13663.074993010892</v>
      </c>
      <c r="J50">
        <f t="shared" si="6"/>
        <v>340.770450252714</v>
      </c>
      <c r="L50">
        <f t="shared" si="10"/>
        <v>45959.836422447588</v>
      </c>
      <c r="M50" cm="1">
        <f t="array" ref="M50">EXP(SUMPRODUCT(TRANSPOSE(G$4:G$9),N50:S50))</f>
        <v>148.28990948905101</v>
      </c>
      <c r="N50">
        <f t="shared" si="7"/>
        <v>9.4880478632807588</v>
      </c>
      <c r="O50">
        <f t="shared" si="7"/>
        <v>4.8591920569472373</v>
      </c>
      <c r="P50">
        <f t="shared" si="7"/>
        <v>1.6863989535702288</v>
      </c>
      <c r="Q50">
        <f t="shared" si="7"/>
        <v>2.3978952727983707</v>
      </c>
      <c r="R50" s="9">
        <v>0</v>
      </c>
      <c r="S50" s="9">
        <v>0</v>
      </c>
      <c r="T50">
        <v>13201</v>
      </c>
      <c r="U50" s="9">
        <v>128.91999999999999</v>
      </c>
      <c r="V50" s="9">
        <v>5.4</v>
      </c>
      <c r="W50" s="14">
        <v>11</v>
      </c>
      <c r="X50" s="10">
        <f t="shared" si="8"/>
        <v>0.39089979694985305</v>
      </c>
      <c r="Y50">
        <f t="shared" si="9"/>
        <v>26.915418090992528</v>
      </c>
    </row>
    <row r="51" spans="1:25">
      <c r="A51">
        <v>23</v>
      </c>
      <c r="B51" s="1">
        <f t="shared" si="0"/>
        <v>44830</v>
      </c>
      <c r="C51">
        <v>533</v>
      </c>
      <c r="D51">
        <f t="shared" si="1"/>
        <v>14346</v>
      </c>
      <c r="E51">
        <f t="shared" si="11"/>
        <v>1.402108066858454E-2</v>
      </c>
      <c r="F51">
        <f t="shared" si="3"/>
        <v>3.5800567557364715E-4</v>
      </c>
      <c r="G51">
        <f t="shared" si="4"/>
        <v>-4229.334595764125</v>
      </c>
      <c r="I51">
        <f t="shared" si="5"/>
        <v>14021.08066858454</v>
      </c>
      <c r="J51">
        <f t="shared" si="6"/>
        <v>358.00567557364775</v>
      </c>
      <c r="L51">
        <f t="shared" si="10"/>
        <v>49934.126461587337</v>
      </c>
      <c r="M51" cm="1">
        <f t="array" ref="M51">EXP(SUMPRODUCT(TRANSPOSE(G$4:G$9),N51:S51))</f>
        <v>162.07080182655798</v>
      </c>
      <c r="N51">
        <f t="shared" si="7"/>
        <v>10.03425262241568</v>
      </c>
      <c r="O51">
        <f t="shared" si="7"/>
        <v>4.7467565500499624</v>
      </c>
      <c r="P51">
        <f t="shared" si="7"/>
        <v>1.6863989535702288</v>
      </c>
      <c r="Q51">
        <f t="shared" si="7"/>
        <v>2.1972245773362196</v>
      </c>
      <c r="R51" s="9">
        <v>0</v>
      </c>
      <c r="S51" s="9">
        <v>0</v>
      </c>
      <c r="T51">
        <v>22794</v>
      </c>
      <c r="U51" s="9">
        <v>115.21</v>
      </c>
      <c r="V51" s="9">
        <v>5.4</v>
      </c>
      <c r="W51" s="14">
        <v>9</v>
      </c>
      <c r="X51" s="10">
        <f t="shared" si="8"/>
        <v>0.32831955802317497</v>
      </c>
      <c r="Y51">
        <f t="shared" si="9"/>
        <v>85.537788003966327</v>
      </c>
    </row>
    <row r="52" spans="1:25">
      <c r="A52">
        <v>24</v>
      </c>
      <c r="B52" s="1">
        <f t="shared" si="0"/>
        <v>44837</v>
      </c>
      <c r="C52">
        <v>177</v>
      </c>
      <c r="D52">
        <f t="shared" si="1"/>
        <v>14523</v>
      </c>
      <c r="E52">
        <f t="shared" si="11"/>
        <v>1.429881792475951E-2</v>
      </c>
      <c r="F52">
        <f t="shared" si="3"/>
        <v>2.7773725617497025E-4</v>
      </c>
      <c r="G52">
        <f t="shared" si="4"/>
        <v>-1449.4237972754245</v>
      </c>
      <c r="I52">
        <f t="shared" si="5"/>
        <v>14298.817924759511</v>
      </c>
      <c r="J52">
        <f t="shared" si="6"/>
        <v>277.73725617497075</v>
      </c>
      <c r="L52">
        <f t="shared" si="10"/>
        <v>53241.929325436264</v>
      </c>
      <c r="M52" cm="1">
        <f t="array" ref="M52">EXP(SUMPRODUCT(TRANSPOSE(G$4:G$9),N52:S52))</f>
        <v>130.09259832929428</v>
      </c>
      <c r="N52">
        <f t="shared" si="7"/>
        <v>10.50993239925678</v>
      </c>
      <c r="O52">
        <f t="shared" si="7"/>
        <v>4.5512418439625355</v>
      </c>
      <c r="P52">
        <f t="shared" si="7"/>
        <v>1.7749523509116738</v>
      </c>
      <c r="Q52">
        <f t="shared" si="7"/>
        <v>1.9459101490553132</v>
      </c>
      <c r="R52" s="9">
        <v>1</v>
      </c>
      <c r="S52" s="9">
        <v>0</v>
      </c>
      <c r="T52">
        <v>36678</v>
      </c>
      <c r="U52" s="9">
        <v>94.75</v>
      </c>
      <c r="V52" s="9">
        <v>5.9</v>
      </c>
      <c r="W52" s="14">
        <v>7</v>
      </c>
      <c r="X52" s="10">
        <f t="shared" si="8"/>
        <v>0.56913704053655789</v>
      </c>
      <c r="Y52">
        <f t="shared" si="9"/>
        <v>36.538111312184135</v>
      </c>
    </row>
    <row r="53" spans="1:25">
      <c r="A53">
        <v>25</v>
      </c>
      <c r="B53" s="1">
        <f t="shared" si="0"/>
        <v>44844</v>
      </c>
      <c r="C53">
        <v>180</v>
      </c>
      <c r="D53">
        <f t="shared" si="1"/>
        <v>14703</v>
      </c>
      <c r="E53">
        <f t="shared" si="11"/>
        <v>1.4487169703174652E-2</v>
      </c>
      <c r="F53">
        <f t="shared" si="3"/>
        <v>1.8835177841514117E-4</v>
      </c>
      <c r="G53">
        <f t="shared" si="4"/>
        <v>-1543.8958527229431</v>
      </c>
      <c r="I53">
        <f t="shared" si="5"/>
        <v>14487.169703174652</v>
      </c>
      <c r="J53">
        <f t="shared" si="6"/>
        <v>188.35177841514087</v>
      </c>
      <c r="L53">
        <f t="shared" si="10"/>
        <v>55603.84668568628</v>
      </c>
      <c r="M53" cm="1">
        <f t="array" ref="M53">EXP(SUMPRODUCT(TRANSPOSE(G$4:G$9),N53:S53))</f>
        <v>89.722455491171743</v>
      </c>
      <c r="N53">
        <f t="shared" si="7"/>
        <v>9.5252970865628441</v>
      </c>
      <c r="O53">
        <f t="shared" si="7"/>
        <v>4.1502521941603971</v>
      </c>
      <c r="P53">
        <f t="shared" si="7"/>
        <v>1.7749523509116738</v>
      </c>
      <c r="Q53">
        <f t="shared" si="7"/>
        <v>2.0794415416798357</v>
      </c>
      <c r="R53" s="9">
        <v>1</v>
      </c>
      <c r="S53" s="9">
        <v>0</v>
      </c>
      <c r="T53">
        <v>13702</v>
      </c>
      <c r="U53" s="9">
        <v>63.45</v>
      </c>
      <c r="V53" s="9">
        <v>5.9</v>
      </c>
      <c r="W53" s="14">
        <v>8</v>
      </c>
      <c r="X53" s="10">
        <f t="shared" si="8"/>
        <v>4.6398768973004836E-2</v>
      </c>
      <c r="Y53">
        <f t="shared" si="9"/>
        <v>0.37032940852766505</v>
      </c>
    </row>
    <row r="54" spans="1:25">
      <c r="A54">
        <v>26</v>
      </c>
      <c r="B54" s="1">
        <f t="shared" si="0"/>
        <v>44851</v>
      </c>
      <c r="C54">
        <v>221</v>
      </c>
      <c r="D54">
        <f t="shared" si="1"/>
        <v>14924</v>
      </c>
      <c r="E54">
        <f t="shared" si="11"/>
        <v>1.4714966350658498E-2</v>
      </c>
      <c r="F54">
        <f t="shared" si="3"/>
        <v>2.2779664748384665E-4</v>
      </c>
      <c r="G54">
        <f t="shared" si="4"/>
        <v>-1853.5396465011911</v>
      </c>
      <c r="I54">
        <f t="shared" si="5"/>
        <v>14714.966350658498</v>
      </c>
      <c r="J54">
        <f t="shared" si="6"/>
        <v>227.79664748384675</v>
      </c>
      <c r="L54">
        <f t="shared" si="10"/>
        <v>58595.32001777814</v>
      </c>
      <c r="M54" cm="1">
        <f t="array" ref="M54">EXP(SUMPRODUCT(TRANSPOSE(G$4:G$9),N54:S54))</f>
        <v>109.9128132150251</v>
      </c>
      <c r="N54">
        <f t="shared" si="7"/>
        <v>10.240316868254155</v>
      </c>
      <c r="O54">
        <f t="shared" si="7"/>
        <v>4.2673169962899467</v>
      </c>
      <c r="P54">
        <f t="shared" si="7"/>
        <v>1.7749523509116738</v>
      </c>
      <c r="Q54">
        <f t="shared" si="7"/>
        <v>1.9459101490553132</v>
      </c>
      <c r="R54" s="9">
        <v>1</v>
      </c>
      <c r="S54" s="9">
        <v>0</v>
      </c>
      <c r="T54">
        <v>28010</v>
      </c>
      <c r="U54" s="9">
        <v>71.33</v>
      </c>
      <c r="V54" s="9">
        <v>5.9</v>
      </c>
      <c r="W54" s="14">
        <v>7</v>
      </c>
      <c r="X54" s="10">
        <f t="shared" si="8"/>
        <v>3.0754061012881244E-2</v>
      </c>
      <c r="Y54">
        <f t="shared" si="9"/>
        <v>0.20278795816323902</v>
      </c>
    </row>
    <row r="55" spans="1:25">
      <c r="A55">
        <v>27</v>
      </c>
      <c r="B55" s="1">
        <f t="shared" si="0"/>
        <v>44858</v>
      </c>
      <c r="C55">
        <v>237</v>
      </c>
      <c r="D55">
        <f t="shared" si="1"/>
        <v>15161</v>
      </c>
      <c r="E55">
        <f t="shared" si="11"/>
        <v>1.4886054576592866E-2</v>
      </c>
      <c r="F55">
        <f t="shared" si="3"/>
        <v>1.7108822593436823E-4</v>
      </c>
      <c r="G55">
        <f t="shared" si="4"/>
        <v>-2055.5794928303071</v>
      </c>
      <c r="I55">
        <f t="shared" si="5"/>
        <v>14886.054576592867</v>
      </c>
      <c r="J55">
        <f t="shared" si="6"/>
        <v>171.08822593436889</v>
      </c>
      <c r="L55">
        <f t="shared" si="10"/>
        <v>60943.541290935624</v>
      </c>
      <c r="M55" cm="1">
        <f t="array" ref="M55">EXP(SUMPRODUCT(TRANSPOSE(G$4:G$9),N55:S55))</f>
        <v>83.55756384377311</v>
      </c>
      <c r="N55">
        <f t="shared" si="7"/>
        <v>9.329455852866344</v>
      </c>
      <c r="O55">
        <f t="shared" si="7"/>
        <v>4.1694520347089066</v>
      </c>
      <c r="P55">
        <f t="shared" si="7"/>
        <v>1.7749523509116738</v>
      </c>
      <c r="Q55">
        <f t="shared" si="7"/>
        <v>2.3025850929940459</v>
      </c>
      <c r="R55" s="9">
        <v>1</v>
      </c>
      <c r="S55" s="9">
        <v>0</v>
      </c>
      <c r="T55">
        <v>11265</v>
      </c>
      <c r="U55" s="9">
        <v>64.680000000000007</v>
      </c>
      <c r="V55" s="9">
        <v>5.9</v>
      </c>
      <c r="W55" s="14">
        <v>10</v>
      </c>
      <c r="X55" s="10">
        <f t="shared" si="8"/>
        <v>0.27810875133177682</v>
      </c>
      <c r="Y55">
        <f t="shared" si="9"/>
        <v>25.392524451947626</v>
      </c>
    </row>
    <row r="56" spans="1:25">
      <c r="A56">
        <v>28</v>
      </c>
      <c r="B56" s="1">
        <f t="shared" si="0"/>
        <v>44865</v>
      </c>
      <c r="C56">
        <v>277</v>
      </c>
      <c r="D56">
        <f t="shared" si="1"/>
        <v>15438</v>
      </c>
      <c r="E56">
        <f t="shared" si="11"/>
        <v>1.5152466426940014E-2</v>
      </c>
      <c r="F56">
        <f t="shared" si="3"/>
        <v>2.6641185034714798E-4</v>
      </c>
      <c r="G56">
        <f t="shared" si="4"/>
        <v>-2279.8393969496378</v>
      </c>
      <c r="I56">
        <f t="shared" si="5"/>
        <v>15152.466426940015</v>
      </c>
      <c r="J56">
        <f t="shared" si="6"/>
        <v>266.41185034714726</v>
      </c>
      <c r="L56">
        <f t="shared" si="10"/>
        <v>64782.154109447867</v>
      </c>
      <c r="M56" cm="1">
        <f t="array" ref="M56">EXP(SUMPRODUCT(TRANSPOSE(G$4:G$9),N56:S56))</f>
        <v>132.44030967517745</v>
      </c>
      <c r="N56">
        <f t="shared" si="7"/>
        <v>9.7970709238316385</v>
      </c>
      <c r="O56">
        <f t="shared" si="7"/>
        <v>5.0072963928307415</v>
      </c>
      <c r="P56">
        <f t="shared" si="7"/>
        <v>1.7749523509116738</v>
      </c>
      <c r="Q56">
        <f t="shared" si="7"/>
        <v>2.1972245773362196</v>
      </c>
      <c r="R56" s="9">
        <v>1</v>
      </c>
      <c r="S56" s="9">
        <v>0</v>
      </c>
      <c r="T56">
        <v>17981</v>
      </c>
      <c r="U56" s="9">
        <v>149.5</v>
      </c>
      <c r="V56" s="9">
        <v>5.9</v>
      </c>
      <c r="W56" s="14">
        <v>9</v>
      </c>
      <c r="X56" s="10">
        <f t="shared" si="8"/>
        <v>3.8224366977807706E-2</v>
      </c>
      <c r="Y56">
        <f t="shared" si="9"/>
        <v>0.42081053423532877</v>
      </c>
    </row>
    <row r="57" spans="1:25">
      <c r="A57">
        <v>29</v>
      </c>
      <c r="B57" s="1">
        <f t="shared" si="0"/>
        <v>44872</v>
      </c>
      <c r="C57">
        <v>189</v>
      </c>
      <c r="D57">
        <f t="shared" si="1"/>
        <v>15627</v>
      </c>
      <c r="E57">
        <f t="shared" si="11"/>
        <v>1.5346776600077439E-2</v>
      </c>
      <c r="F57">
        <f t="shared" si="3"/>
        <v>1.9431017313742416E-4</v>
      </c>
      <c r="G57">
        <f t="shared" si="4"/>
        <v>-1615.204365717211</v>
      </c>
      <c r="I57">
        <f t="shared" si="5"/>
        <v>15346.776600077439</v>
      </c>
      <c r="J57">
        <f t="shared" si="6"/>
        <v>194.3101731374245</v>
      </c>
      <c r="L57">
        <f t="shared" si="10"/>
        <v>67728.436404487613</v>
      </c>
      <c r="M57" cm="1">
        <f t="array" ref="M57">EXP(SUMPRODUCT(TRANSPOSE(G$4:G$9),N57:S57))</f>
        <v>98.672943752683395</v>
      </c>
      <c r="N57">
        <f t="shared" si="7"/>
        <v>9.7945093899663824</v>
      </c>
      <c r="O57">
        <f t="shared" si="7"/>
        <v>4.7428429911131644</v>
      </c>
      <c r="P57">
        <f t="shared" si="7"/>
        <v>1.6486586255873816</v>
      </c>
      <c r="Q57">
        <f t="shared" si="7"/>
        <v>2.0794415416798357</v>
      </c>
      <c r="R57" s="9">
        <v>0</v>
      </c>
      <c r="S57" s="9">
        <v>1</v>
      </c>
      <c r="T57">
        <v>17935</v>
      </c>
      <c r="U57" s="9">
        <v>114.76</v>
      </c>
      <c r="V57" s="9">
        <v>5.2</v>
      </c>
      <c r="W57" s="14">
        <v>8</v>
      </c>
      <c r="X57" s="10">
        <f t="shared" si="8"/>
        <v>2.8096154166267193E-2</v>
      </c>
      <c r="Y57">
        <f t="shared" si="9"/>
        <v>0.14511818035117471</v>
      </c>
    </row>
    <row r="58" spans="1:25">
      <c r="A58">
        <v>30</v>
      </c>
      <c r="B58" s="1">
        <f t="shared" si="0"/>
        <v>44879</v>
      </c>
      <c r="C58">
        <v>144</v>
      </c>
      <c r="D58">
        <f t="shared" si="1"/>
        <v>15771</v>
      </c>
      <c r="E58">
        <f t="shared" si="11"/>
        <v>1.5548275955563406E-2</v>
      </c>
      <c r="F58">
        <f t="shared" si="3"/>
        <v>2.0149935548596787E-4</v>
      </c>
      <c r="G58">
        <f t="shared" si="4"/>
        <v>-1225.4003100235377</v>
      </c>
      <c r="I58">
        <f t="shared" si="5"/>
        <v>15548.275955563406</v>
      </c>
      <c r="J58">
        <f t="shared" si="6"/>
        <v>201.49935548596659</v>
      </c>
      <c r="L58">
        <f t="shared" si="10"/>
        <v>70920.862214796638</v>
      </c>
      <c r="M58" cm="1">
        <f t="array" ref="M58">EXP(SUMPRODUCT(TRANSPOSE(G$4:G$9),N58:S58))</f>
        <v>103.88864673597476</v>
      </c>
      <c r="N58">
        <f t="shared" si="7"/>
        <v>9.1761629201745958</v>
      </c>
      <c r="O58">
        <f t="shared" si="7"/>
        <v>5.1202666766047278</v>
      </c>
      <c r="P58">
        <f t="shared" si="7"/>
        <v>1.6486586255873816</v>
      </c>
      <c r="Q58">
        <f t="shared" si="7"/>
        <v>2.0794415416798357</v>
      </c>
      <c r="R58" s="9">
        <v>0</v>
      </c>
      <c r="S58" s="9">
        <v>1</v>
      </c>
      <c r="T58">
        <v>9664</v>
      </c>
      <c r="U58" s="9">
        <v>167.38</v>
      </c>
      <c r="V58" s="9">
        <v>5.2</v>
      </c>
      <c r="W58" s="14">
        <v>8</v>
      </c>
      <c r="X58" s="10">
        <f t="shared" ref="X58:X65" si="12">ABS(C58-J58)/C58</f>
        <v>0.39930107976365686</v>
      </c>
      <c r="Y58">
        <f t="shared" ref="Y58:Y65" si="13">(C58-J58)^2/J58</f>
        <v>16.407873232784681</v>
      </c>
    </row>
    <row r="59" spans="1:25">
      <c r="A59">
        <v>31</v>
      </c>
      <c r="B59" s="1">
        <f t="shared" si="0"/>
        <v>44886</v>
      </c>
      <c r="C59">
        <v>227</v>
      </c>
      <c r="D59">
        <f t="shared" si="1"/>
        <v>15998</v>
      </c>
      <c r="E59">
        <f t="shared" si="11"/>
        <v>1.5711137862905566E-2</v>
      </c>
      <c r="F59">
        <f t="shared" si="3"/>
        <v>1.6286190734215999E-4</v>
      </c>
      <c r="G59">
        <f t="shared" si="4"/>
        <v>-1980.031995671975</v>
      </c>
      <c r="I59">
        <f t="shared" si="5"/>
        <v>15711.137862905567</v>
      </c>
      <c r="J59">
        <f t="shared" si="6"/>
        <v>162.86190734216143</v>
      </c>
      <c r="L59">
        <f t="shared" si="10"/>
        <v>73607.495631544793</v>
      </c>
      <c r="M59" cm="1">
        <f t="array" ref="M59">EXP(SUMPRODUCT(TRANSPOSE(G$4:G$9),N59:S59))</f>
        <v>85.034508955199797</v>
      </c>
      <c r="N59">
        <f t="shared" si="7"/>
        <v>9.7463657967639161</v>
      </c>
      <c r="O59">
        <f t="shared" si="7"/>
        <v>4.2780540442909034</v>
      </c>
      <c r="P59">
        <f t="shared" si="7"/>
        <v>1.6486586255873816</v>
      </c>
      <c r="Q59">
        <f t="shared" si="7"/>
        <v>1.791759469228055</v>
      </c>
      <c r="R59" s="9">
        <v>0</v>
      </c>
      <c r="S59" s="9">
        <v>1</v>
      </c>
      <c r="T59">
        <v>17092</v>
      </c>
      <c r="U59" s="9">
        <v>72.099999999999994</v>
      </c>
      <c r="V59" s="9">
        <v>5.2</v>
      </c>
      <c r="W59" s="14">
        <v>6</v>
      </c>
      <c r="X59" s="10">
        <f t="shared" si="12"/>
        <v>0.2825466636909188</v>
      </c>
      <c r="Y59">
        <f t="shared" si="13"/>
        <v>25.258791309271</v>
      </c>
    </row>
    <row r="60" spans="1:25">
      <c r="A60">
        <v>32</v>
      </c>
      <c r="B60" s="1">
        <f t="shared" si="0"/>
        <v>44893</v>
      </c>
      <c r="C60">
        <v>228</v>
      </c>
      <c r="D60">
        <f t="shared" si="1"/>
        <v>16226</v>
      </c>
      <c r="E60">
        <f t="shared" si="11"/>
        <v>1.5853174075563192E-2</v>
      </c>
      <c r="F60">
        <f t="shared" si="3"/>
        <v>1.4203621265762578E-4</v>
      </c>
      <c r="G60">
        <f t="shared" si="4"/>
        <v>-2019.9497012282714</v>
      </c>
      <c r="I60">
        <f t="shared" si="5"/>
        <v>15853.174075563193</v>
      </c>
      <c r="J60">
        <f t="shared" si="6"/>
        <v>142.03621265762558</v>
      </c>
      <c r="L60">
        <f t="shared" si="10"/>
        <v>76031.170119954535</v>
      </c>
      <c r="M60" cm="1">
        <f t="array" ref="M60">EXP(SUMPRODUCT(TRANSPOSE(G$4:G$9),N60:S60))</f>
        <v>74.677493944182146</v>
      </c>
      <c r="N60">
        <f t="shared" si="7"/>
        <v>9.5458121082638119</v>
      </c>
      <c r="O60">
        <f t="shared" si="7"/>
        <v>4.1289070065712119</v>
      </c>
      <c r="P60">
        <f t="shared" si="7"/>
        <v>1.6486586255873816</v>
      </c>
      <c r="Q60">
        <f t="shared" si="7"/>
        <v>1.9459101490553132</v>
      </c>
      <c r="R60" s="9">
        <v>0</v>
      </c>
      <c r="S60" s="9">
        <v>1</v>
      </c>
      <c r="T60">
        <v>13986</v>
      </c>
      <c r="U60" s="9">
        <v>62.11</v>
      </c>
      <c r="V60" s="9">
        <v>5.2</v>
      </c>
      <c r="W60" s="14">
        <v>7</v>
      </c>
      <c r="X60" s="10">
        <f t="shared" si="12"/>
        <v>0.3770341550104141</v>
      </c>
      <c r="Y60">
        <f t="shared" si="13"/>
        <v>52.027385101134861</v>
      </c>
    </row>
    <row r="61" spans="1:25">
      <c r="A61">
        <v>33</v>
      </c>
      <c r="B61" s="1">
        <f t="shared" si="0"/>
        <v>44900</v>
      </c>
      <c r="C61">
        <v>153</v>
      </c>
      <c r="D61">
        <f t="shared" si="1"/>
        <v>16379</v>
      </c>
      <c r="E61">
        <f t="shared" si="11"/>
        <v>1.6054609893843552E-2</v>
      </c>
      <c r="F61">
        <f t="shared" si="3"/>
        <v>2.0143581828035995E-4</v>
      </c>
      <c r="G61">
        <f t="shared" si="4"/>
        <v>-1302.0360812934723</v>
      </c>
      <c r="I61">
        <f t="shared" si="5"/>
        <v>16054.609893843552</v>
      </c>
      <c r="J61">
        <f t="shared" si="6"/>
        <v>201.43581828035894</v>
      </c>
      <c r="L61">
        <f t="shared" si="10"/>
        <v>79602.119081537603</v>
      </c>
      <c r="M61" cm="1">
        <f t="array" ref="M61">EXP(SUMPRODUCT(TRANSPOSE(G$4:G$9),N61:S61))</f>
        <v>107.19944450691987</v>
      </c>
      <c r="N61">
        <f t="shared" si="7"/>
        <v>9.2991750856766728</v>
      </c>
      <c r="O61">
        <f t="shared" si="7"/>
        <v>3.8850628238453631</v>
      </c>
      <c r="P61">
        <f t="shared" si="7"/>
        <v>1.6094379124341003</v>
      </c>
      <c r="Q61">
        <f t="shared" si="7"/>
        <v>1.3862943611198906</v>
      </c>
      <c r="R61" s="9">
        <v>0</v>
      </c>
      <c r="S61" s="9">
        <v>0</v>
      </c>
      <c r="T61">
        <v>10929</v>
      </c>
      <c r="U61" s="9">
        <v>48.67</v>
      </c>
      <c r="V61" s="9">
        <v>5</v>
      </c>
      <c r="W61" s="14">
        <v>4</v>
      </c>
      <c r="X61" s="10">
        <f t="shared" si="12"/>
        <v>0.31657397568862056</v>
      </c>
      <c r="Y61">
        <f t="shared" si="13"/>
        <v>11.646530952219951</v>
      </c>
    </row>
    <row r="62" spans="1:25">
      <c r="A62">
        <v>34</v>
      </c>
      <c r="B62" s="1">
        <f t="shared" si="0"/>
        <v>44907</v>
      </c>
      <c r="C62">
        <v>115</v>
      </c>
      <c r="D62">
        <f t="shared" si="1"/>
        <v>16494</v>
      </c>
      <c r="E62">
        <f t="shared" si="11"/>
        <v>1.620245397888731E-2</v>
      </c>
      <c r="F62">
        <f t="shared" si="3"/>
        <v>1.478440850437579E-4</v>
      </c>
      <c r="G62">
        <f t="shared" si="4"/>
        <v>-1014.2255166773776</v>
      </c>
      <c r="I62">
        <f t="shared" si="5"/>
        <v>16202.45397888731</v>
      </c>
      <c r="J62">
        <f t="shared" si="6"/>
        <v>147.84408504375824</v>
      </c>
      <c r="L62">
        <f t="shared" si="10"/>
        <v>82326.516579531177</v>
      </c>
      <c r="M62" cm="1">
        <f t="array" ref="M62">EXP(SUMPRODUCT(TRANSPOSE(G$4:G$9),N62:S62))</f>
        <v>79.747209953756482</v>
      </c>
      <c r="N62">
        <f t="shared" si="7"/>
        <v>9.3034663499656673</v>
      </c>
      <c r="O62">
        <f t="shared" si="7"/>
        <v>3.570658822726505</v>
      </c>
      <c r="P62">
        <f t="shared" si="7"/>
        <v>1.6094379124341003</v>
      </c>
      <c r="Q62">
        <f t="shared" si="7"/>
        <v>2.1972245773362196</v>
      </c>
      <c r="R62" s="9">
        <v>0</v>
      </c>
      <c r="S62" s="9">
        <v>0</v>
      </c>
      <c r="T62">
        <v>10976</v>
      </c>
      <c r="U62" s="9">
        <v>35.54</v>
      </c>
      <c r="V62" s="9">
        <v>5</v>
      </c>
      <c r="W62" s="14">
        <v>9</v>
      </c>
      <c r="X62" s="10">
        <f t="shared" si="12"/>
        <v>0.28560073951094123</v>
      </c>
      <c r="Y62">
        <f t="shared" si="13"/>
        <v>7.2964293569292602</v>
      </c>
    </row>
    <row r="63" spans="1:25">
      <c r="A63">
        <v>35</v>
      </c>
      <c r="B63" s="1">
        <f t="shared" si="0"/>
        <v>44914</v>
      </c>
      <c r="C63">
        <v>73</v>
      </c>
      <c r="D63">
        <f t="shared" si="1"/>
        <v>16567</v>
      </c>
      <c r="E63">
        <f t="shared" si="11"/>
        <v>1.638194641076185E-2</v>
      </c>
      <c r="F63">
        <f t="shared" si="3"/>
        <v>1.7949243187453945E-4</v>
      </c>
      <c r="G63">
        <f t="shared" si="4"/>
        <v>-629.65255846240484</v>
      </c>
      <c r="I63">
        <f t="shared" si="5"/>
        <v>16381.94641076185</v>
      </c>
      <c r="J63">
        <f t="shared" si="6"/>
        <v>179.49243187453976</v>
      </c>
      <c r="L63">
        <f t="shared" si="10"/>
        <v>85756.58875060518</v>
      </c>
      <c r="M63" cm="1">
        <f t="array" ref="M63">EXP(SUMPRODUCT(TRANSPOSE(G$4:G$9),N63:S63))</f>
        <v>97.973119812455693</v>
      </c>
      <c r="N63">
        <f t="shared" si="7"/>
        <v>9.9899404402663272</v>
      </c>
      <c r="O63">
        <f t="shared" si="7"/>
        <v>3.8188106237059674</v>
      </c>
      <c r="P63">
        <f t="shared" si="7"/>
        <v>1.6094379124341003</v>
      </c>
      <c r="Q63">
        <f t="shared" si="7"/>
        <v>2.3025850929940459</v>
      </c>
      <c r="R63" s="9">
        <v>0</v>
      </c>
      <c r="S63" s="9">
        <v>0</v>
      </c>
      <c r="T63">
        <v>21806</v>
      </c>
      <c r="U63" s="9">
        <v>45.55</v>
      </c>
      <c r="V63" s="9">
        <v>5</v>
      </c>
      <c r="W63" s="14">
        <v>10</v>
      </c>
      <c r="X63" s="10">
        <f t="shared" si="12"/>
        <v>1.4588004366375309</v>
      </c>
      <c r="Y63">
        <f t="shared" si="13"/>
        <v>63.181705925519381</v>
      </c>
    </row>
    <row r="64" spans="1:25">
      <c r="A64">
        <v>36</v>
      </c>
      <c r="B64" s="1">
        <f t="shared" si="0"/>
        <v>44921</v>
      </c>
      <c r="C64">
        <v>43</v>
      </c>
      <c r="D64">
        <f t="shared" si="1"/>
        <v>16610</v>
      </c>
      <c r="E64">
        <f t="shared" si="11"/>
        <v>1.6519745035572853E-2</v>
      </c>
      <c r="F64">
        <f t="shared" si="3"/>
        <v>1.3779862481100302E-4</v>
      </c>
      <c r="G64">
        <f t="shared" si="4"/>
        <v>-382.25783869852057</v>
      </c>
      <c r="I64">
        <f t="shared" si="5"/>
        <v>16519.745035572854</v>
      </c>
      <c r="J64">
        <f t="shared" si="6"/>
        <v>137.79862481100463</v>
      </c>
      <c r="L64">
        <f t="shared" si="10"/>
        <v>88484.245125057947</v>
      </c>
      <c r="M64" cm="1">
        <f t="array" ref="M64">EXP(SUMPRODUCT(TRANSPOSE(G$4:G$9),N64:S64))</f>
        <v>76.077473203255551</v>
      </c>
      <c r="N64">
        <f t="shared" si="7"/>
        <v>9.1149301871715238</v>
      </c>
      <c r="O64">
        <f t="shared" si="7"/>
        <v>3.482777368654578</v>
      </c>
      <c r="P64">
        <f t="shared" si="7"/>
        <v>1.6094379124341003</v>
      </c>
      <c r="Q64">
        <f t="shared" si="7"/>
        <v>2.0794415416798357</v>
      </c>
      <c r="R64" s="9">
        <v>0</v>
      </c>
      <c r="S64" s="9">
        <v>0</v>
      </c>
      <c r="T64">
        <v>9090</v>
      </c>
      <c r="U64" s="9">
        <v>32.549999999999997</v>
      </c>
      <c r="V64" s="9">
        <v>5</v>
      </c>
      <c r="W64" s="14">
        <v>8</v>
      </c>
      <c r="X64" s="10">
        <f t="shared" si="12"/>
        <v>2.2046191816512706</v>
      </c>
      <c r="Y64">
        <f t="shared" si="13"/>
        <v>65.216755815838425</v>
      </c>
    </row>
    <row r="65" spans="1:25">
      <c r="A65">
        <v>37</v>
      </c>
      <c r="B65" s="1">
        <f t="shared" si="0"/>
        <v>44928</v>
      </c>
      <c r="C65">
        <v>34</v>
      </c>
      <c r="D65">
        <f t="shared" si="1"/>
        <v>16644</v>
      </c>
      <c r="E65">
        <f t="shared" si="11"/>
        <v>1.6644721870211043E-2</v>
      </c>
      <c r="F65">
        <f t="shared" si="3"/>
        <v>1.2497683463819076E-4</v>
      </c>
      <c r="G65">
        <f t="shared" si="4"/>
        <v>-305.5709934648491</v>
      </c>
      <c r="I65">
        <f t="shared" si="5"/>
        <v>16644.721870211044</v>
      </c>
      <c r="J65">
        <f t="shared" si="6"/>
        <v>124.97683463818976</v>
      </c>
      <c r="L65">
        <f t="shared" si="10"/>
        <v>91031.333177863155</v>
      </c>
      <c r="M65" cm="1">
        <f t="array" ref="M65">EXP(SUMPRODUCT(TRANSPOSE(G$4:G$9),N65:S65))</f>
        <v>69.416116415906302</v>
      </c>
      <c r="N65">
        <f t="shared" si="7"/>
        <v>8.8140332016527836</v>
      </c>
      <c r="O65">
        <f t="shared" si="7"/>
        <v>3.2569420256746571</v>
      </c>
      <c r="P65">
        <f t="shared" si="7"/>
        <v>1.6094379124341003</v>
      </c>
      <c r="Q65">
        <f t="shared" si="7"/>
        <v>1.791759469228055</v>
      </c>
      <c r="R65" s="9">
        <v>0</v>
      </c>
      <c r="S65" s="9">
        <v>0</v>
      </c>
      <c r="T65">
        <v>6728</v>
      </c>
      <c r="U65" s="9">
        <v>25.97</v>
      </c>
      <c r="V65" s="9">
        <v>5</v>
      </c>
      <c r="W65" s="14">
        <v>6</v>
      </c>
      <c r="X65" s="10">
        <f t="shared" si="12"/>
        <v>2.6757892540644046</v>
      </c>
      <c r="Y65">
        <f t="shared" si="13"/>
        <v>66.226548821995436</v>
      </c>
    </row>
    <row r="66" spans="1:25">
      <c r="G66">
        <f>(B2-D65)*LN(1-E65)</f>
        <v>-16505.435581691789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D73D-D731-4BA8-9884-6C2DB92666C4}">
  <sheetPr>
    <tabColor theme="9" tint="0.59999389629810485"/>
  </sheetPr>
  <dimension ref="A1:Z65"/>
  <sheetViews>
    <sheetView topLeftCell="A34" workbookViewId="0">
      <selection activeCell="A13" sqref="A13:G65"/>
    </sheetView>
  </sheetViews>
  <sheetFormatPr defaultColWidth="11" defaultRowHeight="15.75"/>
  <cols>
    <col min="5" max="6" width="13.625" customWidth="1"/>
    <col min="8" max="8" width="4.625" customWidth="1"/>
    <col min="9" max="9" width="15.125" customWidth="1"/>
    <col min="11" max="11" width="7.125" customWidth="1"/>
    <col min="12" max="13" width="12.125" bestFit="1" customWidth="1"/>
    <col min="14" max="17" width="12.125" customWidth="1"/>
    <col min="18" max="18" width="15" customWidth="1"/>
    <col min="19" max="19" width="16.5" customWidth="1"/>
    <col min="20" max="20" width="12.125" customWidth="1"/>
    <col min="22" max="22" width="13.125" customWidth="1"/>
    <col min="23" max="23" width="24" customWidth="1"/>
  </cols>
  <sheetData>
    <row r="1" spans="1:26">
      <c r="F1" t="s">
        <v>6</v>
      </c>
      <c r="G1">
        <v>3.3046360251832627E-3</v>
      </c>
      <c r="I1" t="s">
        <v>57</v>
      </c>
      <c r="J1" s="10">
        <f>AVERAGE(X29:X47)</f>
        <v>0.14988023651815938</v>
      </c>
    </row>
    <row r="2" spans="1:26">
      <c r="A2" t="s">
        <v>9</v>
      </c>
      <c r="B2">
        <v>1000000</v>
      </c>
      <c r="F2" t="s">
        <v>7</v>
      </c>
      <c r="G2">
        <v>49.964392526705545</v>
      </c>
      <c r="I2" t="s">
        <v>58</v>
      </c>
      <c r="J2" s="10">
        <f>AVERAGE(X47:X64)</f>
        <v>0.57550126250452749</v>
      </c>
    </row>
    <row r="3" spans="1:26">
      <c r="F3" t="s">
        <v>11</v>
      </c>
      <c r="G3">
        <v>2.1565299917438572</v>
      </c>
      <c r="I3" t="s">
        <v>27</v>
      </c>
      <c r="J3">
        <f>-2*G10+9*LN(B2)</f>
        <v>205978.19260582409</v>
      </c>
    </row>
    <row r="4" spans="1:26">
      <c r="F4" t="s">
        <v>30</v>
      </c>
      <c r="G4">
        <v>6.0493762049603855E-2</v>
      </c>
    </row>
    <row r="5" spans="1:26" ht="15" customHeight="1">
      <c r="F5" t="s">
        <v>12</v>
      </c>
      <c r="G5">
        <v>0.12369077548562826</v>
      </c>
    </row>
    <row r="6" spans="1:26" ht="15" customHeight="1">
      <c r="F6" t="s">
        <v>33</v>
      </c>
      <c r="G6">
        <v>2.5278745047008826E-2</v>
      </c>
    </row>
    <row r="7" spans="1:26" ht="15" customHeight="1">
      <c r="F7" t="s">
        <v>47</v>
      </c>
      <c r="G7">
        <v>4.8032038486533334E-2</v>
      </c>
    </row>
    <row r="8" spans="1:26" ht="15" customHeight="1">
      <c r="F8" t="s">
        <v>42</v>
      </c>
      <c r="G8">
        <v>0</v>
      </c>
    </row>
    <row r="9" spans="1:26" ht="15" customHeight="1">
      <c r="F9" t="s">
        <v>43</v>
      </c>
      <c r="G9">
        <v>-0.61825754092485175</v>
      </c>
    </row>
    <row r="10" spans="1:26">
      <c r="F10" t="s">
        <v>8</v>
      </c>
      <c r="G10">
        <f>SUM(G13:G65)</f>
        <v>-102926.92650540121</v>
      </c>
    </row>
    <row r="11" spans="1:26">
      <c r="U11" t="s">
        <v>23</v>
      </c>
    </row>
    <row r="12" spans="1:26">
      <c r="B12" s="3" t="s">
        <v>15</v>
      </c>
      <c r="C12" s="2" t="s">
        <v>0</v>
      </c>
      <c r="D12" s="12" t="s">
        <v>4</v>
      </c>
      <c r="E12" s="12" t="s">
        <v>5</v>
      </c>
      <c r="F12" s="12" t="s">
        <v>25</v>
      </c>
      <c r="G12" s="12" t="s">
        <v>8</v>
      </c>
      <c r="H12" s="12"/>
      <c r="I12" s="12" t="s">
        <v>10</v>
      </c>
      <c r="J12" s="12" t="s">
        <v>26</v>
      </c>
      <c r="K12" s="12"/>
      <c r="L12" s="12" t="s">
        <v>22</v>
      </c>
      <c r="M12" s="12" t="s">
        <v>13</v>
      </c>
      <c r="N12" s="12" t="s">
        <v>28</v>
      </c>
      <c r="O12" s="12" t="s">
        <v>29</v>
      </c>
      <c r="P12" s="12" t="s">
        <v>34</v>
      </c>
      <c r="Q12" s="12" t="s">
        <v>46</v>
      </c>
      <c r="R12" s="13" t="s">
        <v>38</v>
      </c>
      <c r="S12" s="13" t="s">
        <v>37</v>
      </c>
      <c r="T12" s="11" t="s">
        <v>1</v>
      </c>
      <c r="U12" s="3" t="s">
        <v>2</v>
      </c>
      <c r="V12" s="3" t="s">
        <v>35</v>
      </c>
      <c r="W12" s="13" t="s">
        <v>40</v>
      </c>
      <c r="X12" s="12" t="s">
        <v>18</v>
      </c>
      <c r="Y12" s="12" t="s">
        <v>19</v>
      </c>
    </row>
    <row r="13" spans="1:26">
      <c r="B13" s="1">
        <f>B14-WEEKDAY(7)</f>
        <v>44564</v>
      </c>
      <c r="C13" s="4"/>
    </row>
    <row r="14" spans="1:26">
      <c r="B14" s="1">
        <v>44571</v>
      </c>
      <c r="C14" s="4"/>
      <c r="W14" s="14">
        <v>79</v>
      </c>
    </row>
    <row r="15" spans="1:26">
      <c r="B15" s="1">
        <v>44578</v>
      </c>
      <c r="C15">
        <v>0</v>
      </c>
      <c r="D15">
        <f>C15</f>
        <v>0</v>
      </c>
      <c r="R15">
        <v>0</v>
      </c>
      <c r="S15">
        <v>0</v>
      </c>
      <c r="T15">
        <v>67488</v>
      </c>
      <c r="U15" s="9">
        <v>99.39</v>
      </c>
      <c r="V15">
        <v>5.8</v>
      </c>
      <c r="W15" s="14">
        <v>92</v>
      </c>
      <c r="X15" s="10"/>
    </row>
    <row r="16" spans="1:26">
      <c r="B16" s="1">
        <f t="shared" ref="B16:B65" si="0">B15+WEEKDAY(7)</f>
        <v>44585</v>
      </c>
      <c r="C16">
        <v>0</v>
      </c>
      <c r="D16">
        <f t="shared" ref="D16:D65" si="1">C16+D15</f>
        <v>0</v>
      </c>
      <c r="R16">
        <v>0</v>
      </c>
      <c r="S16">
        <v>0</v>
      </c>
      <c r="T16">
        <v>65229</v>
      </c>
      <c r="U16" s="9">
        <v>119.85</v>
      </c>
      <c r="V16">
        <v>5.8</v>
      </c>
      <c r="W16" s="14">
        <v>89</v>
      </c>
      <c r="X16" s="10"/>
      <c r="Z16" t="s">
        <v>14</v>
      </c>
    </row>
    <row r="17" spans="1:25">
      <c r="B17" s="1">
        <f t="shared" si="0"/>
        <v>44592</v>
      </c>
      <c r="C17">
        <v>0</v>
      </c>
      <c r="D17">
        <f t="shared" si="1"/>
        <v>0</v>
      </c>
      <c r="R17">
        <v>0</v>
      </c>
      <c r="S17">
        <v>0</v>
      </c>
      <c r="T17">
        <v>59440</v>
      </c>
      <c r="U17" s="9">
        <v>117.1</v>
      </c>
      <c r="V17">
        <v>5.8</v>
      </c>
      <c r="W17" s="14">
        <v>78</v>
      </c>
      <c r="X17" s="10"/>
    </row>
    <row r="18" spans="1:25">
      <c r="B18" s="1">
        <f t="shared" si="0"/>
        <v>44599</v>
      </c>
      <c r="C18">
        <v>0</v>
      </c>
      <c r="D18">
        <f t="shared" si="1"/>
        <v>0</v>
      </c>
      <c r="R18">
        <v>0</v>
      </c>
      <c r="S18">
        <v>0</v>
      </c>
      <c r="T18">
        <v>88268</v>
      </c>
      <c r="U18" s="9">
        <v>95.16</v>
      </c>
      <c r="V18" s="9">
        <v>6</v>
      </c>
      <c r="W18" s="14">
        <v>59</v>
      </c>
      <c r="X18" s="10"/>
    </row>
    <row r="19" spans="1:25">
      <c r="B19" s="1">
        <f t="shared" si="0"/>
        <v>44606</v>
      </c>
      <c r="C19">
        <v>0</v>
      </c>
      <c r="D19">
        <f t="shared" si="1"/>
        <v>0</v>
      </c>
      <c r="R19">
        <v>0</v>
      </c>
      <c r="S19">
        <v>0</v>
      </c>
      <c r="T19">
        <v>86692</v>
      </c>
      <c r="U19" s="9">
        <v>101.27</v>
      </c>
      <c r="V19" s="9">
        <v>6</v>
      </c>
      <c r="W19" s="14">
        <v>59</v>
      </c>
      <c r="X19" s="10"/>
    </row>
    <row r="20" spans="1:25">
      <c r="B20" s="1">
        <f t="shared" si="0"/>
        <v>44613</v>
      </c>
      <c r="C20">
        <v>0</v>
      </c>
      <c r="D20">
        <f t="shared" si="1"/>
        <v>0</v>
      </c>
      <c r="R20">
        <v>0</v>
      </c>
      <c r="S20">
        <v>0</v>
      </c>
      <c r="T20">
        <v>53312</v>
      </c>
      <c r="U20" s="9">
        <v>91.46</v>
      </c>
      <c r="V20" s="9">
        <v>6</v>
      </c>
      <c r="W20" s="14">
        <v>45</v>
      </c>
      <c r="X20" s="10"/>
    </row>
    <row r="21" spans="1:25">
      <c r="B21" s="1">
        <f t="shared" si="0"/>
        <v>44620</v>
      </c>
      <c r="C21">
        <v>0</v>
      </c>
      <c r="D21">
        <f t="shared" si="1"/>
        <v>0</v>
      </c>
      <c r="R21">
        <v>0</v>
      </c>
      <c r="S21">
        <v>0</v>
      </c>
      <c r="T21">
        <v>52544</v>
      </c>
      <c r="U21" s="9">
        <v>122.79</v>
      </c>
      <c r="V21" s="9">
        <v>6</v>
      </c>
      <c r="W21" s="14">
        <v>32</v>
      </c>
      <c r="X21" s="10"/>
    </row>
    <row r="22" spans="1:25">
      <c r="B22" s="1">
        <f t="shared" si="0"/>
        <v>44627</v>
      </c>
      <c r="C22">
        <v>0</v>
      </c>
      <c r="D22">
        <f t="shared" si="1"/>
        <v>0</v>
      </c>
      <c r="R22" s="9">
        <v>1</v>
      </c>
      <c r="S22">
        <v>0</v>
      </c>
      <c r="T22">
        <v>46868</v>
      </c>
      <c r="U22" s="9">
        <v>99.19</v>
      </c>
      <c r="V22" s="9">
        <v>6.6</v>
      </c>
      <c r="W22" s="14">
        <v>26</v>
      </c>
      <c r="X22" s="10"/>
    </row>
    <row r="23" spans="1:25">
      <c r="B23" s="1">
        <f t="shared" si="0"/>
        <v>44634</v>
      </c>
      <c r="C23">
        <v>0</v>
      </c>
      <c r="D23">
        <f t="shared" si="1"/>
        <v>0</v>
      </c>
      <c r="R23" s="9">
        <v>1</v>
      </c>
      <c r="S23">
        <v>0</v>
      </c>
      <c r="T23">
        <v>36179</v>
      </c>
      <c r="U23" s="9">
        <v>83.53</v>
      </c>
      <c r="V23" s="9">
        <v>6.6</v>
      </c>
      <c r="W23" s="14">
        <v>30</v>
      </c>
      <c r="X23" s="10"/>
    </row>
    <row r="24" spans="1:25">
      <c r="B24" s="1">
        <f t="shared" si="0"/>
        <v>44641</v>
      </c>
      <c r="C24">
        <v>0</v>
      </c>
      <c r="D24">
        <f t="shared" si="1"/>
        <v>0</v>
      </c>
      <c r="R24" s="9">
        <v>1</v>
      </c>
      <c r="S24">
        <v>0</v>
      </c>
      <c r="T24">
        <v>36640</v>
      </c>
      <c r="U24" s="9">
        <v>94.8</v>
      </c>
      <c r="V24" s="9">
        <v>6.6</v>
      </c>
      <c r="W24" s="14">
        <v>33</v>
      </c>
      <c r="X24" s="10"/>
    </row>
    <row r="25" spans="1:25">
      <c r="B25" s="1">
        <f t="shared" si="0"/>
        <v>44648</v>
      </c>
      <c r="C25">
        <v>0</v>
      </c>
      <c r="D25">
        <f t="shared" si="1"/>
        <v>0</v>
      </c>
      <c r="R25" s="9">
        <v>1</v>
      </c>
      <c r="S25">
        <v>0</v>
      </c>
      <c r="T25">
        <v>51565</v>
      </c>
      <c r="U25" s="9">
        <v>105.45</v>
      </c>
      <c r="V25" s="9">
        <v>6.6</v>
      </c>
      <c r="W25" s="14">
        <v>32</v>
      </c>
      <c r="X25" s="10"/>
    </row>
    <row r="26" spans="1:25">
      <c r="B26" s="1">
        <f t="shared" si="0"/>
        <v>44655</v>
      </c>
      <c r="C26">
        <v>0</v>
      </c>
      <c r="D26">
        <f t="shared" si="1"/>
        <v>0</v>
      </c>
      <c r="R26" s="9">
        <v>0</v>
      </c>
      <c r="S26">
        <v>0</v>
      </c>
      <c r="T26">
        <v>36797</v>
      </c>
      <c r="U26" s="9">
        <v>133.03</v>
      </c>
      <c r="V26" s="9">
        <v>6.3</v>
      </c>
      <c r="W26" s="14">
        <v>27</v>
      </c>
      <c r="X26" s="10"/>
    </row>
    <row r="27" spans="1:25">
      <c r="B27" s="1">
        <f t="shared" si="0"/>
        <v>44662</v>
      </c>
      <c r="C27">
        <v>0</v>
      </c>
      <c r="D27">
        <f t="shared" si="1"/>
        <v>0</v>
      </c>
      <c r="R27" s="9">
        <v>0</v>
      </c>
      <c r="S27">
        <v>0</v>
      </c>
      <c r="T27">
        <v>35981</v>
      </c>
      <c r="U27" s="9">
        <v>115.16</v>
      </c>
      <c r="V27" s="9">
        <v>6.3</v>
      </c>
      <c r="W27" s="14">
        <v>28</v>
      </c>
      <c r="X27" s="10"/>
    </row>
    <row r="28" spans="1:25">
      <c r="B28" s="1">
        <f t="shared" si="0"/>
        <v>44669</v>
      </c>
      <c r="C28">
        <v>0</v>
      </c>
      <c r="D28">
        <f t="shared" si="1"/>
        <v>0</v>
      </c>
      <c r="R28" s="9">
        <v>0</v>
      </c>
      <c r="S28">
        <v>0</v>
      </c>
      <c r="T28">
        <v>46979</v>
      </c>
      <c r="U28" s="9">
        <v>104.52</v>
      </c>
      <c r="V28" s="9">
        <v>6.3</v>
      </c>
      <c r="W28" s="14">
        <v>100</v>
      </c>
      <c r="X28" s="10"/>
    </row>
    <row r="29" spans="1:25">
      <c r="A29">
        <v>1</v>
      </c>
      <c r="B29" s="1">
        <f t="shared" si="0"/>
        <v>44676</v>
      </c>
      <c r="C29">
        <v>288</v>
      </c>
      <c r="D29">
        <f t="shared" si="1"/>
        <v>288</v>
      </c>
      <c r="E29">
        <f t="shared" ref="E29:E35" si="2">1-(G$2/(G$2+L29))^G$1</f>
        <v>2.6751525848134339E-4</v>
      </c>
      <c r="F29">
        <f t="shared" ref="F29:F65" si="3">E29-E28</f>
        <v>2.6751525848134339E-4</v>
      </c>
      <c r="G29">
        <f t="shared" ref="G29:G47" si="4">C29*IFERROR(LN(F29), -10000)</f>
        <v>-2369.1841782345336</v>
      </c>
      <c r="I29">
        <f t="shared" ref="I29:I65" si="5">$B$2*E29</f>
        <v>267.51525848134338</v>
      </c>
      <c r="J29">
        <f t="shared" ref="J29:J65" si="6">I29-I28</f>
        <v>267.51525848134338</v>
      </c>
      <c r="L29">
        <f>A29^$G$3*M29</f>
        <v>4.2134999147608179</v>
      </c>
      <c r="M29" cm="1">
        <f t="array" ref="M29">EXP(SUMPRODUCT(TRANSPOSE(G$4:G$9),N29:S29))</f>
        <v>4.2134999147608179</v>
      </c>
      <c r="N29">
        <f t="shared" ref="N29:Q65" si="7">IFERROR(LN(T29),0)</f>
        <v>10.286366161971497</v>
      </c>
      <c r="O29">
        <f t="shared" si="7"/>
        <v>4.6511946242993707</v>
      </c>
      <c r="P29">
        <f t="shared" si="7"/>
        <v>1.8405496333974869</v>
      </c>
      <c r="Q29">
        <f t="shared" si="7"/>
        <v>4.0430512678345503</v>
      </c>
      <c r="R29" s="9">
        <v>0</v>
      </c>
      <c r="S29">
        <v>0</v>
      </c>
      <c r="T29">
        <v>29330</v>
      </c>
      <c r="U29" s="9">
        <v>104.71</v>
      </c>
      <c r="V29" s="9">
        <v>6.3</v>
      </c>
      <c r="W29" s="14">
        <v>57</v>
      </c>
      <c r="X29" s="10">
        <f t="shared" ref="X29:X65" si="8">ABS(C29-J29)/C29</f>
        <v>7.1127574717557707E-2</v>
      </c>
      <c r="Y29">
        <f t="shared" ref="Y29:Y65" si="9">(C29-J29)^2/J29</f>
        <v>1.5686007499846559</v>
      </c>
    </row>
    <row r="30" spans="1:25">
      <c r="A30">
        <v>2</v>
      </c>
      <c r="B30" s="1">
        <f t="shared" si="0"/>
        <v>44683</v>
      </c>
      <c r="C30">
        <v>488</v>
      </c>
      <c r="D30">
        <f t="shared" si="1"/>
        <v>776</v>
      </c>
      <c r="E30">
        <f t="shared" si="2"/>
        <v>7.6961436566991281E-4</v>
      </c>
      <c r="F30">
        <f t="shared" si="3"/>
        <v>5.0209910718856943E-4</v>
      </c>
      <c r="G30">
        <f t="shared" si="4"/>
        <v>-3707.1959601429458</v>
      </c>
      <c r="I30">
        <f t="shared" si="5"/>
        <v>769.61436566991279</v>
      </c>
      <c r="J30">
        <f t="shared" si="6"/>
        <v>502.09910718856941</v>
      </c>
      <c r="L30">
        <f>L29+(A30^G$3-A29^G$3)*M30</f>
        <v>13.108404283627486</v>
      </c>
      <c r="M30" cm="1">
        <f t="array" ref="M30">EXP(SUMPRODUCT(TRANSPOSE(G$4:G$9),N30:S30))</f>
        <v>2.5719619207800735</v>
      </c>
      <c r="N30">
        <f t="shared" si="7"/>
        <v>11.981215126211628</v>
      </c>
      <c r="O30">
        <f t="shared" si="7"/>
        <v>4.8272731961270541</v>
      </c>
      <c r="P30">
        <f t="shared" si="7"/>
        <v>1.8870696490323797</v>
      </c>
      <c r="Q30">
        <f t="shared" si="7"/>
        <v>4.0253516907351496</v>
      </c>
      <c r="R30" s="9">
        <v>0</v>
      </c>
      <c r="S30" s="9">
        <v>1</v>
      </c>
      <c r="T30">
        <v>159726</v>
      </c>
      <c r="U30" s="9">
        <v>124.87</v>
      </c>
      <c r="V30" s="9">
        <v>6.6</v>
      </c>
      <c r="W30" s="14">
        <v>56</v>
      </c>
      <c r="X30" s="10">
        <f t="shared" si="8"/>
        <v>2.8891613091330749E-2</v>
      </c>
      <c r="Y30">
        <f t="shared" si="9"/>
        <v>0.39590754229346486</v>
      </c>
    </row>
    <row r="31" spans="1:25">
      <c r="A31">
        <v>3</v>
      </c>
      <c r="B31" s="1">
        <f t="shared" si="0"/>
        <v>44690</v>
      </c>
      <c r="C31">
        <v>610</v>
      </c>
      <c r="D31">
        <f t="shared" si="1"/>
        <v>1386</v>
      </c>
      <c r="E31">
        <f t="shared" si="2"/>
        <v>1.4562753903871739E-3</v>
      </c>
      <c r="F31">
        <f t="shared" si="3"/>
        <v>6.8666102471726109E-4</v>
      </c>
      <c r="G31">
        <f t="shared" si="4"/>
        <v>-4443.0385788013482</v>
      </c>
      <c r="I31">
        <f t="shared" si="5"/>
        <v>1456.275390387174</v>
      </c>
      <c r="J31">
        <f t="shared" si="6"/>
        <v>686.66102471726117</v>
      </c>
      <c r="L31">
        <f t="shared" ref="L31:L65" si="10">L30+(A31^G$3-A30^G$3)*M31</f>
        <v>27.693118414605816</v>
      </c>
      <c r="M31" cm="1">
        <f t="array" ref="M31">EXP(SUMPRODUCT(TRANSPOSE(G$4:G$9),N31:S31))</f>
        <v>2.3409244316351394</v>
      </c>
      <c r="N31">
        <f t="shared" si="7"/>
        <v>10.608538600098896</v>
      </c>
      <c r="O31">
        <f t="shared" si="7"/>
        <v>4.8493704798279111</v>
      </c>
      <c r="P31">
        <f t="shared" si="7"/>
        <v>1.8870696490323797</v>
      </c>
      <c r="Q31">
        <f t="shared" si="7"/>
        <v>3.7376696182833684</v>
      </c>
      <c r="R31" s="9">
        <v>0</v>
      </c>
      <c r="S31" s="9">
        <v>1</v>
      </c>
      <c r="T31">
        <v>40479</v>
      </c>
      <c r="U31" s="9">
        <v>127.66</v>
      </c>
      <c r="V31" s="9">
        <v>6.6</v>
      </c>
      <c r="W31" s="14">
        <v>42</v>
      </c>
      <c r="X31" s="10">
        <f t="shared" si="8"/>
        <v>0.12567381101190356</v>
      </c>
      <c r="Y31">
        <f t="shared" si="9"/>
        <v>8.5586810655525394</v>
      </c>
    </row>
    <row r="32" spans="1:25">
      <c r="A32">
        <v>4</v>
      </c>
      <c r="B32" s="1">
        <f t="shared" si="0"/>
        <v>44697</v>
      </c>
      <c r="C32">
        <v>812</v>
      </c>
      <c r="D32">
        <f t="shared" si="1"/>
        <v>2198</v>
      </c>
      <c r="E32">
        <f t="shared" si="2"/>
        <v>2.2821449427040674E-3</v>
      </c>
      <c r="F32">
        <f t="shared" si="3"/>
        <v>8.2586955231689352E-4</v>
      </c>
      <c r="G32">
        <f t="shared" si="4"/>
        <v>-5764.4478638004675</v>
      </c>
      <c r="I32">
        <f t="shared" si="5"/>
        <v>2282.1449427040675</v>
      </c>
      <c r="J32">
        <f t="shared" si="6"/>
        <v>825.86955231689353</v>
      </c>
      <c r="L32">
        <f t="shared" si="10"/>
        <v>49.787767577449472</v>
      </c>
      <c r="M32" cm="1">
        <f t="array" ref="M32">EXP(SUMPRODUCT(TRANSPOSE(G$4:G$9),N32:S32))</f>
        <v>2.4045445845782636</v>
      </c>
      <c r="N32">
        <f t="shared" si="7"/>
        <v>10.472374515715389</v>
      </c>
      <c r="O32">
        <f t="shared" si="7"/>
        <v>5.3838526546542997</v>
      </c>
      <c r="P32">
        <f t="shared" si="7"/>
        <v>1.8870696490323797</v>
      </c>
      <c r="Q32">
        <f t="shared" si="7"/>
        <v>3.0910424533583161</v>
      </c>
      <c r="R32" s="9">
        <v>0</v>
      </c>
      <c r="S32" s="9">
        <v>1</v>
      </c>
      <c r="T32">
        <v>35326</v>
      </c>
      <c r="U32" s="9">
        <v>217.86</v>
      </c>
      <c r="V32" s="9">
        <v>6.6</v>
      </c>
      <c r="W32" s="14">
        <v>22</v>
      </c>
      <c r="X32" s="10">
        <f t="shared" si="8"/>
        <v>1.708072945430238E-2</v>
      </c>
      <c r="Y32">
        <f t="shared" si="9"/>
        <v>0.23292356635668146</v>
      </c>
    </row>
    <row r="33" spans="1:25">
      <c r="A33">
        <v>5</v>
      </c>
      <c r="B33" s="1">
        <f t="shared" si="0"/>
        <v>44704</v>
      </c>
      <c r="C33">
        <v>1028</v>
      </c>
      <c r="D33">
        <f t="shared" si="1"/>
        <v>3226</v>
      </c>
      <c r="E33">
        <f t="shared" si="2"/>
        <v>3.0573607486825694E-3</v>
      </c>
      <c r="F33">
        <f t="shared" si="3"/>
        <v>7.7521580597850193E-4</v>
      </c>
      <c r="G33">
        <f t="shared" si="4"/>
        <v>-7362.9154430717308</v>
      </c>
      <c r="I33">
        <f t="shared" si="5"/>
        <v>3057.3607486825695</v>
      </c>
      <c r="J33">
        <f t="shared" si="6"/>
        <v>775.21580597850198</v>
      </c>
      <c r="L33">
        <f t="shared" si="10"/>
        <v>76.239779018604949</v>
      </c>
      <c r="M33" cm="1">
        <f t="array" ref="M33">EXP(SUMPRODUCT(TRANSPOSE(G$4:G$9),N33:S33))</f>
        <v>2.1531854626992306</v>
      </c>
      <c r="N33">
        <f t="shared" si="7"/>
        <v>10.047674472848625</v>
      </c>
      <c r="O33">
        <f t="shared" si="7"/>
        <v>4.7169798610400973</v>
      </c>
      <c r="P33">
        <f t="shared" si="7"/>
        <v>1.8870696490323797</v>
      </c>
      <c r="Q33">
        <f t="shared" si="7"/>
        <v>3.044522437723423</v>
      </c>
      <c r="R33" s="9">
        <v>0</v>
      </c>
      <c r="S33" s="9">
        <v>1</v>
      </c>
      <c r="T33">
        <v>23102</v>
      </c>
      <c r="U33" s="9">
        <v>111.83</v>
      </c>
      <c r="V33" s="9">
        <v>6.6</v>
      </c>
      <c r="W33" s="14">
        <v>21</v>
      </c>
      <c r="X33" s="10">
        <f t="shared" si="8"/>
        <v>0.24589902142169068</v>
      </c>
      <c r="Y33">
        <f t="shared" si="9"/>
        <v>82.428464763359599</v>
      </c>
    </row>
    <row r="34" spans="1:25">
      <c r="A34">
        <v>6</v>
      </c>
      <c r="B34" s="1">
        <f t="shared" si="0"/>
        <v>44711</v>
      </c>
      <c r="C34">
        <v>625</v>
      </c>
      <c r="D34">
        <f t="shared" si="1"/>
        <v>3851</v>
      </c>
      <c r="E34">
        <f t="shared" si="2"/>
        <v>3.8268277418567198E-3</v>
      </c>
      <c r="F34">
        <f t="shared" si="3"/>
        <v>7.6946699317415046E-4</v>
      </c>
      <c r="G34">
        <f t="shared" si="4"/>
        <v>-4481.1328121662882</v>
      </c>
      <c r="I34">
        <f t="shared" si="5"/>
        <v>3826.82774185672</v>
      </c>
      <c r="J34">
        <f t="shared" si="6"/>
        <v>769.4669931741505</v>
      </c>
      <c r="L34">
        <f t="shared" si="10"/>
        <v>109.45684006551224</v>
      </c>
      <c r="M34" cm="1">
        <f t="array" ref="M34">EXP(SUMPRODUCT(TRANSPOSE(G$4:G$9),N34:S34))</f>
        <v>2.1441032612147048</v>
      </c>
      <c r="N34">
        <f t="shared" si="7"/>
        <v>9.8191816034828712</v>
      </c>
      <c r="O34">
        <f t="shared" si="7"/>
        <v>4.833420674670446</v>
      </c>
      <c r="P34">
        <f t="shared" si="7"/>
        <v>1.8870696490323797</v>
      </c>
      <c r="Q34">
        <f t="shared" si="7"/>
        <v>2.9444389791664403</v>
      </c>
      <c r="R34" s="9">
        <v>0</v>
      </c>
      <c r="S34" s="9">
        <v>1</v>
      </c>
      <c r="T34">
        <v>18383</v>
      </c>
      <c r="U34" s="9">
        <v>125.64</v>
      </c>
      <c r="V34" s="9">
        <v>6.6</v>
      </c>
      <c r="W34" s="14">
        <v>19</v>
      </c>
      <c r="X34" s="10">
        <f t="shared" si="8"/>
        <v>0.23114718907864079</v>
      </c>
      <c r="Y34">
        <f t="shared" si="9"/>
        <v>27.123596336063319</v>
      </c>
    </row>
    <row r="35" spans="1:25">
      <c r="A35">
        <v>7</v>
      </c>
      <c r="B35" s="1">
        <f t="shared" si="0"/>
        <v>44718</v>
      </c>
      <c r="C35">
        <v>1443</v>
      </c>
      <c r="D35">
        <f t="shared" si="1"/>
        <v>5294</v>
      </c>
      <c r="E35">
        <f t="shared" si="2"/>
        <v>5.1016719866594507E-3</v>
      </c>
      <c r="F35">
        <f t="shared" si="3"/>
        <v>1.2748442448027308E-3</v>
      </c>
      <c r="G35">
        <f t="shared" si="4"/>
        <v>-9617.4958208394928</v>
      </c>
      <c r="I35">
        <f t="shared" si="5"/>
        <v>5101.6719866594503</v>
      </c>
      <c r="J35">
        <f t="shared" si="6"/>
        <v>1274.8442448027304</v>
      </c>
      <c r="L35">
        <f t="shared" si="10"/>
        <v>184.9108312035664</v>
      </c>
      <c r="M35" cm="1">
        <f t="array" ref="M35">EXP(SUMPRODUCT(TRANSPOSE(G$4:G$9),N35:S35))</f>
        <v>4.0150455099088767</v>
      </c>
      <c r="N35">
        <f t="shared" si="7"/>
        <v>10.105775121970961</v>
      </c>
      <c r="O35">
        <f t="shared" si="7"/>
        <v>4.6862892372728835</v>
      </c>
      <c r="P35">
        <f t="shared" si="7"/>
        <v>1.9169226121820611</v>
      </c>
      <c r="Q35">
        <f t="shared" si="7"/>
        <v>3.1354942159291497</v>
      </c>
      <c r="R35" s="9">
        <v>0</v>
      </c>
      <c r="S35" s="9">
        <v>0</v>
      </c>
      <c r="T35">
        <v>24484</v>
      </c>
      <c r="U35" s="9">
        <v>108.45</v>
      </c>
      <c r="V35" s="9">
        <v>6.8</v>
      </c>
      <c r="W35" s="14">
        <v>23</v>
      </c>
      <c r="X35" s="10">
        <f t="shared" si="8"/>
        <v>0.11653205488376274</v>
      </c>
      <c r="Y35">
        <f t="shared" si="9"/>
        <v>22.180245250540043</v>
      </c>
    </row>
    <row r="36" spans="1:25">
      <c r="A36">
        <v>8</v>
      </c>
      <c r="B36" s="1">
        <f t="shared" si="0"/>
        <v>44725</v>
      </c>
      <c r="C36">
        <v>811</v>
      </c>
      <c r="D36">
        <f t="shared" si="1"/>
        <v>6105</v>
      </c>
      <c r="E36">
        <f>1-(G$2/(G$2+L36))^G$1</f>
        <v>6.1603995799840439E-3</v>
      </c>
      <c r="F36">
        <f t="shared" si="3"/>
        <v>1.0587275933245932E-3</v>
      </c>
      <c r="G36">
        <f t="shared" si="4"/>
        <v>-5555.9075426724594</v>
      </c>
      <c r="I36">
        <f t="shared" si="5"/>
        <v>6160.3995799840441</v>
      </c>
      <c r="J36">
        <f t="shared" si="6"/>
        <v>1058.7275933245937</v>
      </c>
      <c r="L36">
        <f t="shared" si="10"/>
        <v>274.19818383626762</v>
      </c>
      <c r="M36" cm="1">
        <f t="array" ref="M36">EXP(SUMPRODUCT(TRANSPOSE(G$4:G$9),N36:S36))</f>
        <v>4.0266287877517275</v>
      </c>
      <c r="N36">
        <f t="shared" si="7"/>
        <v>10.06496844345823</v>
      </c>
      <c r="O36">
        <f t="shared" si="7"/>
        <v>4.8955236869950314</v>
      </c>
      <c r="P36">
        <f t="shared" si="7"/>
        <v>1.9169226121820611</v>
      </c>
      <c r="Q36">
        <f t="shared" si="7"/>
        <v>2.7080502011022101</v>
      </c>
      <c r="R36" s="9">
        <v>0</v>
      </c>
      <c r="S36" s="9">
        <v>0</v>
      </c>
      <c r="T36">
        <v>23505</v>
      </c>
      <c r="U36" s="9">
        <v>133.69</v>
      </c>
      <c r="V36" s="9">
        <v>6.8</v>
      </c>
      <c r="W36" s="14">
        <v>15</v>
      </c>
      <c r="X36" s="10">
        <f t="shared" si="8"/>
        <v>0.30545942456793307</v>
      </c>
      <c r="Y36">
        <f t="shared" si="9"/>
        <v>57.964825778919959</v>
      </c>
    </row>
    <row r="37" spans="1:25">
      <c r="A37">
        <v>9</v>
      </c>
      <c r="B37" s="1">
        <f t="shared" si="0"/>
        <v>44732</v>
      </c>
      <c r="C37">
        <v>867</v>
      </c>
      <c r="D37">
        <f t="shared" si="1"/>
        <v>6972</v>
      </c>
      <c r="E37">
        <f t="shared" ref="E37:E65" si="11">1-(G$2/(G$2+L37))^G$1</f>
        <v>7.0977281634901912E-3</v>
      </c>
      <c r="F37">
        <f t="shared" si="3"/>
        <v>9.3732858350614734E-4</v>
      </c>
      <c r="G37">
        <f t="shared" si="4"/>
        <v>-6045.1372651718511</v>
      </c>
      <c r="I37">
        <f t="shared" si="5"/>
        <v>7097.728163490191</v>
      </c>
      <c r="J37">
        <f t="shared" si="6"/>
        <v>937.32858350614697</v>
      </c>
      <c r="L37">
        <f t="shared" si="10"/>
        <v>381.32465066793202</v>
      </c>
      <c r="M37" cm="1">
        <f t="array" ref="M37">EXP(SUMPRODUCT(TRANSPOSE(G$4:G$9),N37:S37))</f>
        <v>4.1801807979323522</v>
      </c>
      <c r="N37">
        <f t="shared" si="7"/>
        <v>9.8818552524090144</v>
      </c>
      <c r="O37">
        <f t="shared" si="7"/>
        <v>5.2625865565922378</v>
      </c>
      <c r="P37">
        <f t="shared" si="7"/>
        <v>1.9169226121820611</v>
      </c>
      <c r="Q37">
        <f t="shared" si="7"/>
        <v>2.7725887222397811</v>
      </c>
      <c r="R37" s="9">
        <v>0</v>
      </c>
      <c r="S37" s="9">
        <v>0</v>
      </c>
      <c r="T37">
        <v>19572</v>
      </c>
      <c r="U37" s="9">
        <v>192.98</v>
      </c>
      <c r="V37" s="9">
        <v>6.8</v>
      </c>
      <c r="W37" s="14">
        <v>16</v>
      </c>
      <c r="X37" s="10">
        <f t="shared" si="8"/>
        <v>8.1117166673756597E-2</v>
      </c>
      <c r="Y37">
        <f t="shared" si="9"/>
        <v>5.2768151372059924</v>
      </c>
    </row>
    <row r="38" spans="1:25">
      <c r="A38">
        <v>10</v>
      </c>
      <c r="B38" s="1">
        <f t="shared" si="0"/>
        <v>44739</v>
      </c>
      <c r="C38">
        <v>753</v>
      </c>
      <c r="D38">
        <f t="shared" si="1"/>
        <v>7725</v>
      </c>
      <c r="E38">
        <f t="shared" si="11"/>
        <v>7.8368294638367919E-3</v>
      </c>
      <c r="F38">
        <f t="shared" si="3"/>
        <v>7.3910130034660071E-4</v>
      </c>
      <c r="G38">
        <f t="shared" si="4"/>
        <v>-5429.1869033139874</v>
      </c>
      <c r="I38">
        <f t="shared" si="5"/>
        <v>7836.8294638367915</v>
      </c>
      <c r="J38">
        <f t="shared" si="6"/>
        <v>739.10130034660051</v>
      </c>
      <c r="L38">
        <f t="shared" si="10"/>
        <v>490.33156670741118</v>
      </c>
      <c r="M38" cm="1">
        <f t="array" ref="M38">EXP(SUMPRODUCT(TRANSPOSE(G$4:G$9),N38:S38))</f>
        <v>3.7402064369853418</v>
      </c>
      <c r="N38">
        <f t="shared" si="7"/>
        <v>9.4218161184227096</v>
      </c>
      <c r="O38">
        <f t="shared" si="7"/>
        <v>4.6690835117317437</v>
      </c>
      <c r="P38">
        <f t="shared" si="7"/>
        <v>1.9169226121820611</v>
      </c>
      <c r="Q38">
        <f t="shared" si="7"/>
        <v>2.5649493574615367</v>
      </c>
      <c r="R38" s="9">
        <v>0</v>
      </c>
      <c r="S38" s="9">
        <v>0</v>
      </c>
      <c r="T38">
        <v>12355</v>
      </c>
      <c r="U38" s="9">
        <v>106.6</v>
      </c>
      <c r="V38" s="9">
        <v>6.8</v>
      </c>
      <c r="W38" s="14">
        <v>13</v>
      </c>
      <c r="X38" s="10">
        <f t="shared" si="8"/>
        <v>1.8457768464009948E-2</v>
      </c>
      <c r="Y38">
        <f t="shared" si="9"/>
        <v>0.26136316086146583</v>
      </c>
    </row>
    <row r="39" spans="1:25">
      <c r="A39">
        <v>11</v>
      </c>
      <c r="B39" s="1">
        <f t="shared" si="0"/>
        <v>44746</v>
      </c>
      <c r="C39">
        <v>620</v>
      </c>
      <c r="D39">
        <f t="shared" si="1"/>
        <v>8345</v>
      </c>
      <c r="E39">
        <f t="shared" si="11"/>
        <v>8.5234141800263341E-3</v>
      </c>
      <c r="F39">
        <f t="shared" si="3"/>
        <v>6.865847161895422E-4</v>
      </c>
      <c r="G39">
        <f t="shared" si="4"/>
        <v>-4515.9441811421302</v>
      </c>
      <c r="I39">
        <f t="shared" si="5"/>
        <v>8523.4141800263333</v>
      </c>
      <c r="J39">
        <f t="shared" si="6"/>
        <v>686.58471618954172</v>
      </c>
      <c r="L39">
        <f t="shared" si="10"/>
        <v>616.2388007837576</v>
      </c>
      <c r="M39" cm="1">
        <f t="array" ref="M39">EXP(SUMPRODUCT(TRANSPOSE(G$4:G$9),N39:S39))</f>
        <v>3.8479499275195579</v>
      </c>
      <c r="N39">
        <f t="shared" si="7"/>
        <v>10.123024608256227</v>
      </c>
      <c r="O39">
        <f t="shared" si="7"/>
        <v>4.5458447199032763</v>
      </c>
      <c r="P39">
        <f t="shared" si="7"/>
        <v>1.824549292051046</v>
      </c>
      <c r="Q39">
        <f t="shared" si="7"/>
        <v>2.6390573296152584</v>
      </c>
      <c r="R39" s="9">
        <v>0</v>
      </c>
      <c r="S39" s="9">
        <v>0</v>
      </c>
      <c r="T39">
        <v>24910</v>
      </c>
      <c r="U39" s="9">
        <v>94.24</v>
      </c>
      <c r="V39" s="9">
        <v>6.2</v>
      </c>
      <c r="W39" s="14">
        <v>14</v>
      </c>
      <c r="X39" s="10">
        <f t="shared" si="8"/>
        <v>0.10739470353151891</v>
      </c>
      <c r="Y39">
        <f t="shared" si="9"/>
        <v>6.4573596316668969</v>
      </c>
    </row>
    <row r="40" spans="1:25">
      <c r="A40">
        <v>12</v>
      </c>
      <c r="B40" s="1">
        <f t="shared" si="0"/>
        <v>44753</v>
      </c>
      <c r="C40">
        <v>462</v>
      </c>
      <c r="D40">
        <f t="shared" si="1"/>
        <v>8807</v>
      </c>
      <c r="E40">
        <f t="shared" si="11"/>
        <v>9.1447307742079653E-3</v>
      </c>
      <c r="F40">
        <f t="shared" si="3"/>
        <v>6.2131659418163121E-4</v>
      </c>
      <c r="G40">
        <f t="shared" si="4"/>
        <v>-3411.2554441093839</v>
      </c>
      <c r="I40">
        <f t="shared" si="5"/>
        <v>9144.7307742079647</v>
      </c>
      <c r="J40">
        <f t="shared" si="6"/>
        <v>621.31659418163144</v>
      </c>
      <c r="L40">
        <f t="shared" si="10"/>
        <v>755.39133591743143</v>
      </c>
      <c r="M40" cm="1">
        <f t="array" ref="M40">EXP(SUMPRODUCT(TRANSPOSE(G$4:G$9),N40:S40))</f>
        <v>3.8280886157972702</v>
      </c>
      <c r="N40">
        <f t="shared" si="7"/>
        <v>9.7251978568555444</v>
      </c>
      <c r="O40">
        <f t="shared" si="7"/>
        <v>4.560068212075671</v>
      </c>
      <c r="P40">
        <f t="shared" si="7"/>
        <v>1.824549292051046</v>
      </c>
      <c r="Q40">
        <f t="shared" si="7"/>
        <v>2.9957322735539909</v>
      </c>
      <c r="R40" s="9">
        <v>0</v>
      </c>
      <c r="S40" s="9">
        <v>0</v>
      </c>
      <c r="T40">
        <v>16734</v>
      </c>
      <c r="U40" s="9">
        <v>95.59</v>
      </c>
      <c r="V40" s="9">
        <v>6.2</v>
      </c>
      <c r="W40" s="14">
        <v>20</v>
      </c>
      <c r="X40" s="10">
        <f t="shared" si="8"/>
        <v>0.34484111294725422</v>
      </c>
      <c r="Y40">
        <f t="shared" si="9"/>
        <v>40.851600326346194</v>
      </c>
    </row>
    <row r="41" spans="1:25">
      <c r="A41">
        <v>13</v>
      </c>
      <c r="B41" s="1">
        <f t="shared" si="0"/>
        <v>44760</v>
      </c>
      <c r="C41">
        <v>745</v>
      </c>
      <c r="D41">
        <f t="shared" si="1"/>
        <v>9552</v>
      </c>
      <c r="E41">
        <f t="shared" si="11"/>
        <v>9.732483929266289E-3</v>
      </c>
      <c r="F41">
        <f t="shared" si="3"/>
        <v>5.8775315505832371E-4</v>
      </c>
      <c r="G41">
        <f t="shared" si="4"/>
        <v>-5542.2066093853937</v>
      </c>
      <c r="I41">
        <f t="shared" si="5"/>
        <v>9732.4839292662891</v>
      </c>
      <c r="J41">
        <f t="shared" si="6"/>
        <v>587.75315505832441</v>
      </c>
      <c r="L41">
        <f t="shared" si="10"/>
        <v>913.78949282838244</v>
      </c>
      <c r="M41" cm="1">
        <f t="array" ref="M41">EXP(SUMPRODUCT(TRANSPOSE(G$4:G$9),N41:S41))</f>
        <v>3.9569842849740771</v>
      </c>
      <c r="N41">
        <f t="shared" si="7"/>
        <v>10.186445986151496</v>
      </c>
      <c r="O41">
        <f t="shared" si="7"/>
        <v>4.7139349007794804</v>
      </c>
      <c r="P41">
        <f t="shared" si="7"/>
        <v>1.824549292051046</v>
      </c>
      <c r="Q41">
        <f t="shared" si="7"/>
        <v>2.7080502011022101</v>
      </c>
      <c r="R41" s="9">
        <v>0</v>
      </c>
      <c r="S41" s="9">
        <v>0</v>
      </c>
      <c r="T41">
        <v>26541</v>
      </c>
      <c r="U41" s="9">
        <v>111.49</v>
      </c>
      <c r="V41" s="9">
        <v>6.2</v>
      </c>
      <c r="W41" s="14">
        <v>15</v>
      </c>
      <c r="X41" s="10">
        <f t="shared" si="8"/>
        <v>0.21106959052573904</v>
      </c>
      <c r="Y41">
        <f t="shared" si="9"/>
        <v>42.069651232510488</v>
      </c>
    </row>
    <row r="42" spans="1:25">
      <c r="A42">
        <v>14</v>
      </c>
      <c r="B42" s="1">
        <f t="shared" si="0"/>
        <v>44767</v>
      </c>
      <c r="C42">
        <v>813</v>
      </c>
      <c r="D42">
        <f t="shared" si="1"/>
        <v>10365</v>
      </c>
      <c r="E42">
        <f t="shared" si="11"/>
        <v>1.028610978304112E-2</v>
      </c>
      <c r="F42">
        <f t="shared" si="3"/>
        <v>5.5362585377483065E-4</v>
      </c>
      <c r="G42">
        <f t="shared" si="4"/>
        <v>-6096.704441751127</v>
      </c>
      <c r="I42">
        <f t="shared" si="5"/>
        <v>10286.10978304112</v>
      </c>
      <c r="J42">
        <f t="shared" si="6"/>
        <v>553.62585377483083</v>
      </c>
      <c r="L42">
        <f t="shared" si="10"/>
        <v>1091.4915022889506</v>
      </c>
      <c r="M42" cm="1">
        <f t="array" ref="M42">EXP(SUMPRODUCT(TRANSPOSE(G$4:G$9),N42:S42))</f>
        <v>4.0611960610746536</v>
      </c>
      <c r="N42">
        <f t="shared" si="7"/>
        <v>9.9679635717204924</v>
      </c>
      <c r="O42">
        <f t="shared" si="7"/>
        <v>5.005890723065499</v>
      </c>
      <c r="P42">
        <f t="shared" si="7"/>
        <v>1.824549292051046</v>
      </c>
      <c r="Q42">
        <f t="shared" si="7"/>
        <v>2.7725887222397811</v>
      </c>
      <c r="R42" s="9">
        <v>0</v>
      </c>
      <c r="S42" s="9">
        <v>0</v>
      </c>
      <c r="T42">
        <v>21332</v>
      </c>
      <c r="U42" s="9">
        <v>149.29</v>
      </c>
      <c r="V42" s="9">
        <v>6.2</v>
      </c>
      <c r="W42" s="14">
        <v>16</v>
      </c>
      <c r="X42" s="10">
        <f t="shared" si="8"/>
        <v>0.31903339019085997</v>
      </c>
      <c r="Y42">
        <f t="shared" si="9"/>
        <v>121.5169907101147</v>
      </c>
    </row>
    <row r="43" spans="1:25">
      <c r="A43">
        <v>15</v>
      </c>
      <c r="B43" s="1">
        <f t="shared" si="0"/>
        <v>44774</v>
      </c>
      <c r="C43">
        <v>569</v>
      </c>
      <c r="D43">
        <f t="shared" si="1"/>
        <v>10934</v>
      </c>
      <c r="E43">
        <f t="shared" si="11"/>
        <v>1.0790774267708136E-2</v>
      </c>
      <c r="F43">
        <f t="shared" si="3"/>
        <v>5.0466448466701674E-4</v>
      </c>
      <c r="G43">
        <f t="shared" si="4"/>
        <v>-4319.6299229487904</v>
      </c>
      <c r="I43">
        <f t="shared" si="5"/>
        <v>10790.774267708137</v>
      </c>
      <c r="J43">
        <f t="shared" si="6"/>
        <v>504.66448466701695</v>
      </c>
      <c r="L43">
        <f t="shared" si="10"/>
        <v>1281.9870961270976</v>
      </c>
      <c r="M43" cm="1">
        <f t="array" ref="M43">EXP(SUMPRODUCT(TRANSPOSE(G$4:G$9),N43:S43))</f>
        <v>4.0082695954256931</v>
      </c>
      <c r="N43">
        <f t="shared" si="7"/>
        <v>9.9385650791488249</v>
      </c>
      <c r="O43">
        <f t="shared" si="7"/>
        <v>4.9564606596499843</v>
      </c>
      <c r="P43">
        <f t="shared" si="7"/>
        <v>1.7404661748405046</v>
      </c>
      <c r="Q43">
        <f t="shared" si="7"/>
        <v>2.7080502011022101</v>
      </c>
      <c r="R43" s="9">
        <v>0</v>
      </c>
      <c r="S43" s="9">
        <v>0</v>
      </c>
      <c r="T43">
        <v>20714</v>
      </c>
      <c r="U43" s="9">
        <v>142.09</v>
      </c>
      <c r="V43" s="9">
        <v>5.7</v>
      </c>
      <c r="W43" s="14">
        <v>15</v>
      </c>
      <c r="X43" s="10">
        <f t="shared" si="8"/>
        <v>0.11306768951315123</v>
      </c>
      <c r="Y43">
        <f t="shared" si="9"/>
        <v>8.2016045489935596</v>
      </c>
    </row>
    <row r="44" spans="1:25">
      <c r="A44">
        <v>16</v>
      </c>
      <c r="B44" s="1">
        <f t="shared" si="0"/>
        <v>44781</v>
      </c>
      <c r="C44">
        <v>343</v>
      </c>
      <c r="D44">
        <f t="shared" si="1"/>
        <v>11277</v>
      </c>
      <c r="E44">
        <f t="shared" si="11"/>
        <v>1.1252858655434572E-2</v>
      </c>
      <c r="F44">
        <f t="shared" si="3"/>
        <v>4.6208438772643579E-4</v>
      </c>
      <c r="G44">
        <f t="shared" si="4"/>
        <v>-2634.1587179680241</v>
      </c>
      <c r="I44">
        <f t="shared" si="5"/>
        <v>11252.858655434573</v>
      </c>
      <c r="J44">
        <f t="shared" si="6"/>
        <v>462.08438772643603</v>
      </c>
      <c r="L44">
        <f t="shared" si="10"/>
        <v>1484.2717546107342</v>
      </c>
      <c r="M44" cm="1">
        <f t="array" ref="M44">EXP(SUMPRODUCT(TRANSPOSE(G$4:G$9),N44:S44))</f>
        <v>3.9403926374743876</v>
      </c>
      <c r="N44">
        <f t="shared" si="7"/>
        <v>10.109647698809924</v>
      </c>
      <c r="O44">
        <f t="shared" si="7"/>
        <v>4.6861048034840902</v>
      </c>
      <c r="P44">
        <f t="shared" si="7"/>
        <v>1.7404661748405046</v>
      </c>
      <c r="Q44">
        <f t="shared" si="7"/>
        <v>2.8332133440562162</v>
      </c>
      <c r="R44" s="9">
        <v>0</v>
      </c>
      <c r="S44" s="9">
        <v>0</v>
      </c>
      <c r="T44">
        <v>24579</v>
      </c>
      <c r="U44" s="9">
        <v>108.43</v>
      </c>
      <c r="V44" s="9">
        <v>5.7</v>
      </c>
      <c r="W44" s="14">
        <v>17</v>
      </c>
      <c r="X44" s="10">
        <f t="shared" si="8"/>
        <v>0.34718480386716044</v>
      </c>
      <c r="Y44">
        <f t="shared" si="9"/>
        <v>30.689397384651873</v>
      </c>
    </row>
    <row r="45" spans="1:25">
      <c r="A45">
        <v>17</v>
      </c>
      <c r="B45" s="1">
        <f t="shared" si="0"/>
        <v>44788</v>
      </c>
      <c r="C45">
        <v>423</v>
      </c>
      <c r="D45">
        <f t="shared" si="1"/>
        <v>11700</v>
      </c>
      <c r="E45">
        <f t="shared" si="11"/>
        <v>1.1667184819999954E-2</v>
      </c>
      <c r="F45">
        <f t="shared" si="3"/>
        <v>4.1432616456538174E-4</v>
      </c>
      <c r="G45">
        <f t="shared" si="4"/>
        <v>-3294.6865351978277</v>
      </c>
      <c r="I45">
        <f t="shared" si="5"/>
        <v>11667.184819999953</v>
      </c>
      <c r="J45">
        <f t="shared" si="6"/>
        <v>414.32616456538017</v>
      </c>
      <c r="L45">
        <f t="shared" si="10"/>
        <v>1691.738596917312</v>
      </c>
      <c r="M45" cm="1">
        <f t="array" ref="M45">EXP(SUMPRODUCT(TRANSPOSE(G$4:G$9),N45:S45))</f>
        <v>3.7594513165449652</v>
      </c>
      <c r="N45">
        <f t="shared" si="7"/>
        <v>9.4175171297683136</v>
      </c>
      <c r="O45">
        <f t="shared" si="7"/>
        <v>4.850623024222136</v>
      </c>
      <c r="P45">
        <f t="shared" si="7"/>
        <v>1.7404661748405046</v>
      </c>
      <c r="Q45">
        <f t="shared" si="7"/>
        <v>2.3025850929940459</v>
      </c>
      <c r="R45" s="9">
        <v>0</v>
      </c>
      <c r="S45" s="9">
        <v>0</v>
      </c>
      <c r="T45">
        <v>12302</v>
      </c>
      <c r="U45" s="9">
        <v>127.82</v>
      </c>
      <c r="V45" s="9">
        <v>5.7</v>
      </c>
      <c r="W45" s="14">
        <v>10</v>
      </c>
      <c r="X45" s="10">
        <f t="shared" si="8"/>
        <v>2.0505521122032699E-2</v>
      </c>
      <c r="Y45">
        <f t="shared" si="9"/>
        <v>0.18158501099197311</v>
      </c>
    </row>
    <row r="46" spans="1:25">
      <c r="A46">
        <v>18</v>
      </c>
      <c r="B46" s="1">
        <f t="shared" si="0"/>
        <v>44795</v>
      </c>
      <c r="C46">
        <v>370</v>
      </c>
      <c r="D46">
        <f t="shared" si="1"/>
        <v>12070</v>
      </c>
      <c r="E46">
        <f t="shared" si="11"/>
        <v>1.2080231100692562E-2</v>
      </c>
      <c r="F46">
        <f t="shared" si="3"/>
        <v>4.1304628069260829E-4</v>
      </c>
      <c r="G46">
        <f t="shared" si="4"/>
        <v>-2883.0218372524369</v>
      </c>
      <c r="I46">
        <f t="shared" si="5"/>
        <v>12080.231100692563</v>
      </c>
      <c r="J46">
        <f t="shared" si="6"/>
        <v>413.0462806926098</v>
      </c>
      <c r="L46">
        <f t="shared" si="10"/>
        <v>1926.590231815956</v>
      </c>
      <c r="M46" cm="1">
        <f t="array" ref="M46">EXP(SUMPRODUCT(TRANSPOSE(G$4:G$9),N46:S46))</f>
        <v>3.9757274461838499</v>
      </c>
      <c r="N46">
        <f t="shared" si="7"/>
        <v>9.9126454903208945</v>
      </c>
      <c r="O46">
        <f t="shared" si="7"/>
        <v>4.8781699996537302</v>
      </c>
      <c r="P46">
        <f t="shared" si="7"/>
        <v>1.7404661748405046</v>
      </c>
      <c r="Q46">
        <f t="shared" si="7"/>
        <v>2.7725887222397811</v>
      </c>
      <c r="R46" s="9">
        <v>0</v>
      </c>
      <c r="S46" s="9">
        <v>0</v>
      </c>
      <c r="T46">
        <v>20184</v>
      </c>
      <c r="U46" s="9">
        <v>131.38999999999999</v>
      </c>
      <c r="V46" s="9">
        <v>5.7</v>
      </c>
      <c r="W46" s="14">
        <v>16</v>
      </c>
      <c r="X46" s="10">
        <f t="shared" si="8"/>
        <v>0.11634129916921566</v>
      </c>
      <c r="Y46">
        <f t="shared" si="9"/>
        <v>4.4861371911152634</v>
      </c>
    </row>
    <row r="47" spans="1:25">
      <c r="A47" s="15">
        <v>19</v>
      </c>
      <c r="B47" s="1">
        <f t="shared" si="0"/>
        <v>44802</v>
      </c>
      <c r="C47">
        <v>390</v>
      </c>
      <c r="D47">
        <f t="shared" si="1"/>
        <v>12460</v>
      </c>
      <c r="E47">
        <f t="shared" si="11"/>
        <v>1.2459740089143412E-2</v>
      </c>
      <c r="F47">
        <f t="shared" si="3"/>
        <v>3.7950898845084957E-4</v>
      </c>
      <c r="G47">
        <f t="shared" si="4"/>
        <v>-3071.8865878063734</v>
      </c>
      <c r="I47">
        <f t="shared" si="5"/>
        <v>12459.740089143412</v>
      </c>
      <c r="J47">
        <f t="shared" si="6"/>
        <v>379.50898845084885</v>
      </c>
      <c r="L47">
        <f t="shared" si="10"/>
        <v>2170.2932325330926</v>
      </c>
      <c r="M47" cm="1">
        <f t="array" ref="M47">EXP(SUMPRODUCT(TRANSPOSE(G$4:G$9),N47:S47))</f>
        <v>3.8687769674362738</v>
      </c>
      <c r="N47">
        <f t="shared" si="7"/>
        <v>9.7736635646999268</v>
      </c>
      <c r="O47">
        <f t="shared" si="7"/>
        <v>4.8373924012355047</v>
      </c>
      <c r="P47">
        <f t="shared" si="7"/>
        <v>1.7404661748405046</v>
      </c>
      <c r="Q47">
        <f t="shared" si="7"/>
        <v>2.4849066497880004</v>
      </c>
      <c r="R47" s="9">
        <v>0</v>
      </c>
      <c r="S47" s="9">
        <v>0</v>
      </c>
      <c r="T47">
        <v>17565</v>
      </c>
      <c r="U47" s="9">
        <v>126.14</v>
      </c>
      <c r="V47" s="9">
        <v>5.7</v>
      </c>
      <c r="W47" s="14">
        <v>12</v>
      </c>
      <c r="X47" s="10">
        <f t="shared" si="8"/>
        <v>2.6900029613208084E-2</v>
      </c>
      <c r="Y47">
        <f t="shared" si="9"/>
        <v>0.29000979337457039</v>
      </c>
    </row>
    <row r="48" spans="1:25">
      <c r="A48">
        <v>20</v>
      </c>
      <c r="B48" s="1">
        <f t="shared" si="0"/>
        <v>44809</v>
      </c>
      <c r="C48">
        <v>490</v>
      </c>
      <c r="D48">
        <f t="shared" si="1"/>
        <v>12950</v>
      </c>
      <c r="E48">
        <f t="shared" si="11"/>
        <v>1.2814018668426574E-2</v>
      </c>
      <c r="F48">
        <f t="shared" si="3"/>
        <v>3.5427857928316264E-4</v>
      </c>
      <c r="G48">
        <f>(B2-D47)*LN(1-E47)</f>
        <v>-12381.789859624612</v>
      </c>
      <c r="I48">
        <f t="shared" si="5"/>
        <v>12814.018668426574</v>
      </c>
      <c r="J48">
        <f t="shared" si="6"/>
        <v>354.27857928316189</v>
      </c>
      <c r="L48">
        <f t="shared" si="10"/>
        <v>2424.9402528992264</v>
      </c>
      <c r="M48" cm="1">
        <f t="array" ref="M48">EXP(SUMPRODUCT(TRANSPOSE(G$4:G$9),N48:S48))</f>
        <v>3.8037394653611551</v>
      </c>
      <c r="N48">
        <f t="shared" si="7"/>
        <v>9.8110981032427809</v>
      </c>
      <c r="O48">
        <f t="shared" si="7"/>
        <v>4.7268567042446907</v>
      </c>
      <c r="P48">
        <f t="shared" si="7"/>
        <v>1.6863989535702288</v>
      </c>
      <c r="Q48">
        <f t="shared" si="7"/>
        <v>2.3978952727983707</v>
      </c>
      <c r="R48" s="9">
        <v>0</v>
      </c>
      <c r="S48" s="9">
        <v>0</v>
      </c>
      <c r="T48">
        <v>18235</v>
      </c>
      <c r="U48" s="9">
        <v>112.94</v>
      </c>
      <c r="V48" s="9">
        <v>5.4</v>
      </c>
      <c r="W48" s="14">
        <v>11</v>
      </c>
      <c r="X48" s="10">
        <f t="shared" si="8"/>
        <v>0.27698249125885327</v>
      </c>
      <c r="Y48">
        <f t="shared" si="9"/>
        <v>51.993840775437619</v>
      </c>
    </row>
    <row r="49" spans="1:25">
      <c r="A49">
        <v>21</v>
      </c>
      <c r="B49" s="1">
        <f t="shared" si="0"/>
        <v>44816</v>
      </c>
      <c r="C49">
        <v>618</v>
      </c>
      <c r="D49">
        <f t="shared" si="1"/>
        <v>13568</v>
      </c>
      <c r="E49">
        <f t="shared" si="11"/>
        <v>1.3149430700698628E-2</v>
      </c>
      <c r="F49">
        <f t="shared" si="3"/>
        <v>3.354120322720533E-4</v>
      </c>
      <c r="I49">
        <f t="shared" si="5"/>
        <v>13149.430700698627</v>
      </c>
      <c r="J49">
        <f t="shared" si="6"/>
        <v>335.41203227205369</v>
      </c>
      <c r="L49">
        <f t="shared" si="10"/>
        <v>2692.9862863917133</v>
      </c>
      <c r="M49" cm="1">
        <f t="array" ref="M49">EXP(SUMPRODUCT(TRANSPOSE(G$4:G$9),N49:S49))</f>
        <v>3.7788826466294965</v>
      </c>
      <c r="N49">
        <f t="shared" si="7"/>
        <v>9.8481862367510384</v>
      </c>
      <c r="O49">
        <f t="shared" si="7"/>
        <v>4.779375562179788</v>
      </c>
      <c r="P49">
        <f t="shared" si="7"/>
        <v>1.6863989535702288</v>
      </c>
      <c r="Q49">
        <f t="shared" si="7"/>
        <v>2.0794415416798357</v>
      </c>
      <c r="R49" s="9">
        <v>0</v>
      </c>
      <c r="S49" s="9">
        <v>0</v>
      </c>
      <c r="T49">
        <v>18924</v>
      </c>
      <c r="U49" s="9">
        <v>119.03</v>
      </c>
      <c r="V49" s="9">
        <v>5.4</v>
      </c>
      <c r="W49" s="14">
        <v>8</v>
      </c>
      <c r="X49" s="10">
        <f t="shared" si="8"/>
        <v>0.45726208370217847</v>
      </c>
      <c r="Y49">
        <f t="shared" si="9"/>
        <v>238.08316882275537</v>
      </c>
    </row>
    <row r="50" spans="1:25">
      <c r="A50">
        <v>22</v>
      </c>
      <c r="B50" s="1">
        <f t="shared" si="0"/>
        <v>44823</v>
      </c>
      <c r="C50">
        <v>245</v>
      </c>
      <c r="D50">
        <f t="shared" si="1"/>
        <v>13813</v>
      </c>
      <c r="E50">
        <f t="shared" si="11"/>
        <v>1.3470873391464577E-2</v>
      </c>
      <c r="F50">
        <f t="shared" si="3"/>
        <v>3.2144269076594956E-4</v>
      </c>
      <c r="I50">
        <f t="shared" si="5"/>
        <v>13470.873391464578</v>
      </c>
      <c r="J50">
        <f t="shared" si="6"/>
        <v>321.44269076595083</v>
      </c>
      <c r="L50">
        <f t="shared" si="10"/>
        <v>2977.1705347465163</v>
      </c>
      <c r="M50" cm="1">
        <f t="array" ref="M50">EXP(SUMPRODUCT(TRANSPOSE(G$4:G$9),N50:S50))</f>
        <v>3.7916860594594586</v>
      </c>
      <c r="N50">
        <f t="shared" si="7"/>
        <v>9.4880478632807588</v>
      </c>
      <c r="O50">
        <f t="shared" si="7"/>
        <v>4.8591920569472373</v>
      </c>
      <c r="P50">
        <f t="shared" si="7"/>
        <v>1.6863989535702288</v>
      </c>
      <c r="Q50">
        <f t="shared" si="7"/>
        <v>2.3978952727983707</v>
      </c>
      <c r="R50" s="9">
        <v>0</v>
      </c>
      <c r="S50" s="9">
        <v>0</v>
      </c>
      <c r="T50">
        <v>13201</v>
      </c>
      <c r="U50" s="9">
        <v>128.91999999999999</v>
      </c>
      <c r="V50" s="9">
        <v>5.4</v>
      </c>
      <c r="W50" s="14">
        <v>11</v>
      </c>
      <c r="X50" s="10">
        <f t="shared" si="8"/>
        <v>0.31201098271816663</v>
      </c>
      <c r="Y50">
        <f t="shared" si="9"/>
        <v>18.178932479735707</v>
      </c>
    </row>
    <row r="51" spans="1:25">
      <c r="A51">
        <v>23</v>
      </c>
      <c r="B51" s="1">
        <f t="shared" si="0"/>
        <v>44830</v>
      </c>
      <c r="C51">
        <v>533</v>
      </c>
      <c r="D51">
        <f t="shared" si="1"/>
        <v>14346</v>
      </c>
      <c r="E51">
        <f t="shared" si="11"/>
        <v>1.3781224064531972E-2</v>
      </c>
      <c r="F51">
        <f t="shared" si="3"/>
        <v>3.1035067306739439E-4</v>
      </c>
      <c r="I51">
        <f t="shared" si="5"/>
        <v>13781.224064531973</v>
      </c>
      <c r="J51">
        <f t="shared" si="6"/>
        <v>310.35067306739438</v>
      </c>
      <c r="L51">
        <f t="shared" si="10"/>
        <v>3279.5540390360802</v>
      </c>
      <c r="M51" cm="1">
        <f t="array" ref="M51">EXP(SUMPRODUCT(TRANSPOSE(G$4:G$9),N51:S51))</f>
        <v>3.8278638797718592</v>
      </c>
      <c r="N51">
        <f t="shared" si="7"/>
        <v>10.03425262241568</v>
      </c>
      <c r="O51">
        <f t="shared" si="7"/>
        <v>4.7467565500499624</v>
      </c>
      <c r="P51">
        <f t="shared" si="7"/>
        <v>1.6863989535702288</v>
      </c>
      <c r="Q51">
        <f t="shared" si="7"/>
        <v>2.1972245773362196</v>
      </c>
      <c r="R51" s="9">
        <v>0</v>
      </c>
      <c r="S51" s="9">
        <v>0</v>
      </c>
      <c r="T51">
        <v>22794</v>
      </c>
      <c r="U51" s="9">
        <v>115.21</v>
      </c>
      <c r="V51" s="9">
        <v>5.4</v>
      </c>
      <c r="W51" s="14">
        <v>9</v>
      </c>
      <c r="X51" s="10">
        <f t="shared" si="8"/>
        <v>0.41772856835385669</v>
      </c>
      <c r="Y51">
        <f t="shared" si="9"/>
        <v>159.73132035958983</v>
      </c>
    </row>
    <row r="52" spans="1:25">
      <c r="A52">
        <v>24</v>
      </c>
      <c r="B52" s="1">
        <f t="shared" si="0"/>
        <v>44837</v>
      </c>
      <c r="C52">
        <v>177</v>
      </c>
      <c r="D52">
        <f t="shared" si="1"/>
        <v>14523</v>
      </c>
      <c r="E52">
        <f t="shared" si="11"/>
        <v>1.4076968537134138E-2</v>
      </c>
      <c r="F52">
        <f t="shared" si="3"/>
        <v>2.957444726021663E-4</v>
      </c>
      <c r="I52">
        <f t="shared" si="5"/>
        <v>14076.968537134138</v>
      </c>
      <c r="J52">
        <f t="shared" si="6"/>
        <v>295.74447260216584</v>
      </c>
      <c r="L52">
        <f t="shared" si="10"/>
        <v>3595.8715075897721</v>
      </c>
      <c r="M52" cm="1">
        <f t="array" ref="M52">EXP(SUMPRODUCT(TRANSPOSE(G$4:G$9),N52:S52))</f>
        <v>3.8078570694457068</v>
      </c>
      <c r="N52">
        <f t="shared" si="7"/>
        <v>10.50993239925678</v>
      </c>
      <c r="O52">
        <f t="shared" si="7"/>
        <v>4.5512418439625355</v>
      </c>
      <c r="P52">
        <f t="shared" si="7"/>
        <v>1.7749523509116738</v>
      </c>
      <c r="Q52">
        <f t="shared" si="7"/>
        <v>1.9459101490553132</v>
      </c>
      <c r="R52" s="9">
        <v>1</v>
      </c>
      <c r="S52" s="9">
        <v>0</v>
      </c>
      <c r="T52">
        <v>36678</v>
      </c>
      <c r="U52" s="9">
        <v>94.75</v>
      </c>
      <c r="V52" s="9">
        <v>5.9</v>
      </c>
      <c r="W52" s="14">
        <v>7</v>
      </c>
      <c r="X52" s="10">
        <f t="shared" si="8"/>
        <v>0.67087272656590868</v>
      </c>
      <c r="Y52">
        <f t="shared" si="9"/>
        <v>47.677137122809761</v>
      </c>
    </row>
    <row r="53" spans="1:25">
      <c r="A53">
        <v>25</v>
      </c>
      <c r="B53" s="1">
        <f t="shared" si="0"/>
        <v>44844</v>
      </c>
      <c r="C53">
        <v>180</v>
      </c>
      <c r="D53">
        <f t="shared" si="1"/>
        <v>14703</v>
      </c>
      <c r="E53">
        <f t="shared" si="11"/>
        <v>1.4334177311762786E-2</v>
      </c>
      <c r="F53">
        <f t="shared" si="3"/>
        <v>2.5720877462864777E-4</v>
      </c>
      <c r="I53">
        <f t="shared" si="5"/>
        <v>14334.177311762785</v>
      </c>
      <c r="J53">
        <f t="shared" si="6"/>
        <v>257.20877462864701</v>
      </c>
      <c r="L53">
        <f t="shared" si="10"/>
        <v>3895.3946717836079</v>
      </c>
      <c r="M53" cm="1">
        <f t="array" ref="M53">EXP(SUMPRODUCT(TRANSPOSE(G$4:G$9),N53:S53))</f>
        <v>3.4360321190214762</v>
      </c>
      <c r="N53">
        <f t="shared" si="7"/>
        <v>9.5252970865628441</v>
      </c>
      <c r="O53">
        <f t="shared" si="7"/>
        <v>4.1502521941603971</v>
      </c>
      <c r="P53">
        <f t="shared" si="7"/>
        <v>1.7749523509116738</v>
      </c>
      <c r="Q53">
        <f t="shared" si="7"/>
        <v>2.0794415416798357</v>
      </c>
      <c r="R53" s="9">
        <v>1</v>
      </c>
      <c r="S53" s="9">
        <v>0</v>
      </c>
      <c r="T53">
        <v>13702</v>
      </c>
      <c r="U53" s="9">
        <v>63.45</v>
      </c>
      <c r="V53" s="9">
        <v>5.9</v>
      </c>
      <c r="W53" s="14">
        <v>8</v>
      </c>
      <c r="X53" s="10">
        <f t="shared" si="8"/>
        <v>0.4289376368258167</v>
      </c>
      <c r="Y53">
        <f t="shared" si="9"/>
        <v>23.176483338345911</v>
      </c>
    </row>
    <row r="54" spans="1:25">
      <c r="A54">
        <v>26</v>
      </c>
      <c r="B54" s="1">
        <f t="shared" si="0"/>
        <v>44851</v>
      </c>
      <c r="C54">
        <v>221</v>
      </c>
      <c r="D54">
        <f t="shared" si="1"/>
        <v>14924</v>
      </c>
      <c r="E54">
        <f t="shared" si="11"/>
        <v>1.4595965141995793E-2</v>
      </c>
      <c r="F54">
        <f t="shared" si="3"/>
        <v>2.6178783023300678E-4</v>
      </c>
      <c r="I54">
        <f t="shared" si="5"/>
        <v>14595.965141995792</v>
      </c>
      <c r="J54">
        <f t="shared" si="6"/>
        <v>261.78783023300639</v>
      </c>
      <c r="L54">
        <f t="shared" si="10"/>
        <v>4225.6210613166331</v>
      </c>
      <c r="M54" cm="1">
        <f t="array" ref="M54">EXP(SUMPRODUCT(TRANSPOSE(G$4:G$9),N54:S54))</f>
        <v>3.616973547546658</v>
      </c>
      <c r="N54">
        <f t="shared" si="7"/>
        <v>10.240316868254155</v>
      </c>
      <c r="O54">
        <f t="shared" si="7"/>
        <v>4.2673169962899467</v>
      </c>
      <c r="P54">
        <f t="shared" si="7"/>
        <v>1.7749523509116738</v>
      </c>
      <c r="Q54">
        <f t="shared" si="7"/>
        <v>1.9459101490553132</v>
      </c>
      <c r="R54" s="9">
        <v>1</v>
      </c>
      <c r="S54" s="9">
        <v>0</v>
      </c>
      <c r="T54">
        <v>28010</v>
      </c>
      <c r="U54" s="9">
        <v>71.33</v>
      </c>
      <c r="V54" s="9">
        <v>5.9</v>
      </c>
      <c r="W54" s="14">
        <v>7</v>
      </c>
      <c r="X54" s="10">
        <f t="shared" si="8"/>
        <v>0.184560317796409</v>
      </c>
      <c r="Y54">
        <f t="shared" si="9"/>
        <v>6.354944359467769</v>
      </c>
    </row>
    <row r="55" spans="1:25">
      <c r="A55">
        <v>27</v>
      </c>
      <c r="B55" s="1">
        <f t="shared" si="0"/>
        <v>44858</v>
      </c>
      <c r="C55">
        <v>237</v>
      </c>
      <c r="D55">
        <f t="shared" si="1"/>
        <v>15161</v>
      </c>
      <c r="E55">
        <f t="shared" si="11"/>
        <v>1.4836903860542039E-2</v>
      </c>
      <c r="F55">
        <f t="shared" si="3"/>
        <v>2.4093871854624638E-4</v>
      </c>
      <c r="I55">
        <f t="shared" si="5"/>
        <v>14836.903860542039</v>
      </c>
      <c r="J55">
        <f t="shared" si="6"/>
        <v>240.9387185462474</v>
      </c>
      <c r="L55">
        <f t="shared" si="10"/>
        <v>4554.0072823107548</v>
      </c>
      <c r="M55" cm="1">
        <f t="array" ref="M55">EXP(SUMPRODUCT(TRANSPOSE(G$4:G$9),N55:S55))</f>
        <v>3.4403150850888138</v>
      </c>
      <c r="N55">
        <f t="shared" si="7"/>
        <v>9.329455852866344</v>
      </c>
      <c r="O55">
        <f t="shared" si="7"/>
        <v>4.1694520347089066</v>
      </c>
      <c r="P55">
        <f t="shared" si="7"/>
        <v>1.7749523509116738</v>
      </c>
      <c r="Q55">
        <f t="shared" si="7"/>
        <v>2.3025850929940459</v>
      </c>
      <c r="R55" s="9">
        <v>1</v>
      </c>
      <c r="S55" s="9">
        <v>0</v>
      </c>
      <c r="T55">
        <v>11265</v>
      </c>
      <c r="U55" s="9">
        <v>64.680000000000007</v>
      </c>
      <c r="V55" s="9">
        <v>5.9</v>
      </c>
      <c r="W55" s="14">
        <v>10</v>
      </c>
      <c r="X55" s="10">
        <f t="shared" si="8"/>
        <v>1.6619065595980594E-2</v>
      </c>
      <c r="Y55">
        <f t="shared" si="9"/>
        <v>6.438775751841426E-2</v>
      </c>
    </row>
    <row r="56" spans="1:25">
      <c r="A56">
        <v>28</v>
      </c>
      <c r="B56" s="1">
        <f t="shared" si="0"/>
        <v>44865</v>
      </c>
      <c r="C56">
        <v>277</v>
      </c>
      <c r="D56">
        <f t="shared" si="1"/>
        <v>15438</v>
      </c>
      <c r="E56">
        <f t="shared" si="11"/>
        <v>1.5101015598382506E-2</v>
      </c>
      <c r="F56">
        <f t="shared" si="3"/>
        <v>2.6411173784046671E-4</v>
      </c>
      <c r="I56">
        <f t="shared" si="5"/>
        <v>15101.015598382506</v>
      </c>
      <c r="J56">
        <f t="shared" si="6"/>
        <v>264.11173784046696</v>
      </c>
      <c r="L56">
        <f t="shared" si="10"/>
        <v>4943.1280398785029</v>
      </c>
      <c r="M56" cm="1">
        <f t="array" ref="M56">EXP(SUMPRODUCT(TRANSPOSE(G$4:G$9),N56:S56))</f>
        <v>3.9056483278805012</v>
      </c>
      <c r="N56">
        <f t="shared" si="7"/>
        <v>9.7970709238316385</v>
      </c>
      <c r="O56">
        <f t="shared" si="7"/>
        <v>5.0072963928307415</v>
      </c>
      <c r="P56">
        <f t="shared" si="7"/>
        <v>1.7749523509116738</v>
      </c>
      <c r="Q56">
        <f t="shared" si="7"/>
        <v>2.1972245773362196</v>
      </c>
      <c r="R56" s="9">
        <v>1</v>
      </c>
      <c r="S56" s="9">
        <v>0</v>
      </c>
      <c r="T56">
        <v>17981</v>
      </c>
      <c r="U56" s="9">
        <v>149.5</v>
      </c>
      <c r="V56" s="9">
        <v>5.9</v>
      </c>
      <c r="W56" s="14">
        <v>9</v>
      </c>
      <c r="X56" s="10">
        <f t="shared" si="8"/>
        <v>4.6528022236581382E-2</v>
      </c>
      <c r="Y56">
        <f t="shared" si="9"/>
        <v>0.6289281303854285</v>
      </c>
    </row>
    <row r="57" spans="1:25">
      <c r="A57">
        <v>29</v>
      </c>
      <c r="B57" s="1">
        <f t="shared" si="0"/>
        <v>44872</v>
      </c>
      <c r="C57">
        <v>189</v>
      </c>
      <c r="D57">
        <f t="shared" si="1"/>
        <v>15627</v>
      </c>
      <c r="E57">
        <f t="shared" si="11"/>
        <v>1.5234846973987914E-2</v>
      </c>
      <c r="F57">
        <f t="shared" si="3"/>
        <v>1.3383137560540881E-4</v>
      </c>
      <c r="I57">
        <f t="shared" si="5"/>
        <v>15234.846973987915</v>
      </c>
      <c r="J57">
        <f t="shared" si="6"/>
        <v>133.83137560540854</v>
      </c>
      <c r="L57">
        <f t="shared" si="10"/>
        <v>5152.7331268443013</v>
      </c>
      <c r="M57" cm="1">
        <f t="array" ref="M57">EXP(SUMPRODUCT(TRANSPOSE(G$4:G$9),N57:S57))</f>
        <v>2.0186943565861708</v>
      </c>
      <c r="N57">
        <f t="shared" si="7"/>
        <v>9.7945093899663824</v>
      </c>
      <c r="O57">
        <f t="shared" si="7"/>
        <v>4.7428429911131644</v>
      </c>
      <c r="P57">
        <f t="shared" si="7"/>
        <v>1.6486586255873816</v>
      </c>
      <c r="Q57">
        <f t="shared" si="7"/>
        <v>2.0794415416798357</v>
      </c>
      <c r="R57" s="9">
        <v>0</v>
      </c>
      <c r="S57" s="9">
        <v>1</v>
      </c>
      <c r="T57">
        <v>17935</v>
      </c>
      <c r="U57" s="9">
        <v>114.76</v>
      </c>
      <c r="V57" s="9">
        <v>5.2</v>
      </c>
      <c r="W57" s="14">
        <v>8</v>
      </c>
      <c r="X57" s="10">
        <f t="shared" si="8"/>
        <v>0.29189748356926698</v>
      </c>
      <c r="Y57">
        <f t="shared" si="9"/>
        <v>22.741880249107382</v>
      </c>
    </row>
    <row r="58" spans="1:25">
      <c r="A58">
        <v>30</v>
      </c>
      <c r="B58" s="1">
        <f t="shared" si="0"/>
        <v>44879</v>
      </c>
      <c r="C58">
        <v>144</v>
      </c>
      <c r="D58">
        <f t="shared" si="1"/>
        <v>15771</v>
      </c>
      <c r="E58">
        <f t="shared" si="11"/>
        <v>1.5369718153092293E-2</v>
      </c>
      <c r="F58">
        <f t="shared" si="3"/>
        <v>1.3487117910437885E-4</v>
      </c>
      <c r="I58">
        <f t="shared" si="5"/>
        <v>15369.718153092294</v>
      </c>
      <c r="J58">
        <f t="shared" si="6"/>
        <v>134.87117910437883</v>
      </c>
      <c r="L58">
        <f t="shared" si="10"/>
        <v>5372.9001873564566</v>
      </c>
      <c r="M58" cm="1">
        <f t="array" ref="M58">EXP(SUMPRODUCT(TRANSPOSE(G$4:G$9),N58:S58))</f>
        <v>2.0375103959880456</v>
      </c>
      <c r="N58">
        <f t="shared" si="7"/>
        <v>9.1761629201745958</v>
      </c>
      <c r="O58">
        <f t="shared" si="7"/>
        <v>5.1202666766047278</v>
      </c>
      <c r="P58">
        <f t="shared" si="7"/>
        <v>1.6486586255873816</v>
      </c>
      <c r="Q58">
        <f t="shared" si="7"/>
        <v>2.0794415416798357</v>
      </c>
      <c r="R58" s="9">
        <v>0</v>
      </c>
      <c r="S58" s="9">
        <v>1</v>
      </c>
      <c r="T58">
        <v>9664</v>
      </c>
      <c r="U58" s="9">
        <v>167.38</v>
      </c>
      <c r="V58" s="9">
        <v>5.2</v>
      </c>
      <c r="W58" s="14">
        <v>8</v>
      </c>
      <c r="X58" s="10">
        <f t="shared" si="8"/>
        <v>6.3394589552924818E-2</v>
      </c>
      <c r="Y58">
        <f t="shared" si="9"/>
        <v>0.61788865121313497</v>
      </c>
    </row>
    <row r="59" spans="1:25">
      <c r="A59">
        <v>31</v>
      </c>
      <c r="B59" s="1">
        <f t="shared" si="0"/>
        <v>44886</v>
      </c>
      <c r="C59">
        <v>227</v>
      </c>
      <c r="D59">
        <f t="shared" si="1"/>
        <v>15998</v>
      </c>
      <c r="E59">
        <f t="shared" si="11"/>
        <v>1.5493620244552031E-2</v>
      </c>
      <c r="F59">
        <f t="shared" si="3"/>
        <v>1.2390209145973774E-4</v>
      </c>
      <c r="I59">
        <f t="shared" si="5"/>
        <v>15493.62024455203</v>
      </c>
      <c r="J59">
        <f t="shared" si="6"/>
        <v>123.90209145973677</v>
      </c>
      <c r="L59">
        <f t="shared" si="10"/>
        <v>5583.3910958377901</v>
      </c>
      <c r="M59" cm="1">
        <f t="array" ref="M59">EXP(SUMPRODUCT(TRANSPOSE(G$4:G$9),N59:S59))</f>
        <v>1.8742910768693537</v>
      </c>
      <c r="N59">
        <f t="shared" si="7"/>
        <v>9.7463657967639161</v>
      </c>
      <c r="O59">
        <f t="shared" si="7"/>
        <v>4.2780540442909034</v>
      </c>
      <c r="P59">
        <f t="shared" si="7"/>
        <v>1.6486586255873816</v>
      </c>
      <c r="Q59">
        <f t="shared" si="7"/>
        <v>1.791759469228055</v>
      </c>
      <c r="R59" s="9">
        <v>0</v>
      </c>
      <c r="S59" s="9">
        <v>1</v>
      </c>
      <c r="T59">
        <v>17092</v>
      </c>
      <c r="U59" s="9">
        <v>72.099999999999994</v>
      </c>
      <c r="V59" s="9">
        <v>5.2</v>
      </c>
      <c r="W59" s="14">
        <v>6</v>
      </c>
      <c r="X59" s="10">
        <f t="shared" si="8"/>
        <v>0.45417580854741513</v>
      </c>
      <c r="Y59">
        <f t="shared" si="9"/>
        <v>85.786919495467444</v>
      </c>
    </row>
    <row r="60" spans="1:25">
      <c r="A60">
        <v>32</v>
      </c>
      <c r="B60" s="1">
        <f t="shared" si="0"/>
        <v>44893</v>
      </c>
      <c r="C60">
        <v>228</v>
      </c>
      <c r="D60">
        <f t="shared" si="1"/>
        <v>16226</v>
      </c>
      <c r="E60">
        <f t="shared" si="11"/>
        <v>1.5614629281025527E-2</v>
      </c>
      <c r="F60">
        <f t="shared" si="3"/>
        <v>1.2100903647349615E-4</v>
      </c>
      <c r="I60">
        <f t="shared" si="5"/>
        <v>15614.629281025527</v>
      </c>
      <c r="J60">
        <f t="shared" si="6"/>
        <v>121.00903647349696</v>
      </c>
      <c r="L60">
        <f t="shared" si="10"/>
        <v>5796.8781984722145</v>
      </c>
      <c r="M60" cm="1">
        <f t="array" ref="M60">EXP(SUMPRODUCT(TRANSPOSE(G$4:G$9),N60:S60))</f>
        <v>1.8313516616014991</v>
      </c>
      <c r="N60">
        <f t="shared" si="7"/>
        <v>9.5458121082638119</v>
      </c>
      <c r="O60">
        <f t="shared" si="7"/>
        <v>4.1289070065712119</v>
      </c>
      <c r="P60">
        <f t="shared" si="7"/>
        <v>1.6486586255873816</v>
      </c>
      <c r="Q60">
        <f t="shared" si="7"/>
        <v>1.9459101490553132</v>
      </c>
      <c r="R60" s="9">
        <v>0</v>
      </c>
      <c r="S60" s="9">
        <v>1</v>
      </c>
      <c r="T60">
        <v>13986</v>
      </c>
      <c r="U60" s="9">
        <v>62.11</v>
      </c>
      <c r="V60" s="9">
        <v>5.2</v>
      </c>
      <c r="W60" s="14">
        <v>7</v>
      </c>
      <c r="X60" s="10">
        <f t="shared" si="8"/>
        <v>0.46925861195834667</v>
      </c>
      <c r="Y60">
        <f t="shared" si="9"/>
        <v>94.596788883916176</v>
      </c>
    </row>
    <row r="61" spans="1:25">
      <c r="A61">
        <v>33</v>
      </c>
      <c r="B61" s="1">
        <f t="shared" si="0"/>
        <v>44900</v>
      </c>
      <c r="C61">
        <v>153</v>
      </c>
      <c r="D61">
        <f t="shared" si="1"/>
        <v>16379</v>
      </c>
      <c r="E61">
        <f t="shared" si="11"/>
        <v>1.5820409552923631E-2</v>
      </c>
      <c r="F61">
        <f t="shared" si="3"/>
        <v>2.0578027189810388E-4</v>
      </c>
      <c r="I61">
        <f t="shared" si="5"/>
        <v>15820.409552923631</v>
      </c>
      <c r="J61">
        <f t="shared" si="6"/>
        <v>205.78027189810382</v>
      </c>
      <c r="L61">
        <f t="shared" si="10"/>
        <v>6178.727407888633</v>
      </c>
      <c r="M61" cm="1">
        <f t="array" ref="M61">EXP(SUMPRODUCT(TRANSPOSE(G$4:G$9),N61:S61))</f>
        <v>3.1593289048023747</v>
      </c>
      <c r="N61">
        <f t="shared" si="7"/>
        <v>9.2991750856766728</v>
      </c>
      <c r="O61">
        <f t="shared" si="7"/>
        <v>3.8850628238453631</v>
      </c>
      <c r="P61">
        <f t="shared" si="7"/>
        <v>1.6094379124341003</v>
      </c>
      <c r="Q61">
        <f t="shared" si="7"/>
        <v>1.3862943611198906</v>
      </c>
      <c r="R61" s="9">
        <v>0</v>
      </c>
      <c r="S61" s="9">
        <v>0</v>
      </c>
      <c r="T61">
        <v>10929</v>
      </c>
      <c r="U61" s="9">
        <v>48.67</v>
      </c>
      <c r="V61" s="9">
        <v>5</v>
      </c>
      <c r="W61" s="14">
        <v>4</v>
      </c>
      <c r="X61" s="10">
        <f t="shared" si="8"/>
        <v>0.34496909737322756</v>
      </c>
      <c r="Y61">
        <f t="shared" si="9"/>
        <v>13.537532417185213</v>
      </c>
    </row>
    <row r="62" spans="1:25">
      <c r="A62">
        <v>34</v>
      </c>
      <c r="B62" s="1">
        <f t="shared" si="0"/>
        <v>44907</v>
      </c>
      <c r="C62">
        <v>115</v>
      </c>
      <c r="D62">
        <f t="shared" si="1"/>
        <v>16494</v>
      </c>
      <c r="E62">
        <f t="shared" si="11"/>
        <v>1.6020658400403565E-2</v>
      </c>
      <c r="F62">
        <f t="shared" si="3"/>
        <v>2.0024884747993354E-4</v>
      </c>
      <c r="I62">
        <f t="shared" si="5"/>
        <v>16020.658400403565</v>
      </c>
      <c r="J62">
        <f t="shared" si="6"/>
        <v>200.24884747993383</v>
      </c>
      <c r="L62">
        <f t="shared" si="10"/>
        <v>6574.3243096206725</v>
      </c>
      <c r="M62" cm="1">
        <f t="array" ref="M62">EXP(SUMPRODUCT(TRANSPOSE(G$4:G$9),N62:S62))</f>
        <v>3.1603443225925463</v>
      </c>
      <c r="N62">
        <f t="shared" si="7"/>
        <v>9.3034663499656673</v>
      </c>
      <c r="O62">
        <f t="shared" si="7"/>
        <v>3.570658822726505</v>
      </c>
      <c r="P62">
        <f t="shared" si="7"/>
        <v>1.6094379124341003</v>
      </c>
      <c r="Q62">
        <f t="shared" si="7"/>
        <v>2.1972245773362196</v>
      </c>
      <c r="R62" s="9">
        <v>0</v>
      </c>
      <c r="S62" s="9">
        <v>0</v>
      </c>
      <c r="T62">
        <v>10976</v>
      </c>
      <c r="U62" s="9">
        <v>35.54</v>
      </c>
      <c r="V62" s="9">
        <v>5</v>
      </c>
      <c r="W62" s="14">
        <v>9</v>
      </c>
      <c r="X62" s="10">
        <f t="shared" si="8"/>
        <v>0.74129432591246813</v>
      </c>
      <c r="Y62">
        <f t="shared" si="9"/>
        <v>36.291674524545044</v>
      </c>
    </row>
    <row r="63" spans="1:25">
      <c r="A63">
        <v>35</v>
      </c>
      <c r="B63" s="1">
        <f t="shared" si="0"/>
        <v>44914</v>
      </c>
      <c r="C63">
        <v>73</v>
      </c>
      <c r="D63">
        <f t="shared" si="1"/>
        <v>16567</v>
      </c>
      <c r="E63">
        <f t="shared" si="11"/>
        <v>1.6230749145613732E-2</v>
      </c>
      <c r="F63">
        <f t="shared" si="3"/>
        <v>2.1009074521016746E-4</v>
      </c>
      <c r="I63">
        <f t="shared" si="5"/>
        <v>16230.749145613732</v>
      </c>
      <c r="J63">
        <f t="shared" si="6"/>
        <v>210.09074521016737</v>
      </c>
      <c r="L63">
        <f t="shared" si="10"/>
        <v>7016.4948270075593</v>
      </c>
      <c r="M63" cm="1">
        <f t="array" ref="M63">EXP(SUMPRODUCT(TRANSPOSE(G$4:G$9),N63:S63))</f>
        <v>3.4142681100779781</v>
      </c>
      <c r="N63">
        <f t="shared" si="7"/>
        <v>9.9899404402663272</v>
      </c>
      <c r="O63">
        <f t="shared" si="7"/>
        <v>3.8188106237059674</v>
      </c>
      <c r="P63">
        <f t="shared" si="7"/>
        <v>1.6094379124341003</v>
      </c>
      <c r="Q63">
        <f t="shared" si="7"/>
        <v>2.3025850929940459</v>
      </c>
      <c r="R63" s="9">
        <v>0</v>
      </c>
      <c r="S63" s="9">
        <v>0</v>
      </c>
      <c r="T63">
        <v>21806</v>
      </c>
      <c r="U63" s="9">
        <v>45.55</v>
      </c>
      <c r="V63" s="9">
        <v>5</v>
      </c>
      <c r="W63" s="14">
        <v>10</v>
      </c>
      <c r="X63" s="10">
        <f t="shared" si="8"/>
        <v>1.8779554138379091</v>
      </c>
      <c r="Y63">
        <f t="shared" si="9"/>
        <v>89.45597486209256</v>
      </c>
    </row>
    <row r="64" spans="1:25">
      <c r="A64">
        <v>36</v>
      </c>
      <c r="B64" s="1">
        <f t="shared" si="0"/>
        <v>44921</v>
      </c>
      <c r="C64">
        <v>43</v>
      </c>
      <c r="D64">
        <f t="shared" si="1"/>
        <v>16610</v>
      </c>
      <c r="E64">
        <f t="shared" si="11"/>
        <v>1.641468919080924E-2</v>
      </c>
      <c r="F64">
        <f t="shared" si="3"/>
        <v>1.8394004519550755E-4</v>
      </c>
      <c r="I64">
        <f t="shared" si="5"/>
        <v>16414.68919080924</v>
      </c>
      <c r="J64">
        <f t="shared" si="6"/>
        <v>183.94004519550799</v>
      </c>
      <c r="L64">
        <f t="shared" si="10"/>
        <v>7427.8784992761075</v>
      </c>
      <c r="M64" cm="1">
        <f t="array" ref="M64">EXP(SUMPRODUCT(TRANSPOSE(G$4:G$9),N64:S64))</f>
        <v>3.0732887375362146</v>
      </c>
      <c r="N64">
        <f t="shared" si="7"/>
        <v>9.1149301871715238</v>
      </c>
      <c r="O64">
        <f t="shared" si="7"/>
        <v>3.482777368654578</v>
      </c>
      <c r="P64">
        <f t="shared" si="7"/>
        <v>1.6094379124341003</v>
      </c>
      <c r="Q64">
        <f t="shared" si="7"/>
        <v>2.0794415416798357</v>
      </c>
      <c r="R64" s="9">
        <v>0</v>
      </c>
      <c r="S64" s="9">
        <v>0</v>
      </c>
      <c r="T64">
        <v>9090</v>
      </c>
      <c r="U64" s="9">
        <v>32.549999999999997</v>
      </c>
      <c r="V64" s="9">
        <v>5</v>
      </c>
      <c r="W64" s="14">
        <v>8</v>
      </c>
      <c r="X64" s="10">
        <f t="shared" si="8"/>
        <v>3.2776754696629764</v>
      </c>
      <c r="Y64">
        <f t="shared" si="9"/>
        <v>107.99223365743164</v>
      </c>
    </row>
    <row r="65" spans="1:25">
      <c r="A65">
        <v>37</v>
      </c>
      <c r="B65" s="1">
        <f t="shared" si="0"/>
        <v>44928</v>
      </c>
      <c r="C65">
        <v>34</v>
      </c>
      <c r="D65">
        <f t="shared" si="1"/>
        <v>16644</v>
      </c>
      <c r="E65">
        <f t="shared" si="11"/>
        <v>1.6584090527805961E-2</v>
      </c>
      <c r="F65">
        <f t="shared" si="3"/>
        <v>1.6940133699672177E-4</v>
      </c>
      <c r="I65">
        <f t="shared" si="5"/>
        <v>16584.090527805962</v>
      </c>
      <c r="J65">
        <f t="shared" si="6"/>
        <v>169.40133699672151</v>
      </c>
      <c r="L65">
        <f t="shared" si="10"/>
        <v>7827.9725987244883</v>
      </c>
      <c r="M65" cm="1">
        <f t="array" ref="M65">EXP(SUMPRODUCT(TRANSPOSE(G$4:G$9),N65:S65))</f>
        <v>2.8944471989274581</v>
      </c>
      <c r="N65">
        <f t="shared" si="7"/>
        <v>8.8140332016527836</v>
      </c>
      <c r="O65">
        <f t="shared" si="7"/>
        <v>3.2569420256746571</v>
      </c>
      <c r="P65">
        <f t="shared" si="7"/>
        <v>1.6094379124341003</v>
      </c>
      <c r="Q65">
        <f t="shared" si="7"/>
        <v>1.791759469228055</v>
      </c>
      <c r="R65" s="9">
        <v>0</v>
      </c>
      <c r="S65" s="9">
        <v>0</v>
      </c>
      <c r="T65">
        <v>6728</v>
      </c>
      <c r="U65" s="9">
        <v>25.97</v>
      </c>
      <c r="V65" s="9">
        <v>5</v>
      </c>
      <c r="W65" s="14">
        <v>6</v>
      </c>
      <c r="X65" s="10">
        <f t="shared" si="8"/>
        <v>3.9823922646094561</v>
      </c>
      <c r="Y65">
        <f t="shared" si="9"/>
        <v>108.22536814366796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7509-7C35-441A-9508-E74A4861CF8B}">
  <sheetPr>
    <tabColor theme="9" tint="0.59999389629810485"/>
  </sheetPr>
  <dimension ref="A1:AB74"/>
  <sheetViews>
    <sheetView tabSelected="1" topLeftCell="A19" workbookViewId="0">
      <selection activeCell="T60" sqref="T60"/>
    </sheetView>
  </sheetViews>
  <sheetFormatPr defaultColWidth="11" defaultRowHeight="15.75"/>
  <cols>
    <col min="5" max="6" width="13.625" customWidth="1"/>
    <col min="8" max="8" width="12.125" bestFit="1" customWidth="1"/>
    <col min="9" max="9" width="4.625" customWidth="1"/>
    <col min="10" max="10" width="18.625" customWidth="1"/>
    <col min="12" max="12" width="10.875" customWidth="1"/>
    <col min="13" max="13" width="12.625" customWidth="1"/>
    <col min="14" max="15" width="12.125" bestFit="1" customWidth="1"/>
    <col min="16" max="19" width="12.125" customWidth="1"/>
    <col min="20" max="20" width="15" customWidth="1"/>
    <col min="21" max="21" width="16.5" customWidth="1"/>
    <col min="22" max="22" width="12.125" customWidth="1"/>
    <col min="24" max="24" width="13.125" customWidth="1"/>
    <col min="25" max="25" width="24" customWidth="1"/>
  </cols>
  <sheetData>
    <row r="1" spans="1:11">
      <c r="F1" t="s">
        <v>63</v>
      </c>
      <c r="G1">
        <f>EXP(H2)</f>
        <v>3.8011083791659717E-16</v>
      </c>
      <c r="H1">
        <v>2E-3</v>
      </c>
      <c r="J1" t="s">
        <v>57</v>
      </c>
      <c r="K1" s="10">
        <f>AVERAGE(Z37:Z55)</f>
        <v>0.25403071767315738</v>
      </c>
    </row>
    <row r="2" spans="1:11">
      <c r="A2" t="s">
        <v>9</v>
      </c>
      <c r="B2">
        <v>1000000</v>
      </c>
      <c r="F2" t="s">
        <v>62</v>
      </c>
      <c r="G2">
        <f>EXP(H2)</f>
        <v>3.8011083791659717E-16</v>
      </c>
      <c r="H2">
        <v>-35.506068784974474</v>
      </c>
      <c r="J2" t="s">
        <v>59</v>
      </c>
      <c r="K2" s="10">
        <f>AVERAGE(Z55:Z73)</f>
        <v>0.54564110199991012</v>
      </c>
    </row>
    <row r="3" spans="1:11">
      <c r="F3" t="s">
        <v>30</v>
      </c>
      <c r="G3">
        <v>0.21012927550540708</v>
      </c>
      <c r="H3">
        <v>2</v>
      </c>
      <c r="J3" t="s">
        <v>27</v>
      </c>
      <c r="K3">
        <f>-2*G18+17*LN(B2)</f>
        <v>284340.37099991832</v>
      </c>
    </row>
    <row r="4" spans="1:11">
      <c r="F4" t="s">
        <v>12</v>
      </c>
      <c r="G4">
        <v>-0.74549721914743894</v>
      </c>
      <c r="H4">
        <v>1</v>
      </c>
    </row>
    <row r="5" spans="1:11">
      <c r="F5" t="s">
        <v>33</v>
      </c>
      <c r="G5">
        <v>2.6686162825554423</v>
      </c>
      <c r="H5">
        <v>0.6</v>
      </c>
    </row>
    <row r="6" spans="1:11">
      <c r="F6" t="s">
        <v>47</v>
      </c>
      <c r="G6">
        <v>0.50783055258996102</v>
      </c>
      <c r="H6">
        <v>-0.2</v>
      </c>
    </row>
    <row r="7" spans="1:11">
      <c r="F7" t="s">
        <v>42</v>
      </c>
      <c r="G7">
        <v>-0.64701775747528312</v>
      </c>
      <c r="H7">
        <v>5.0000000000000001E-3</v>
      </c>
    </row>
    <row r="8" spans="1:11">
      <c r="F8" t="s">
        <v>43</v>
      </c>
      <c r="G8">
        <v>0.18771315403326427</v>
      </c>
      <c r="H8">
        <v>-1E-4</v>
      </c>
    </row>
    <row r="9" spans="1:11">
      <c r="F9" t="s">
        <v>64</v>
      </c>
      <c r="G9">
        <f>EXP(H9)</f>
        <v>1.0000500012500209</v>
      </c>
      <c r="H9">
        <v>5.0000000000000002E-5</v>
      </c>
    </row>
    <row r="10" spans="1:11">
      <c r="F10" t="s">
        <v>65</v>
      </c>
      <c r="G10">
        <f>EXP(H10)</f>
        <v>0.9998407999375637</v>
      </c>
      <c r="H10">
        <v>-1.5921273611135191E-4</v>
      </c>
    </row>
    <row r="11" spans="1:11">
      <c r="F11" t="s">
        <v>30</v>
      </c>
      <c r="G11">
        <v>0.21012927550540708</v>
      </c>
      <c r="H11">
        <v>0.6987901314477778</v>
      </c>
    </row>
    <row r="12" spans="1:11">
      <c r="F12" t="s">
        <v>12</v>
      </c>
      <c r="G12">
        <v>-0.74549721914743894</v>
      </c>
      <c r="H12">
        <v>0.31135155923256741</v>
      </c>
    </row>
    <row r="13" spans="1:11" ht="15" customHeight="1">
      <c r="F13" t="s">
        <v>33</v>
      </c>
      <c r="G13">
        <v>2.6686162825554423</v>
      </c>
      <c r="H13">
        <v>9.4715028356113713</v>
      </c>
    </row>
    <row r="14" spans="1:11" ht="15" customHeight="1">
      <c r="F14" t="s">
        <v>47</v>
      </c>
      <c r="G14">
        <v>0.50783055258996102</v>
      </c>
      <c r="H14">
        <v>0.18979251467534097</v>
      </c>
    </row>
    <row r="15" spans="1:11" ht="15" customHeight="1">
      <c r="F15" t="s">
        <v>42</v>
      </c>
      <c r="G15">
        <v>-0.64701775747528312</v>
      </c>
      <c r="H15">
        <v>-1.3523389378053667</v>
      </c>
    </row>
    <row r="16" spans="1:11" ht="15" customHeight="1">
      <c r="F16" t="s">
        <v>43</v>
      </c>
      <c r="G16">
        <v>0.18771315403326427</v>
      </c>
      <c r="H16">
        <v>0.1463948122349977</v>
      </c>
    </row>
    <row r="17" spans="2:28" ht="15" customHeight="1">
      <c r="F17" t="s">
        <v>48</v>
      </c>
      <c r="G17">
        <f>EXP(H17)/(1+EXP(H17))</f>
        <v>1</v>
      </c>
      <c r="H17">
        <v>42.614418657449903</v>
      </c>
    </row>
    <row r="18" spans="2:28">
      <c r="F18" t="s">
        <v>8</v>
      </c>
      <c r="G18">
        <f>SUM(G21:G74)</f>
        <v>-142052.75366021646</v>
      </c>
    </row>
    <row r="19" spans="2:28">
      <c r="W19" t="s">
        <v>23</v>
      </c>
    </row>
    <row r="20" spans="2:28">
      <c r="B20" s="3" t="s">
        <v>15</v>
      </c>
      <c r="C20" s="2" t="s">
        <v>3</v>
      </c>
      <c r="D20" s="12" t="s">
        <v>4</v>
      </c>
      <c r="E20" s="12" t="s">
        <v>5</v>
      </c>
      <c r="F20" s="12" t="s">
        <v>25</v>
      </c>
      <c r="G20" s="12" t="s">
        <v>8</v>
      </c>
      <c r="H20" s="12"/>
      <c r="I20" s="12"/>
      <c r="J20" s="12" t="s">
        <v>10</v>
      </c>
      <c r="K20" s="12" t="s">
        <v>26</v>
      </c>
      <c r="L20" s="12" t="s">
        <v>66</v>
      </c>
      <c r="M20" s="12" t="s">
        <v>67</v>
      </c>
      <c r="N20" s="12" t="s">
        <v>22</v>
      </c>
      <c r="O20" s="12" t="s">
        <v>68</v>
      </c>
      <c r="P20" s="12" t="s">
        <v>28</v>
      </c>
      <c r="Q20" s="12" t="s">
        <v>29</v>
      </c>
      <c r="R20" s="12" t="s">
        <v>34</v>
      </c>
      <c r="S20" s="12" t="s">
        <v>46</v>
      </c>
      <c r="T20" s="13" t="s">
        <v>38</v>
      </c>
      <c r="U20" s="13" t="s">
        <v>37</v>
      </c>
      <c r="V20" s="11" t="s">
        <v>1</v>
      </c>
      <c r="W20" s="3" t="s">
        <v>2</v>
      </c>
      <c r="X20" s="3" t="s">
        <v>35</v>
      </c>
      <c r="Y20" s="13" t="s">
        <v>39</v>
      </c>
      <c r="Z20" s="12" t="s">
        <v>18</v>
      </c>
      <c r="AA20" s="12" t="s">
        <v>19</v>
      </c>
    </row>
    <row r="21" spans="2:28">
      <c r="B21" s="1">
        <f>B22-WEEKDAY(7)</f>
        <v>44564</v>
      </c>
      <c r="C21" s="4"/>
      <c r="T21">
        <v>0</v>
      </c>
      <c r="U21">
        <v>0</v>
      </c>
    </row>
    <row r="22" spans="2:28">
      <c r="B22" s="1">
        <v>44571</v>
      </c>
      <c r="C22" s="4"/>
      <c r="T22">
        <v>0</v>
      </c>
      <c r="U22">
        <v>0</v>
      </c>
      <c r="Y22" s="14">
        <v>20</v>
      </c>
    </row>
    <row r="23" spans="2:28">
      <c r="B23" s="1">
        <v>44578</v>
      </c>
      <c r="C23">
        <v>0</v>
      </c>
      <c r="D23">
        <f>C23</f>
        <v>0</v>
      </c>
      <c r="O23" cm="1">
        <f t="array" ref="O23">EXP(SUMPRODUCT(TRANSPOSE(H$3:H$8),P23:U23))</f>
        <v>746497927490.99084</v>
      </c>
      <c r="P23">
        <f>IFERROR(LN(V23),0)</f>
        <v>11.1197050832785</v>
      </c>
      <c r="Q23">
        <f>IFERROR(LN(W23),0)</f>
        <v>4.5990515049799141</v>
      </c>
      <c r="R23">
        <f>IFERROR(LN(X23),0)</f>
        <v>1.7578579175523736</v>
      </c>
      <c r="S23">
        <f>IFERROR(LN(Y23),0)</f>
        <v>2.7725887222397811</v>
      </c>
      <c r="T23">
        <v>0</v>
      </c>
      <c r="U23">
        <v>0</v>
      </c>
      <c r="V23">
        <v>67488</v>
      </c>
      <c r="W23" s="9">
        <v>99.39</v>
      </c>
      <c r="X23">
        <v>5.8</v>
      </c>
      <c r="Y23" s="14">
        <v>16</v>
      </c>
      <c r="Z23" s="10"/>
    </row>
    <row r="24" spans="2:28">
      <c r="B24" s="1">
        <f t="shared" ref="B24:B73" si="0">B23+WEEKDAY(7)</f>
        <v>44585</v>
      </c>
      <c r="C24">
        <v>0</v>
      </c>
      <c r="D24">
        <f t="shared" ref="D24:D73" si="1">C24+D23</f>
        <v>0</v>
      </c>
      <c r="O24" cm="1">
        <f t="array" ref="O24">EXP(SUMPRODUCT(TRANSPOSE(H$3:H$8),P24:U24))</f>
        <v>923796421645.85706</v>
      </c>
      <c r="P24">
        <f t="shared" ref="P24:S73" si="2">IFERROR(LN(V24),0)</f>
        <v>11.085659434303169</v>
      </c>
      <c r="Q24">
        <f t="shared" si="2"/>
        <v>4.7862409608803933</v>
      </c>
      <c r="R24">
        <f t="shared" si="2"/>
        <v>1.7578579175523736</v>
      </c>
      <c r="S24">
        <f t="shared" si="2"/>
        <v>2.3025850929940459</v>
      </c>
      <c r="T24">
        <v>0</v>
      </c>
      <c r="U24">
        <v>0</v>
      </c>
      <c r="V24">
        <v>65229</v>
      </c>
      <c r="W24" s="9">
        <v>119.85</v>
      </c>
      <c r="X24">
        <v>5.8</v>
      </c>
      <c r="Y24" s="14">
        <v>10</v>
      </c>
      <c r="Z24" s="10"/>
      <c r="AB24" t="s">
        <v>14</v>
      </c>
    </row>
    <row r="25" spans="2:28">
      <c r="B25" s="1">
        <f t="shared" si="0"/>
        <v>44592</v>
      </c>
      <c r="C25">
        <v>0</v>
      </c>
      <c r="D25">
        <f t="shared" si="1"/>
        <v>0</v>
      </c>
      <c r="O25" cm="1">
        <f t="array" ref="O25">EXP(SUMPRODUCT(TRANSPOSE(H$3:H$8),P25:U25))</f>
        <v>749499405519.69568</v>
      </c>
      <c r="P25">
        <f t="shared" si="2"/>
        <v>10.99272267939164</v>
      </c>
      <c r="Q25">
        <f t="shared" si="2"/>
        <v>4.7630282706036713</v>
      </c>
      <c r="R25">
        <f t="shared" si="2"/>
        <v>1.7578579175523736</v>
      </c>
      <c r="S25">
        <f t="shared" si="2"/>
        <v>2.3025850929940459</v>
      </c>
      <c r="T25">
        <v>0</v>
      </c>
      <c r="U25">
        <v>0</v>
      </c>
      <c r="V25">
        <v>59440</v>
      </c>
      <c r="W25" s="9">
        <v>117.1</v>
      </c>
      <c r="X25">
        <v>5.8</v>
      </c>
      <c r="Y25" s="14">
        <v>10</v>
      </c>
      <c r="Z25" s="10"/>
    </row>
    <row r="26" spans="2:28">
      <c r="B26" s="1">
        <f t="shared" si="0"/>
        <v>44599</v>
      </c>
      <c r="C26">
        <v>0</v>
      </c>
      <c r="D26">
        <f t="shared" si="1"/>
        <v>0</v>
      </c>
      <c r="O26" cm="1">
        <f t="array" ref="O26">EXP(SUMPRODUCT(TRANSPOSE(H$3:H$8),P26:U26))</f>
        <v>1399920116823.8643</v>
      </c>
      <c r="P26">
        <f t="shared" si="2"/>
        <v>11.38813292000297</v>
      </c>
      <c r="Q26">
        <f t="shared" si="2"/>
        <v>4.5555596854347566</v>
      </c>
      <c r="R26">
        <f t="shared" si="2"/>
        <v>1.791759469228055</v>
      </c>
      <c r="S26">
        <f t="shared" si="2"/>
        <v>2.1972245773362196</v>
      </c>
      <c r="T26">
        <v>0</v>
      </c>
      <c r="U26">
        <v>0</v>
      </c>
      <c r="V26">
        <v>88268</v>
      </c>
      <c r="W26" s="9">
        <v>95.16</v>
      </c>
      <c r="X26" s="9">
        <v>6</v>
      </c>
      <c r="Y26" s="14">
        <v>9</v>
      </c>
      <c r="Z26" s="10"/>
    </row>
    <row r="27" spans="2:28">
      <c r="B27" s="1">
        <f t="shared" si="0"/>
        <v>44606</v>
      </c>
      <c r="C27">
        <v>0</v>
      </c>
      <c r="D27">
        <f t="shared" si="1"/>
        <v>0</v>
      </c>
      <c r="O27" cm="1">
        <f t="array" ref="O27">EXP(SUMPRODUCT(TRANSPOSE(H$3:H$8),P27:U27))</f>
        <v>1511158425272.936</v>
      </c>
      <c r="P27">
        <f t="shared" si="2"/>
        <v>11.370116886308292</v>
      </c>
      <c r="Q27">
        <f t="shared" si="2"/>
        <v>4.6177902173441936</v>
      </c>
      <c r="R27">
        <f t="shared" si="2"/>
        <v>1.791759469228055</v>
      </c>
      <c r="S27">
        <f t="shared" si="2"/>
        <v>1.9459101490553132</v>
      </c>
      <c r="T27">
        <v>0</v>
      </c>
      <c r="U27">
        <v>0</v>
      </c>
      <c r="V27">
        <v>86692</v>
      </c>
      <c r="W27" s="9">
        <v>101.27</v>
      </c>
      <c r="X27" s="9">
        <v>6</v>
      </c>
      <c r="Y27" s="14">
        <v>7</v>
      </c>
      <c r="Z27" s="10"/>
    </row>
    <row r="28" spans="2:28">
      <c r="B28" s="1">
        <f t="shared" si="0"/>
        <v>44613</v>
      </c>
      <c r="C28">
        <v>0</v>
      </c>
      <c r="D28">
        <f t="shared" si="1"/>
        <v>0</v>
      </c>
      <c r="O28" cm="1">
        <f t="array" ref="O28">EXP(SUMPRODUCT(TRANSPOSE(H$3:H$8),P28:U28))</f>
        <v>577244627798.67749</v>
      </c>
      <c r="P28">
        <f t="shared" si="2"/>
        <v>10.883916725526515</v>
      </c>
      <c r="Q28">
        <f t="shared" si="2"/>
        <v>4.5159017182299088</v>
      </c>
      <c r="R28">
        <f t="shared" si="2"/>
        <v>1.791759469228055</v>
      </c>
      <c r="S28">
        <f t="shared" si="2"/>
        <v>1.3862943611198906</v>
      </c>
      <c r="T28">
        <v>0</v>
      </c>
      <c r="U28">
        <v>0</v>
      </c>
      <c r="V28">
        <v>53312</v>
      </c>
      <c r="W28" s="9">
        <v>91.46</v>
      </c>
      <c r="X28" s="9">
        <v>6</v>
      </c>
      <c r="Y28" s="14">
        <v>4</v>
      </c>
      <c r="Z28" s="10"/>
    </row>
    <row r="29" spans="2:28">
      <c r="B29" s="1">
        <f t="shared" si="0"/>
        <v>44620</v>
      </c>
      <c r="C29">
        <v>0</v>
      </c>
      <c r="D29">
        <f t="shared" si="1"/>
        <v>0</v>
      </c>
      <c r="O29" cm="1">
        <f t="array" ref="O29">EXP(SUMPRODUCT(TRANSPOSE(H$3:H$8),P29:U29))</f>
        <v>797399136181.96582</v>
      </c>
      <c r="P29">
        <f t="shared" si="2"/>
        <v>10.8694061928121</v>
      </c>
      <c r="Q29">
        <f t="shared" si="2"/>
        <v>4.8104755791724214</v>
      </c>
      <c r="R29">
        <f t="shared" si="2"/>
        <v>1.791759469228055</v>
      </c>
      <c r="S29">
        <f t="shared" si="2"/>
        <v>1.0986122886681098</v>
      </c>
      <c r="T29">
        <v>0</v>
      </c>
      <c r="U29">
        <v>0</v>
      </c>
      <c r="V29">
        <v>52544</v>
      </c>
      <c r="W29" s="9">
        <v>122.79</v>
      </c>
      <c r="X29" s="9">
        <v>6</v>
      </c>
      <c r="Y29" s="14">
        <v>3</v>
      </c>
      <c r="Z29" s="10"/>
    </row>
    <row r="30" spans="2:28">
      <c r="B30" s="1">
        <f t="shared" si="0"/>
        <v>44627</v>
      </c>
      <c r="C30">
        <v>0</v>
      </c>
      <c r="D30">
        <f t="shared" si="1"/>
        <v>0</v>
      </c>
      <c r="O30" cm="1">
        <f t="array" ref="O30">EXP(SUMPRODUCT(TRANSPOSE(H$3:H$8),P30:U30))</f>
        <v>545373856693.20166</v>
      </c>
      <c r="P30">
        <f t="shared" si="2"/>
        <v>10.755090418788047</v>
      </c>
      <c r="Q30">
        <f t="shared" si="2"/>
        <v>4.5970372027579023</v>
      </c>
      <c r="R30">
        <f t="shared" si="2"/>
        <v>1.8870696490323797</v>
      </c>
      <c r="S30">
        <f t="shared" si="2"/>
        <v>1.0986122886681098</v>
      </c>
      <c r="T30" s="9">
        <v>1</v>
      </c>
      <c r="U30">
        <v>0</v>
      </c>
      <c r="V30">
        <v>46868</v>
      </c>
      <c r="W30" s="9">
        <v>99.19</v>
      </c>
      <c r="X30" s="9">
        <v>6.6</v>
      </c>
      <c r="Y30" s="14">
        <v>3</v>
      </c>
      <c r="Z30" s="10"/>
    </row>
    <row r="31" spans="2:28">
      <c r="B31" s="1">
        <f t="shared" si="0"/>
        <v>44634</v>
      </c>
      <c r="C31">
        <v>0</v>
      </c>
      <c r="D31">
        <f t="shared" si="1"/>
        <v>0</v>
      </c>
      <c r="O31" cm="1">
        <f t="array" ref="O31">EXP(SUMPRODUCT(TRANSPOSE(H$3:H$8),P31:U31))</f>
        <v>296788749062.60162</v>
      </c>
      <c r="P31">
        <f t="shared" si="2"/>
        <v>10.496234118987427</v>
      </c>
      <c r="Q31">
        <f t="shared" si="2"/>
        <v>4.4252058487678152</v>
      </c>
      <c r="R31">
        <f t="shared" si="2"/>
        <v>1.8870696490323797</v>
      </c>
      <c r="S31">
        <f t="shared" si="2"/>
        <v>0.69314718055994529</v>
      </c>
      <c r="T31" s="9">
        <v>1</v>
      </c>
      <c r="U31">
        <v>0</v>
      </c>
      <c r="V31">
        <v>36179</v>
      </c>
      <c r="W31" s="9">
        <v>83.53</v>
      </c>
      <c r="X31" s="9">
        <v>6.6</v>
      </c>
      <c r="Y31" s="14">
        <v>2</v>
      </c>
      <c r="Z31" s="10"/>
    </row>
    <row r="32" spans="2:28">
      <c r="B32" s="1">
        <f t="shared" si="0"/>
        <v>44641</v>
      </c>
      <c r="C32">
        <v>0</v>
      </c>
      <c r="D32">
        <f t="shared" si="1"/>
        <v>0</v>
      </c>
      <c r="O32" cm="1">
        <f t="array" ref="O32">EXP(SUMPRODUCT(TRANSPOSE(H$3:H$8),P32:U32))</f>
        <v>345470606107.12286</v>
      </c>
      <c r="P32">
        <f t="shared" si="2"/>
        <v>10.508895818788067</v>
      </c>
      <c r="Q32">
        <f t="shared" si="2"/>
        <v>4.5517694092609764</v>
      </c>
      <c r="R32">
        <f t="shared" si="2"/>
        <v>1.8870696490323797</v>
      </c>
      <c r="S32">
        <f t="shared" si="2"/>
        <v>0.69314718055994529</v>
      </c>
      <c r="T32" s="9">
        <v>1</v>
      </c>
      <c r="U32">
        <v>0</v>
      </c>
      <c r="V32">
        <v>36640</v>
      </c>
      <c r="W32" s="9">
        <v>94.8</v>
      </c>
      <c r="X32" s="9">
        <v>6.6</v>
      </c>
      <c r="Y32" s="14">
        <v>2</v>
      </c>
      <c r="Z32" s="10"/>
    </row>
    <row r="33" spans="1:27">
      <c r="B33" s="1">
        <f t="shared" si="0"/>
        <v>44648</v>
      </c>
      <c r="C33">
        <v>0</v>
      </c>
      <c r="D33">
        <f t="shared" si="1"/>
        <v>0</v>
      </c>
      <c r="O33" cm="1">
        <f t="array" ref="O33">EXP(SUMPRODUCT(TRANSPOSE(H$3:H$8),P33:U33))</f>
        <v>662586317986.88452</v>
      </c>
      <c r="P33">
        <f t="shared" si="2"/>
        <v>10.850598426750169</v>
      </c>
      <c r="Q33">
        <f t="shared" si="2"/>
        <v>4.6582369069247838</v>
      </c>
      <c r="R33">
        <f t="shared" si="2"/>
        <v>1.8870696490323797</v>
      </c>
      <c r="S33">
        <f t="shared" si="2"/>
        <v>1.3862943611198906</v>
      </c>
      <c r="T33" s="9">
        <v>1</v>
      </c>
      <c r="U33">
        <v>0</v>
      </c>
      <c r="V33">
        <v>51565</v>
      </c>
      <c r="W33" s="9">
        <v>105.45</v>
      </c>
      <c r="X33" s="9">
        <v>6.6</v>
      </c>
      <c r="Y33" s="14">
        <v>4</v>
      </c>
      <c r="Z33" s="10"/>
    </row>
    <row r="34" spans="1:27">
      <c r="B34" s="1">
        <f t="shared" si="0"/>
        <v>44655</v>
      </c>
      <c r="C34">
        <v>0</v>
      </c>
      <c r="D34">
        <f t="shared" si="1"/>
        <v>0</v>
      </c>
      <c r="O34" cm="1">
        <f t="array" ref="O34">EXP(SUMPRODUCT(TRANSPOSE(H$3:H$8),P34:U34))</f>
        <v>393898879558.49536</v>
      </c>
      <c r="P34">
        <f t="shared" si="2"/>
        <v>10.513171599094814</v>
      </c>
      <c r="Q34">
        <f t="shared" si="2"/>
        <v>4.8905746666958141</v>
      </c>
      <c r="R34">
        <f t="shared" si="2"/>
        <v>1.8405496333974869</v>
      </c>
      <c r="S34">
        <f t="shared" si="2"/>
        <v>1.6094379124341003</v>
      </c>
      <c r="T34" s="9">
        <v>0</v>
      </c>
      <c r="U34">
        <v>0</v>
      </c>
      <c r="V34">
        <v>36797</v>
      </c>
      <c r="W34" s="9">
        <v>133.03</v>
      </c>
      <c r="X34" s="9">
        <v>6.3</v>
      </c>
      <c r="Y34" s="14">
        <v>5</v>
      </c>
      <c r="Z34" s="10"/>
    </row>
    <row r="35" spans="1:27">
      <c r="B35" s="1">
        <f t="shared" si="0"/>
        <v>44662</v>
      </c>
      <c r="C35">
        <v>0</v>
      </c>
      <c r="D35">
        <f t="shared" si="1"/>
        <v>0</v>
      </c>
      <c r="O35" cm="1">
        <f t="array" ref="O35">EXP(SUMPRODUCT(TRANSPOSE(H$3:H$8),P35:U35))</f>
        <v>361100586243.62885</v>
      </c>
      <c r="P35">
        <f t="shared" si="2"/>
        <v>10.490746300336754</v>
      </c>
      <c r="Q35">
        <f t="shared" si="2"/>
        <v>4.7463224657439751</v>
      </c>
      <c r="R35">
        <f t="shared" si="2"/>
        <v>1.8405496333974869</v>
      </c>
      <c r="S35">
        <f t="shared" si="2"/>
        <v>1.0986122886681098</v>
      </c>
      <c r="T35" s="9">
        <v>0</v>
      </c>
      <c r="U35">
        <v>0</v>
      </c>
      <c r="V35">
        <v>35981</v>
      </c>
      <c r="W35" s="9">
        <v>115.16</v>
      </c>
      <c r="X35" s="9">
        <v>6.3</v>
      </c>
      <c r="Y35" s="14">
        <v>3</v>
      </c>
      <c r="Z35" s="10"/>
    </row>
    <row r="36" spans="1:27">
      <c r="B36" s="1">
        <f t="shared" si="0"/>
        <v>44669</v>
      </c>
      <c r="C36">
        <v>0</v>
      </c>
      <c r="D36">
        <f t="shared" si="1"/>
        <v>0</v>
      </c>
      <c r="O36" cm="1">
        <f t="array" ref="O36">EXP(SUMPRODUCT(TRANSPOSE(H$3:H$8),P36:U36))</f>
        <v>471619397276.71741</v>
      </c>
      <c r="P36">
        <f t="shared" si="2"/>
        <v>10.757455972332892</v>
      </c>
      <c r="Q36">
        <f t="shared" si="2"/>
        <v>4.6493784406524119</v>
      </c>
      <c r="R36">
        <f t="shared" si="2"/>
        <v>1.8405496333974869</v>
      </c>
      <c r="S36">
        <f t="shared" si="2"/>
        <v>1.9459101490553132</v>
      </c>
      <c r="T36" s="9">
        <v>0</v>
      </c>
      <c r="U36">
        <v>0</v>
      </c>
      <c r="V36">
        <v>46979</v>
      </c>
      <c r="W36" s="9">
        <v>104.52</v>
      </c>
      <c r="X36" s="9">
        <v>6.3</v>
      </c>
      <c r="Y36" s="14">
        <v>7</v>
      </c>
      <c r="Z36" s="10"/>
    </row>
    <row r="37" spans="1:27">
      <c r="A37">
        <v>1</v>
      </c>
      <c r="B37" s="1">
        <f t="shared" si="0"/>
        <v>44676</v>
      </c>
      <c r="C37">
        <v>288</v>
      </c>
      <c r="D37">
        <f t="shared" si="1"/>
        <v>288</v>
      </c>
      <c r="E37">
        <f t="shared" ref="E37:E73" si="3">1-$G$17*EXP(-G$1*L37)-(1-$G$17)*EXP(-G$9*N37)</f>
        <v>1.0369326330494921E-4</v>
      </c>
      <c r="F37">
        <f t="shared" ref="F37:F73" si="4">E37-E36</f>
        <v>1.0369326330494921E-4</v>
      </c>
      <c r="G37">
        <f t="shared" ref="G37:G73" si="5">C37*IFERROR(LN(F37), -10000)</f>
        <v>-2642.1331415463669</v>
      </c>
      <c r="J37">
        <f t="shared" ref="J37:J73" si="6">$B$2*E37</f>
        <v>103.69326330494921</v>
      </c>
      <c r="K37">
        <f t="shared" ref="K37:K73" si="7">J37-J36</f>
        <v>103.69326330494921</v>
      </c>
      <c r="L37">
        <f>A37^$H$10*M37</f>
        <v>272811584093.15131</v>
      </c>
      <c r="M37" cm="1">
        <f t="array" ref="M37">EXP(SUMPRODUCT(TRANSPOSE(H$11:H$16),P37:U37))</f>
        <v>272811584093.15131</v>
      </c>
      <c r="N37">
        <f>A37^$H$2*O37</f>
        <v>205970307306.24994</v>
      </c>
      <c r="O37" cm="1">
        <f t="array" ref="O37">EXP(SUMPRODUCT(TRANSPOSE(H$3:H$8),P37:U37))</f>
        <v>205970307306.24994</v>
      </c>
      <c r="P37">
        <f t="shared" si="2"/>
        <v>10.286366161971497</v>
      </c>
      <c r="Q37">
        <f t="shared" si="2"/>
        <v>4.6511946242993707</v>
      </c>
      <c r="R37">
        <f t="shared" si="2"/>
        <v>1.8405496333974869</v>
      </c>
      <c r="S37">
        <f t="shared" si="2"/>
        <v>1.3862943611198906</v>
      </c>
      <c r="T37" s="9">
        <v>0</v>
      </c>
      <c r="U37">
        <v>0</v>
      </c>
      <c r="V37">
        <v>29330</v>
      </c>
      <c r="W37" s="9">
        <v>104.71</v>
      </c>
      <c r="X37" s="9">
        <v>6.3</v>
      </c>
      <c r="Y37" s="14">
        <v>4</v>
      </c>
      <c r="Z37" s="10">
        <f t="shared" ref="Z37:Z73" si="8">ABS(C37-K37)/C37</f>
        <v>0.63995394685781526</v>
      </c>
      <c r="AA37">
        <f t="shared" ref="AA37:AA73" si="9">(C37-K37)^2/K37</f>
        <v>327.59093607923387</v>
      </c>
    </row>
    <row r="38" spans="1:27">
      <c r="A38">
        <v>2</v>
      </c>
      <c r="B38" s="1">
        <f t="shared" si="0"/>
        <v>44683</v>
      </c>
      <c r="C38">
        <v>488</v>
      </c>
      <c r="D38">
        <f t="shared" si="1"/>
        <v>776</v>
      </c>
      <c r="E38">
        <f t="shared" si="3"/>
        <v>7.4725504401629284E-4</v>
      </c>
      <c r="F38">
        <f t="shared" si="4"/>
        <v>6.4356178071134362E-4</v>
      </c>
      <c r="G38">
        <f t="shared" si="5"/>
        <v>-3586.0643537689521</v>
      </c>
      <c r="J38">
        <f t="shared" si="6"/>
        <v>747.2550440162928</v>
      </c>
      <c r="K38">
        <f t="shared" si="7"/>
        <v>643.56178071134354</v>
      </c>
      <c r="L38">
        <f t="shared" ref="L38:L73" si="10">L37+(A38^G$10-A37^G$2)*M38</f>
        <v>1966622110352.2837</v>
      </c>
      <c r="M38" cm="1">
        <f t="array" ref="M38">EXP(SUMPRODUCT(TRANSPOSE(H$11:H$16),P38:U38))</f>
        <v>1694184408992.8135</v>
      </c>
      <c r="N38">
        <f>N37+(A38^G$2-A37^G$2)*O38</f>
        <v>205970307306.25159</v>
      </c>
      <c r="O38" cm="1">
        <f t="array" ref="O38">EXP(SUMPRODUCT(TRANSPOSE(H$3:H$8),P38:U38))</f>
        <v>7489973427684.9043</v>
      </c>
      <c r="P38">
        <f t="shared" si="2"/>
        <v>11.981215126211628</v>
      </c>
      <c r="Q38">
        <f t="shared" si="2"/>
        <v>4.8272731961270541</v>
      </c>
      <c r="R38">
        <f t="shared" si="2"/>
        <v>1.8870696490323797</v>
      </c>
      <c r="S38">
        <f t="shared" si="2"/>
        <v>1.3862943611198906</v>
      </c>
      <c r="T38" s="9">
        <v>0</v>
      </c>
      <c r="U38" s="9">
        <v>1</v>
      </c>
      <c r="V38">
        <v>159726</v>
      </c>
      <c r="W38" s="9">
        <v>124.87</v>
      </c>
      <c r="X38" s="9">
        <v>6.6</v>
      </c>
      <c r="Y38" s="14">
        <v>4</v>
      </c>
      <c r="Z38" s="10">
        <f t="shared" si="8"/>
        <v>0.3187741408019335</v>
      </c>
      <c r="AA38">
        <f t="shared" si="9"/>
        <v>37.602400178792337</v>
      </c>
    </row>
    <row r="39" spans="1:27">
      <c r="A39">
        <v>3</v>
      </c>
      <c r="B39" s="1">
        <f t="shared" si="0"/>
        <v>44690</v>
      </c>
      <c r="C39">
        <v>610</v>
      </c>
      <c r="D39">
        <f t="shared" si="1"/>
        <v>1386</v>
      </c>
      <c r="E39">
        <f t="shared" si="3"/>
        <v>1.2172085359177798E-3</v>
      </c>
      <c r="F39">
        <f t="shared" si="4"/>
        <v>4.6995349190148694E-4</v>
      </c>
      <c r="G39">
        <f t="shared" si="5"/>
        <v>-4674.3548611500582</v>
      </c>
      <c r="J39">
        <f t="shared" si="6"/>
        <v>1217.2085359177797</v>
      </c>
      <c r="K39">
        <f t="shared" si="7"/>
        <v>469.95349190148693</v>
      </c>
      <c r="L39">
        <f t="shared" si="10"/>
        <v>3204196814250.4644</v>
      </c>
      <c r="M39" cm="1">
        <f t="array" ref="M39">EXP(SUMPRODUCT(TRANSPOSE(H$11:H$16),P39:U39))</f>
        <v>618949718414.57434</v>
      </c>
      <c r="N39">
        <f t="shared" ref="N39:N73" si="11">N38+(A39^G$2-A38^G$2)*O39</f>
        <v>205970307306.25171</v>
      </c>
      <c r="O39" cm="1">
        <f t="array" ref="O39">EXP(SUMPRODUCT(TRANSPOSE(H$3:H$8),P39:U39))</f>
        <v>520922446071.86597</v>
      </c>
      <c r="P39">
        <f t="shared" si="2"/>
        <v>10.608538600098896</v>
      </c>
      <c r="Q39">
        <f t="shared" si="2"/>
        <v>4.8493704798279111</v>
      </c>
      <c r="R39">
        <f t="shared" si="2"/>
        <v>1.8870696490323797</v>
      </c>
      <c r="S39">
        <f t="shared" si="2"/>
        <v>1.0986122886681098</v>
      </c>
      <c r="T39" s="9">
        <v>0</v>
      </c>
      <c r="U39" s="9">
        <v>1</v>
      </c>
      <c r="V39">
        <v>40479</v>
      </c>
      <c r="W39" s="9">
        <v>127.66</v>
      </c>
      <c r="X39" s="9">
        <v>6.6</v>
      </c>
      <c r="Y39" s="14">
        <v>3</v>
      </c>
      <c r="Z39" s="10">
        <f t="shared" si="8"/>
        <v>0.22958443950575913</v>
      </c>
      <c r="AA39">
        <f t="shared" si="9"/>
        <v>41.733968932181547</v>
      </c>
    </row>
    <row r="40" spans="1:27">
      <c r="A40">
        <v>4</v>
      </c>
      <c r="B40" s="1">
        <f t="shared" si="0"/>
        <v>44697</v>
      </c>
      <c r="C40">
        <v>812</v>
      </c>
      <c r="D40">
        <f t="shared" si="1"/>
        <v>2198</v>
      </c>
      <c r="E40">
        <f t="shared" si="3"/>
        <v>2.0161544596666303E-3</v>
      </c>
      <c r="F40">
        <f t="shared" si="4"/>
        <v>7.9894592374885054E-4</v>
      </c>
      <c r="G40">
        <f t="shared" si="5"/>
        <v>-5791.3604430546002</v>
      </c>
      <c r="J40">
        <f t="shared" si="6"/>
        <v>2016.1544596666304</v>
      </c>
      <c r="K40">
        <f t="shared" si="7"/>
        <v>798.94592374885065</v>
      </c>
      <c r="L40">
        <f t="shared" si="10"/>
        <v>5309476693893.7227</v>
      </c>
      <c r="M40" cm="1">
        <f t="array" ref="M40">EXP(SUMPRODUCT(TRANSPOSE(H$11:H$16),P40:U40))</f>
        <v>701966500698.33398</v>
      </c>
      <c r="N40">
        <f t="shared" si="11"/>
        <v>205970307306.25171</v>
      </c>
      <c r="O40" cm="1">
        <f t="array" ref="O40">EXP(SUMPRODUCT(TRANSPOSE(H$3:H$8),P40:U40))</f>
        <v>639200876907.61011</v>
      </c>
      <c r="P40">
        <f t="shared" si="2"/>
        <v>10.472374515715389</v>
      </c>
      <c r="Q40">
        <f t="shared" si="2"/>
        <v>5.3838526546542997</v>
      </c>
      <c r="R40">
        <f t="shared" si="2"/>
        <v>1.8870696490323797</v>
      </c>
      <c r="S40">
        <f t="shared" si="2"/>
        <v>1.3862943611198906</v>
      </c>
      <c r="T40" s="9">
        <v>0</v>
      </c>
      <c r="U40" s="9">
        <v>1</v>
      </c>
      <c r="V40">
        <v>35326</v>
      </c>
      <c r="W40" s="9">
        <v>217.86</v>
      </c>
      <c r="X40" s="9">
        <v>6.6</v>
      </c>
      <c r="Y40" s="14">
        <v>4</v>
      </c>
      <c r="Z40" s="10">
        <f t="shared" si="8"/>
        <v>1.6076448585159303E-2</v>
      </c>
      <c r="AA40">
        <f t="shared" si="9"/>
        <v>0.21329216622224079</v>
      </c>
    </row>
    <row r="41" spans="1:27">
      <c r="A41">
        <v>5</v>
      </c>
      <c r="B41" s="1">
        <f t="shared" si="0"/>
        <v>44704</v>
      </c>
      <c r="C41">
        <v>1028</v>
      </c>
      <c r="D41">
        <f t="shared" si="1"/>
        <v>3226</v>
      </c>
      <c r="E41">
        <f t="shared" si="3"/>
        <v>2.6589450286986782E-3</v>
      </c>
      <c r="F41">
        <f t="shared" si="4"/>
        <v>6.427905690320479E-4</v>
      </c>
      <c r="G41">
        <f t="shared" si="5"/>
        <v>-7555.4829605926943</v>
      </c>
      <c r="J41">
        <f t="shared" si="6"/>
        <v>2658.945028698678</v>
      </c>
      <c r="K41">
        <f t="shared" si="7"/>
        <v>642.79056903204764</v>
      </c>
      <c r="L41">
        <f t="shared" si="10"/>
        <v>7004499835849.3486</v>
      </c>
      <c r="M41" cm="1">
        <f t="array" ref="M41">EXP(SUMPRODUCT(TRANSPOSE(H$11:H$16),P41:U41))</f>
        <v>423891531343.9892</v>
      </c>
      <c r="N41">
        <f t="shared" si="11"/>
        <v>205970307306.25174</v>
      </c>
      <c r="O41" cm="1">
        <f t="array" ref="O41">EXP(SUMPRODUCT(TRANSPOSE(H$3:H$8),P41:U41))</f>
        <v>140322856714.5069</v>
      </c>
      <c r="P41">
        <f t="shared" si="2"/>
        <v>10.047674472848625</v>
      </c>
      <c r="Q41">
        <f t="shared" si="2"/>
        <v>4.7169798610400973</v>
      </c>
      <c r="R41">
        <f t="shared" si="2"/>
        <v>1.8870696490323797</v>
      </c>
      <c r="S41">
        <f t="shared" si="2"/>
        <v>1.3862943611198906</v>
      </c>
      <c r="T41" s="9">
        <v>0</v>
      </c>
      <c r="U41" s="9">
        <v>1</v>
      </c>
      <c r="V41">
        <v>23102</v>
      </c>
      <c r="W41" s="9">
        <v>111.83</v>
      </c>
      <c r="X41" s="9">
        <v>6.6</v>
      </c>
      <c r="Y41" s="14">
        <v>4</v>
      </c>
      <c r="Z41" s="10">
        <f t="shared" si="8"/>
        <v>0.37471734529956457</v>
      </c>
      <c r="AA41">
        <f t="shared" si="9"/>
        <v>230.84704856529336</v>
      </c>
    </row>
    <row r="42" spans="1:27">
      <c r="A42">
        <v>6</v>
      </c>
      <c r="B42" s="1">
        <f t="shared" si="0"/>
        <v>44711</v>
      </c>
      <c r="C42">
        <v>625</v>
      </c>
      <c r="D42">
        <f t="shared" si="1"/>
        <v>3851</v>
      </c>
      <c r="E42">
        <f t="shared" si="3"/>
        <v>3.2811923364606255E-3</v>
      </c>
      <c r="F42">
        <f t="shared" si="4"/>
        <v>6.2224730776194725E-4</v>
      </c>
      <c r="G42">
        <f t="shared" si="5"/>
        <v>-4613.8580895899604</v>
      </c>
      <c r="J42">
        <f t="shared" si="6"/>
        <v>3281.1923364606255</v>
      </c>
      <c r="K42">
        <f t="shared" si="7"/>
        <v>622.24730776194747</v>
      </c>
      <c r="L42">
        <f t="shared" si="10"/>
        <v>8646391853630.8242</v>
      </c>
      <c r="M42" cm="1">
        <f t="array" ref="M42">EXP(SUMPRODUCT(TRANSPOSE(H$11:H$16),P42:U42))</f>
        <v>328490829229.86261</v>
      </c>
      <c r="N42">
        <f t="shared" si="11"/>
        <v>205970307306.25174</v>
      </c>
      <c r="O42" cm="1">
        <f t="array" ref="O42">EXP(SUMPRODUCT(TRANSPOSE(H$3:H$8),P42:U42))</f>
        <v>114666784692.202</v>
      </c>
      <c r="P42">
        <f t="shared" si="2"/>
        <v>9.8191816034828712</v>
      </c>
      <c r="Q42">
        <f t="shared" si="2"/>
        <v>4.833420674670446</v>
      </c>
      <c r="R42">
        <f t="shared" si="2"/>
        <v>1.8870696490323797</v>
      </c>
      <c r="S42">
        <f t="shared" si="2"/>
        <v>0.69314718055994529</v>
      </c>
      <c r="T42" s="9">
        <v>0</v>
      </c>
      <c r="U42" s="9">
        <v>1</v>
      </c>
      <c r="V42">
        <v>18383</v>
      </c>
      <c r="W42" s="9">
        <v>125.64</v>
      </c>
      <c r="X42" s="9">
        <v>6.6</v>
      </c>
      <c r="Y42" s="14">
        <v>2</v>
      </c>
      <c r="Z42" s="10">
        <f t="shared" si="8"/>
        <v>4.4043075808840515E-3</v>
      </c>
      <c r="AA42">
        <f t="shared" si="9"/>
        <v>1.2177336025266506E-2</v>
      </c>
    </row>
    <row r="43" spans="1:27">
      <c r="A43">
        <v>7</v>
      </c>
      <c r="B43" s="1">
        <f t="shared" si="0"/>
        <v>44718</v>
      </c>
      <c r="C43">
        <v>1443</v>
      </c>
      <c r="D43">
        <f t="shared" si="1"/>
        <v>5294</v>
      </c>
      <c r="E43">
        <f t="shared" si="3"/>
        <v>4.2790832033100523E-3</v>
      </c>
      <c r="F43">
        <f t="shared" si="4"/>
        <v>9.9789086684942685E-4</v>
      </c>
      <c r="G43">
        <f t="shared" si="5"/>
        <v>-9970.9375607789352</v>
      </c>
      <c r="J43">
        <f t="shared" si="6"/>
        <v>4279.0832033100523</v>
      </c>
      <c r="K43">
        <f t="shared" si="7"/>
        <v>997.89086684942686</v>
      </c>
      <c r="L43">
        <f t="shared" si="10"/>
        <v>11281616448801.299</v>
      </c>
      <c r="M43" cm="1">
        <f t="array" ref="M43">EXP(SUMPRODUCT(TRANSPOSE(H$11:H$16),P43:U43))</f>
        <v>439362869357.93719</v>
      </c>
      <c r="N43">
        <f t="shared" si="11"/>
        <v>205970307306.25174</v>
      </c>
      <c r="O43" cm="1">
        <f t="array" ref="O43">EXP(SUMPRODUCT(TRANSPOSE(H$3:H$8),P43:U43))</f>
        <v>178769590981.61664</v>
      </c>
      <c r="P43">
        <f t="shared" si="2"/>
        <v>10.105775121970961</v>
      </c>
      <c r="Q43">
        <f t="shared" si="2"/>
        <v>4.6862892372728835</v>
      </c>
      <c r="R43">
        <f t="shared" si="2"/>
        <v>1.9169226121820611</v>
      </c>
      <c r="S43">
        <f t="shared" si="2"/>
        <v>0.69314718055994529</v>
      </c>
      <c r="T43" s="9">
        <v>0</v>
      </c>
      <c r="U43" s="9">
        <v>0</v>
      </c>
      <c r="V43">
        <v>24484</v>
      </c>
      <c r="W43" s="9">
        <v>108.45</v>
      </c>
      <c r="X43" s="9">
        <v>6.8</v>
      </c>
      <c r="Y43" s="14">
        <v>2</v>
      </c>
      <c r="Z43" s="10">
        <f t="shared" si="8"/>
        <v>0.3084609377342849</v>
      </c>
      <c r="AA43">
        <f t="shared" si="9"/>
        <v>198.54088958602483</v>
      </c>
    </row>
    <row r="44" spans="1:27">
      <c r="A44">
        <v>8</v>
      </c>
      <c r="B44" s="1">
        <f t="shared" si="0"/>
        <v>44725</v>
      </c>
      <c r="C44">
        <v>811</v>
      </c>
      <c r="D44">
        <f t="shared" si="1"/>
        <v>6105</v>
      </c>
      <c r="E44">
        <f t="shared" si="3"/>
        <v>5.33675090211716E-3</v>
      </c>
      <c r="F44">
        <f t="shared" si="4"/>
        <v>1.0576676988071076E-3</v>
      </c>
      <c r="G44">
        <f t="shared" si="5"/>
        <v>-5556.7198432183341</v>
      </c>
      <c r="J44">
        <f t="shared" si="6"/>
        <v>5336.75090211716</v>
      </c>
      <c r="K44">
        <f t="shared" si="7"/>
        <v>1057.6676988071076</v>
      </c>
      <c r="L44">
        <f t="shared" si="10"/>
        <v>14077583936771.344</v>
      </c>
      <c r="M44" cm="1">
        <f t="array" ref="M44">EXP(SUMPRODUCT(TRANSPOSE(H$11:H$16),P44:U44))</f>
        <v>399575076940.81311</v>
      </c>
      <c r="N44">
        <f t="shared" si="11"/>
        <v>205970307306.2518</v>
      </c>
      <c r="O44" cm="1">
        <f t="array" ref="O44">EXP(SUMPRODUCT(TRANSPOSE(H$3:H$8),P44:U44))</f>
        <v>233305395182.49136</v>
      </c>
      <c r="P44">
        <f t="shared" si="2"/>
        <v>10.06496844345823</v>
      </c>
      <c r="Q44">
        <f t="shared" si="2"/>
        <v>4.8955236869950314</v>
      </c>
      <c r="R44">
        <f t="shared" si="2"/>
        <v>1.9169226121820611</v>
      </c>
      <c r="S44">
        <f t="shared" si="2"/>
        <v>0</v>
      </c>
      <c r="T44" s="9">
        <v>0</v>
      </c>
      <c r="U44" s="9">
        <v>0</v>
      </c>
      <c r="V44">
        <v>23505</v>
      </c>
      <c r="W44" s="9">
        <v>133.69</v>
      </c>
      <c r="X44" s="9">
        <v>6.8</v>
      </c>
      <c r="Y44" s="14">
        <v>0</v>
      </c>
      <c r="Z44" s="10">
        <f t="shared" si="8"/>
        <v>0.30415252627263578</v>
      </c>
      <c r="AA44">
        <f t="shared" si="9"/>
        <v>57.527476449756435</v>
      </c>
    </row>
    <row r="45" spans="1:27">
      <c r="A45">
        <v>9</v>
      </c>
      <c r="B45" s="1">
        <f t="shared" si="0"/>
        <v>44732</v>
      </c>
      <c r="C45">
        <v>867</v>
      </c>
      <c r="D45">
        <f t="shared" si="1"/>
        <v>6972</v>
      </c>
      <c r="E45">
        <f t="shared" si="3"/>
        <v>6.69507251891166E-3</v>
      </c>
      <c r="F45">
        <f t="shared" si="4"/>
        <v>1.3583216167945E-3</v>
      </c>
      <c r="G45">
        <f t="shared" si="5"/>
        <v>-5723.5052222606209</v>
      </c>
      <c r="J45">
        <f t="shared" si="6"/>
        <v>6695.0725189116602</v>
      </c>
      <c r="K45">
        <f t="shared" si="7"/>
        <v>1358.3216167945002</v>
      </c>
      <c r="L45">
        <f t="shared" si="10"/>
        <v>17672700657661.367</v>
      </c>
      <c r="M45" cm="1">
        <f t="array" ref="M45">EXP(SUMPRODUCT(TRANSPOSE(H$11:H$16),P45:U45))</f>
        <v>449566473954.37451</v>
      </c>
      <c r="N45">
        <f t="shared" si="11"/>
        <v>205970307306.2518</v>
      </c>
      <c r="O45" cm="1">
        <f t="array" ref="O45">EXP(SUMPRODUCT(TRANSPOSE(H$3:H$8),P45:U45))</f>
        <v>203274108349.82904</v>
      </c>
      <c r="P45">
        <f t="shared" si="2"/>
        <v>9.8818552524090144</v>
      </c>
      <c r="Q45">
        <f t="shared" si="2"/>
        <v>5.2625865565922378</v>
      </c>
      <c r="R45">
        <f t="shared" si="2"/>
        <v>1.9169226121820611</v>
      </c>
      <c r="S45">
        <f t="shared" si="2"/>
        <v>0.69314718055994529</v>
      </c>
      <c r="T45" s="9">
        <v>0</v>
      </c>
      <c r="U45" s="9">
        <v>0</v>
      </c>
      <c r="V45">
        <v>19572</v>
      </c>
      <c r="W45" s="9">
        <v>192.98</v>
      </c>
      <c r="X45" s="9">
        <v>6.8</v>
      </c>
      <c r="Y45" s="14">
        <v>2</v>
      </c>
      <c r="Z45" s="10">
        <f t="shared" si="8"/>
        <v>0.56669159953229553</v>
      </c>
      <c r="AA45">
        <f t="shared" si="9"/>
        <v>177.7170650491698</v>
      </c>
    </row>
    <row r="46" spans="1:27">
      <c r="A46">
        <v>10</v>
      </c>
      <c r="B46" s="1">
        <f t="shared" si="0"/>
        <v>44739</v>
      </c>
      <c r="C46">
        <v>753</v>
      </c>
      <c r="D46">
        <f t="shared" si="1"/>
        <v>7725</v>
      </c>
      <c r="E46">
        <f t="shared" si="3"/>
        <v>7.6150680723663378E-3</v>
      </c>
      <c r="F46">
        <f t="shared" si="4"/>
        <v>9.1999555345467776E-4</v>
      </c>
      <c r="G46">
        <f t="shared" si="5"/>
        <v>-5264.3297160141319</v>
      </c>
      <c r="J46">
        <f t="shared" si="6"/>
        <v>7615.0680723663381</v>
      </c>
      <c r="K46">
        <f t="shared" si="7"/>
        <v>919.99555345467797</v>
      </c>
      <c r="L46">
        <f t="shared" si="10"/>
        <v>20110478270950.359</v>
      </c>
      <c r="M46" cm="1">
        <f t="array" ref="M46">EXP(SUMPRODUCT(TRANSPOSE(H$11:H$16),P46:U46))</f>
        <v>270974527461.86908</v>
      </c>
      <c r="N46">
        <f t="shared" si="11"/>
        <v>205970307306.2518</v>
      </c>
      <c r="O46" cm="1">
        <f t="array" ref="O46">EXP(SUMPRODUCT(TRANSPOSE(H$3:H$8),P46:U46))</f>
        <v>44744746573.681534</v>
      </c>
      <c r="P46">
        <f t="shared" si="2"/>
        <v>9.4218161184227096</v>
      </c>
      <c r="Q46">
        <f t="shared" si="2"/>
        <v>4.6690835117317437</v>
      </c>
      <c r="R46">
        <f t="shared" si="2"/>
        <v>1.9169226121820611</v>
      </c>
      <c r="S46">
        <f t="shared" si="2"/>
        <v>0.69314718055994529</v>
      </c>
      <c r="T46" s="9">
        <v>0</v>
      </c>
      <c r="U46" s="9">
        <v>0</v>
      </c>
      <c r="V46">
        <v>12355</v>
      </c>
      <c r="W46" s="9">
        <v>106.6</v>
      </c>
      <c r="X46" s="9">
        <v>6.8</v>
      </c>
      <c r="Y46" s="14">
        <v>2</v>
      </c>
      <c r="Z46" s="10">
        <f t="shared" si="8"/>
        <v>0.22177364336610622</v>
      </c>
      <c r="AA46">
        <f t="shared" si="9"/>
        <v>30.312662674198503</v>
      </c>
    </row>
    <row r="47" spans="1:27">
      <c r="A47">
        <v>11</v>
      </c>
      <c r="B47" s="1">
        <f t="shared" si="0"/>
        <v>44746</v>
      </c>
      <c r="C47">
        <v>620</v>
      </c>
      <c r="D47">
        <f t="shared" si="1"/>
        <v>8345</v>
      </c>
      <c r="E47">
        <f t="shared" si="3"/>
        <v>8.2839644096828202E-3</v>
      </c>
      <c r="F47">
        <f t="shared" si="4"/>
        <v>6.6889633731648246E-4</v>
      </c>
      <c r="G47">
        <f t="shared" si="5"/>
        <v>-4532.1265061527201</v>
      </c>
      <c r="J47">
        <f t="shared" si="6"/>
        <v>8283.9644096828197</v>
      </c>
      <c r="K47">
        <f t="shared" si="7"/>
        <v>668.89633731648155</v>
      </c>
      <c r="L47">
        <f t="shared" si="10"/>
        <v>21884319759802.254</v>
      </c>
      <c r="M47" cm="1">
        <f t="array" ref="M47">EXP(SUMPRODUCT(TRANSPOSE(H$11:H$16),P47:U47))</f>
        <v>177458653027.39883</v>
      </c>
      <c r="N47">
        <f t="shared" si="11"/>
        <v>205970307306.2518</v>
      </c>
      <c r="O47" cm="1">
        <f t="array" ref="O47">EXP(SUMPRODUCT(TRANSPOSE(H$3:H$8),P47:U47))</f>
        <v>152128907727.69971</v>
      </c>
      <c r="P47">
        <f t="shared" si="2"/>
        <v>10.123024608256227</v>
      </c>
      <c r="Q47">
        <f t="shared" si="2"/>
        <v>4.5458447199032763</v>
      </c>
      <c r="R47">
        <f t="shared" si="2"/>
        <v>1.824549292051046</v>
      </c>
      <c r="S47">
        <f t="shared" si="2"/>
        <v>0.69314718055994529</v>
      </c>
      <c r="T47" s="9">
        <v>0</v>
      </c>
      <c r="U47" s="9">
        <v>0</v>
      </c>
      <c r="V47">
        <v>24910</v>
      </c>
      <c r="W47" s="9">
        <v>94.24</v>
      </c>
      <c r="X47" s="9">
        <v>6.2</v>
      </c>
      <c r="Y47" s="14">
        <v>2</v>
      </c>
      <c r="Z47" s="10">
        <f t="shared" si="8"/>
        <v>7.8865060187873468E-2</v>
      </c>
      <c r="AA47">
        <f t="shared" si="9"/>
        <v>3.5743233586222174</v>
      </c>
    </row>
    <row r="48" spans="1:27">
      <c r="A48">
        <v>12</v>
      </c>
      <c r="B48" s="1">
        <f t="shared" si="0"/>
        <v>44753</v>
      </c>
      <c r="C48">
        <v>462</v>
      </c>
      <c r="D48">
        <f t="shared" si="1"/>
        <v>8807</v>
      </c>
      <c r="E48">
        <f t="shared" si="3"/>
        <v>8.8880230016405992E-3</v>
      </c>
      <c r="F48">
        <f t="shared" si="4"/>
        <v>6.04058591957779E-4</v>
      </c>
      <c r="G48">
        <f t="shared" si="5"/>
        <v>-3424.2697834799342</v>
      </c>
      <c r="J48">
        <f t="shared" si="6"/>
        <v>8888.0230016405985</v>
      </c>
      <c r="K48">
        <f t="shared" si="7"/>
        <v>604.05859195777884</v>
      </c>
      <c r="L48">
        <f t="shared" si="10"/>
        <v>23487246879260.652</v>
      </c>
      <c r="M48" cm="1">
        <f t="array" ref="M48">EXP(SUMPRODUCT(TRANSPOSE(H$11:H$16),P48:U48))</f>
        <v>145783549228.98053</v>
      </c>
      <c r="N48">
        <f t="shared" si="11"/>
        <v>205970307306.2518</v>
      </c>
      <c r="O48" cm="1">
        <f t="array" ref="O48">EXP(SUMPRODUCT(TRANSPOSE(H$3:H$8),P48:U48))</f>
        <v>64212969430.020409</v>
      </c>
      <c r="P48">
        <f t="shared" si="2"/>
        <v>9.7251978568555444</v>
      </c>
      <c r="Q48">
        <f t="shared" si="2"/>
        <v>4.560068212075671</v>
      </c>
      <c r="R48">
        <f t="shared" si="2"/>
        <v>1.824549292051046</v>
      </c>
      <c r="S48">
        <f t="shared" si="2"/>
        <v>1.0986122886681098</v>
      </c>
      <c r="T48" s="9">
        <v>0</v>
      </c>
      <c r="U48" s="9">
        <v>0</v>
      </c>
      <c r="V48">
        <v>16734</v>
      </c>
      <c r="W48" s="9">
        <v>95.59</v>
      </c>
      <c r="X48" s="9">
        <v>6.2</v>
      </c>
      <c r="Y48" s="14">
        <v>3</v>
      </c>
      <c r="Z48" s="10">
        <f t="shared" si="8"/>
        <v>0.30748612977874207</v>
      </c>
      <c r="AA48">
        <f t="shared" si="9"/>
        <v>33.408420669293697</v>
      </c>
    </row>
    <row r="49" spans="1:27">
      <c r="A49">
        <v>13</v>
      </c>
      <c r="B49" s="1">
        <f t="shared" si="0"/>
        <v>44760</v>
      </c>
      <c r="C49">
        <v>745</v>
      </c>
      <c r="D49">
        <f t="shared" si="1"/>
        <v>9552</v>
      </c>
      <c r="E49">
        <f t="shared" si="3"/>
        <v>9.7709032536000828E-3</v>
      </c>
      <c r="F49">
        <f t="shared" si="4"/>
        <v>8.8288025195948361E-4</v>
      </c>
      <c r="G49">
        <f t="shared" si="5"/>
        <v>-5239.0791312560768</v>
      </c>
      <c r="J49">
        <f t="shared" si="6"/>
        <v>9770.9032536000832</v>
      </c>
      <c r="K49">
        <f t="shared" si="7"/>
        <v>882.88025195948467</v>
      </c>
      <c r="L49">
        <f t="shared" si="10"/>
        <v>25831812172817.766</v>
      </c>
      <c r="M49" cm="1">
        <f t="array" ref="M49">EXP(SUMPRODUCT(TRANSPOSE(H$11:H$16),P49:U49))</f>
        <v>195466891861.80383</v>
      </c>
      <c r="N49">
        <f t="shared" si="11"/>
        <v>205970307306.2518</v>
      </c>
      <c r="O49" cm="1">
        <f t="array" ref="O49">EXP(SUMPRODUCT(TRANSPOSE(H$3:H$8),P49:U49))</f>
        <v>204314643406.74402</v>
      </c>
      <c r="P49">
        <f t="shared" si="2"/>
        <v>10.186445986151496</v>
      </c>
      <c r="Q49">
        <f t="shared" si="2"/>
        <v>4.7139349007794804</v>
      </c>
      <c r="R49">
        <f t="shared" si="2"/>
        <v>1.824549292051046</v>
      </c>
      <c r="S49">
        <f t="shared" si="2"/>
        <v>0.69314718055994529</v>
      </c>
      <c r="T49" s="9">
        <v>0</v>
      </c>
      <c r="U49" s="9">
        <v>0</v>
      </c>
      <c r="V49">
        <v>26541</v>
      </c>
      <c r="W49" s="9">
        <v>111.49</v>
      </c>
      <c r="X49" s="9">
        <v>6.2</v>
      </c>
      <c r="Y49" s="14">
        <v>2</v>
      </c>
      <c r="Z49" s="10">
        <f t="shared" si="8"/>
        <v>0.18507416370400626</v>
      </c>
      <c r="AA49">
        <f t="shared" si="9"/>
        <v>21.532890602341151</v>
      </c>
    </row>
    <row r="50" spans="1:27">
      <c r="A50">
        <v>14</v>
      </c>
      <c r="B50" s="1">
        <f t="shared" si="0"/>
        <v>44767</v>
      </c>
      <c r="C50">
        <v>813</v>
      </c>
      <c r="D50">
        <f t="shared" si="1"/>
        <v>10365</v>
      </c>
      <c r="E50">
        <f t="shared" si="3"/>
        <v>1.0558551909804925E-2</v>
      </c>
      <c r="F50">
        <f t="shared" si="4"/>
        <v>7.8764865620484237E-4</v>
      </c>
      <c r="G50">
        <f t="shared" si="5"/>
        <v>-5810.0707078951054</v>
      </c>
      <c r="J50">
        <f t="shared" si="6"/>
        <v>10558.551909804924</v>
      </c>
      <c r="K50">
        <f t="shared" si="7"/>
        <v>787.64865620484125</v>
      </c>
      <c r="L50">
        <f t="shared" si="10"/>
        <v>27925246691746.816</v>
      </c>
      <c r="M50" cm="1">
        <f t="array" ref="M50">EXP(SUMPRODUCT(TRANSPOSE(H$11:H$16),P50:U50))</f>
        <v>161106302801.27588</v>
      </c>
      <c r="N50">
        <f t="shared" si="11"/>
        <v>205970307306.25183</v>
      </c>
      <c r="O50" cm="1">
        <f t="array" ref="O50">EXP(SUMPRODUCT(TRANSPOSE(H$3:H$8),P50:U50))</f>
        <v>203015352607.54788</v>
      </c>
      <c r="P50">
        <f t="shared" si="2"/>
        <v>9.9679635717204924</v>
      </c>
      <c r="Q50">
        <f t="shared" si="2"/>
        <v>5.005890723065499</v>
      </c>
      <c r="R50">
        <f t="shared" si="2"/>
        <v>1.824549292051046</v>
      </c>
      <c r="S50">
        <f t="shared" si="2"/>
        <v>0</v>
      </c>
      <c r="T50" s="9">
        <v>0</v>
      </c>
      <c r="U50" s="9">
        <v>0</v>
      </c>
      <c r="V50">
        <v>21332</v>
      </c>
      <c r="W50" s="9">
        <v>149.29</v>
      </c>
      <c r="X50" s="9">
        <v>6.2</v>
      </c>
      <c r="Y50" s="14">
        <v>1</v>
      </c>
      <c r="Z50" s="10">
        <f t="shared" si="8"/>
        <v>3.1182464692692195E-2</v>
      </c>
      <c r="AA50">
        <f t="shared" si="9"/>
        <v>0.81596105974081912</v>
      </c>
    </row>
    <row r="51" spans="1:27">
      <c r="A51">
        <v>15</v>
      </c>
      <c r="B51" s="1">
        <f t="shared" si="0"/>
        <v>44774</v>
      </c>
      <c r="C51">
        <v>569</v>
      </c>
      <c r="D51">
        <f t="shared" si="1"/>
        <v>10934</v>
      </c>
      <c r="E51">
        <f t="shared" si="3"/>
        <v>1.0927346329098975E-2</v>
      </c>
      <c r="F51">
        <f t="shared" si="4"/>
        <v>3.6879441929404955E-4</v>
      </c>
      <c r="G51">
        <f t="shared" si="5"/>
        <v>-4498.0993119250788</v>
      </c>
      <c r="J51">
        <f t="shared" si="6"/>
        <v>10927.346329098975</v>
      </c>
      <c r="K51">
        <f t="shared" si="7"/>
        <v>368.79441929405039</v>
      </c>
      <c r="L51">
        <f t="shared" si="10"/>
        <v>28906011645648.645</v>
      </c>
      <c r="M51" cm="1">
        <f t="array" ref="M51">EXP(SUMPRODUCT(TRANSPOSE(H$11:H$16),P51:U51))</f>
        <v>70087006908.762222</v>
      </c>
      <c r="N51">
        <f t="shared" si="11"/>
        <v>205970307306.25183</v>
      </c>
      <c r="O51" cm="1">
        <f t="array" ref="O51">EXP(SUMPRODUCT(TRANSPOSE(H$3:H$8),P51:U51))</f>
        <v>173227314022.92377</v>
      </c>
      <c r="P51">
        <f t="shared" si="2"/>
        <v>9.9385650791488249</v>
      </c>
      <c r="Q51">
        <f t="shared" si="2"/>
        <v>4.9564606596499843</v>
      </c>
      <c r="R51">
        <f t="shared" si="2"/>
        <v>1.7404661748405046</v>
      </c>
      <c r="S51">
        <f t="shared" si="2"/>
        <v>0</v>
      </c>
      <c r="T51" s="9">
        <v>0</v>
      </c>
      <c r="U51" s="9">
        <v>0</v>
      </c>
      <c r="V51">
        <v>20714</v>
      </c>
      <c r="W51" s="9">
        <v>142.09</v>
      </c>
      <c r="X51" s="9">
        <v>5.7</v>
      </c>
      <c r="Y51" s="14">
        <v>0</v>
      </c>
      <c r="Z51" s="10">
        <f t="shared" si="8"/>
        <v>0.35185515062557049</v>
      </c>
      <c r="AA51">
        <f t="shared" si="9"/>
        <v>108.68460163397363</v>
      </c>
    </row>
    <row r="52" spans="1:27">
      <c r="A52">
        <v>16</v>
      </c>
      <c r="B52" s="1">
        <f t="shared" si="0"/>
        <v>44781</v>
      </c>
      <c r="C52">
        <v>343</v>
      </c>
      <c r="D52">
        <f t="shared" si="1"/>
        <v>11277</v>
      </c>
      <c r="E52">
        <f t="shared" si="3"/>
        <v>1.1336546786440582E-2</v>
      </c>
      <c r="F52">
        <f t="shared" si="4"/>
        <v>4.0920045734160748E-4</v>
      </c>
      <c r="G52">
        <f t="shared" si="5"/>
        <v>-2675.847754340085</v>
      </c>
      <c r="J52">
        <f t="shared" si="6"/>
        <v>11336.546786440582</v>
      </c>
      <c r="K52">
        <f t="shared" si="7"/>
        <v>409.20045734160703</v>
      </c>
      <c r="L52">
        <f t="shared" si="10"/>
        <v>29994659741528.617</v>
      </c>
      <c r="M52" cm="1">
        <f t="array" ref="M52">EXP(SUMPRODUCT(TRANSPOSE(H$11:H$16),P52:U52))</f>
        <v>72610718957.505234</v>
      </c>
      <c r="N52">
        <f t="shared" si="11"/>
        <v>205970307306.25183</v>
      </c>
      <c r="O52" cm="1">
        <f t="array" ref="O52">EXP(SUMPRODUCT(TRANSPOSE(H$3:H$8),P52:U52))</f>
        <v>186124176967.80066</v>
      </c>
      <c r="P52">
        <f t="shared" si="2"/>
        <v>10.109647698809924</v>
      </c>
      <c r="Q52">
        <f t="shared" si="2"/>
        <v>4.6861048034840902</v>
      </c>
      <c r="R52">
        <f t="shared" si="2"/>
        <v>1.7404661748405046</v>
      </c>
      <c r="S52">
        <f t="shared" si="2"/>
        <v>0</v>
      </c>
      <c r="T52" s="9">
        <v>0</v>
      </c>
      <c r="U52" s="9">
        <v>0</v>
      </c>
      <c r="V52">
        <v>24579</v>
      </c>
      <c r="W52" s="9">
        <v>108.43</v>
      </c>
      <c r="X52" s="9">
        <v>5.7</v>
      </c>
      <c r="Y52" s="14">
        <v>1</v>
      </c>
      <c r="Z52" s="10">
        <f t="shared" si="8"/>
        <v>0.19300424880934997</v>
      </c>
      <c r="AA52">
        <f t="shared" si="9"/>
        <v>10.709911178274544</v>
      </c>
    </row>
    <row r="53" spans="1:27">
      <c r="A53">
        <v>17</v>
      </c>
      <c r="B53" s="1">
        <f t="shared" si="0"/>
        <v>44788</v>
      </c>
      <c r="C53">
        <v>423</v>
      </c>
      <c r="D53">
        <f t="shared" si="1"/>
        <v>11700</v>
      </c>
      <c r="E53">
        <f t="shared" si="3"/>
        <v>1.1619690369023994E-2</v>
      </c>
      <c r="F53">
        <f t="shared" si="4"/>
        <v>2.8314358258341166E-4</v>
      </c>
      <c r="G53">
        <f t="shared" si="5"/>
        <v>-3455.7223699035735</v>
      </c>
      <c r="J53">
        <f t="shared" si="6"/>
        <v>11619.690369023994</v>
      </c>
      <c r="K53">
        <f t="shared" si="7"/>
        <v>283.14358258341235</v>
      </c>
      <c r="L53">
        <f t="shared" si="10"/>
        <v>30748206465550.535</v>
      </c>
      <c r="M53" cm="1">
        <f t="array" ref="M53">EXP(SUMPRODUCT(TRANSPOSE(H$11:H$16),P53:U53))</f>
        <v>47119246503.565605</v>
      </c>
      <c r="N53">
        <f t="shared" si="11"/>
        <v>205970307306.25183</v>
      </c>
      <c r="O53" cm="1">
        <f t="array" ref="O53">EXP(SUMPRODUCT(TRANSPOSE(H$3:H$8),P53:U53))</f>
        <v>54963600206.901108</v>
      </c>
      <c r="P53">
        <f t="shared" si="2"/>
        <v>9.4175171297683136</v>
      </c>
      <c r="Q53">
        <f t="shared" si="2"/>
        <v>4.850623024222136</v>
      </c>
      <c r="R53">
        <f t="shared" si="2"/>
        <v>1.7404661748405046</v>
      </c>
      <c r="S53">
        <f t="shared" si="2"/>
        <v>0</v>
      </c>
      <c r="T53" s="9">
        <v>0</v>
      </c>
      <c r="U53" s="9">
        <v>0</v>
      </c>
      <c r="V53">
        <v>12302</v>
      </c>
      <c r="W53" s="9">
        <v>127.82</v>
      </c>
      <c r="X53" s="9">
        <v>5.7</v>
      </c>
      <c r="Y53" s="14">
        <v>0</v>
      </c>
      <c r="Z53" s="10">
        <f t="shared" si="8"/>
        <v>0.33062982840800864</v>
      </c>
      <c r="AA53">
        <f t="shared" si="9"/>
        <v>69.080914051232639</v>
      </c>
    </row>
    <row r="54" spans="1:27">
      <c r="A54">
        <v>18</v>
      </c>
      <c r="B54" s="1">
        <f t="shared" si="0"/>
        <v>44795</v>
      </c>
      <c r="C54">
        <v>370</v>
      </c>
      <c r="D54">
        <f t="shared" si="1"/>
        <v>12070</v>
      </c>
      <c r="E54">
        <f t="shared" si="3"/>
        <v>1.2108660739779786E-2</v>
      </c>
      <c r="F54">
        <f t="shared" si="4"/>
        <v>4.8897037075579242E-4</v>
      </c>
      <c r="G54">
        <f t="shared" si="5"/>
        <v>-2820.5872048758374</v>
      </c>
      <c r="J54">
        <f t="shared" si="6"/>
        <v>12108.660739779787</v>
      </c>
      <c r="K54">
        <f t="shared" si="7"/>
        <v>488.97037075579283</v>
      </c>
      <c r="L54">
        <f t="shared" si="10"/>
        <v>32050040601819.305</v>
      </c>
      <c r="M54" cm="1">
        <f t="array" ref="M54">EXP(SUMPRODUCT(TRANSPOSE(H$11:H$16),P54:U54))</f>
        <v>76615798372.287506</v>
      </c>
      <c r="N54">
        <f t="shared" si="11"/>
        <v>205970307306.25183</v>
      </c>
      <c r="O54" cm="1">
        <f t="array" ref="O54">EXP(SUMPRODUCT(TRANSPOSE(H$3:H$8),P54:U54))</f>
        <v>132402352588.64017</v>
      </c>
      <c r="P54">
        <f t="shared" si="2"/>
        <v>9.9126454903208945</v>
      </c>
      <c r="Q54">
        <f t="shared" si="2"/>
        <v>4.8781699996537302</v>
      </c>
      <c r="R54">
        <f t="shared" si="2"/>
        <v>1.7404661748405046</v>
      </c>
      <c r="S54">
        <f t="shared" si="2"/>
        <v>0.69314718055994529</v>
      </c>
      <c r="T54" s="9">
        <v>0</v>
      </c>
      <c r="U54" s="9">
        <v>0</v>
      </c>
      <c r="V54">
        <v>20184</v>
      </c>
      <c r="W54" s="9">
        <v>131.38999999999999</v>
      </c>
      <c r="X54" s="9">
        <v>5.7</v>
      </c>
      <c r="Y54" s="14">
        <v>2</v>
      </c>
      <c r="Z54" s="10">
        <f t="shared" si="8"/>
        <v>0.32154154258322387</v>
      </c>
      <c r="AA54">
        <f t="shared" si="9"/>
        <v>28.946435130401252</v>
      </c>
    </row>
    <row r="55" spans="1:27">
      <c r="A55" s="15">
        <v>19</v>
      </c>
      <c r="B55" s="1">
        <f t="shared" si="0"/>
        <v>44802</v>
      </c>
      <c r="C55">
        <v>390</v>
      </c>
      <c r="D55">
        <f t="shared" si="1"/>
        <v>12460</v>
      </c>
      <c r="E55">
        <f t="shared" si="3"/>
        <v>1.2515179467250781E-2</v>
      </c>
      <c r="F55">
        <f t="shared" si="4"/>
        <v>4.0651872747099471E-4</v>
      </c>
      <c r="G55">
        <f t="shared" si="5"/>
        <v>-3045.0734183993186</v>
      </c>
      <c r="J55">
        <f t="shared" si="6"/>
        <v>12515.17946725078</v>
      </c>
      <c r="K55">
        <f t="shared" si="7"/>
        <v>406.51872747099333</v>
      </c>
      <c r="L55">
        <f t="shared" si="10"/>
        <v>33132846215171.086</v>
      </c>
      <c r="M55" cm="1">
        <f t="array" ref="M55">EXP(SUMPRODUCT(TRANSPOSE(H$11:H$16),P55:U55))</f>
        <v>60185640092.35714</v>
      </c>
      <c r="N55">
        <f t="shared" si="11"/>
        <v>205970307306.25183</v>
      </c>
      <c r="O55" cm="1">
        <f t="array" ref="O55">EXP(SUMPRODUCT(TRANSPOSE(H$3:H$8),P55:U55))</f>
        <v>110579353958.5244</v>
      </c>
      <c r="P55">
        <f t="shared" si="2"/>
        <v>9.7736635646999268</v>
      </c>
      <c r="Q55">
        <f t="shared" si="2"/>
        <v>4.8373924012355047</v>
      </c>
      <c r="R55">
        <f t="shared" si="2"/>
        <v>1.7404661748405046</v>
      </c>
      <c r="S55">
        <f t="shared" si="2"/>
        <v>0</v>
      </c>
      <c r="T55" s="9">
        <v>0</v>
      </c>
      <c r="U55" s="9">
        <v>0</v>
      </c>
      <c r="V55">
        <v>17565</v>
      </c>
      <c r="W55" s="9">
        <v>126.14</v>
      </c>
      <c r="X55" s="9">
        <v>5.7</v>
      </c>
      <c r="Y55" s="14">
        <v>1</v>
      </c>
      <c r="Z55" s="10">
        <f t="shared" si="8"/>
        <v>4.2355711464085455E-2</v>
      </c>
      <c r="AA55">
        <f t="shared" si="9"/>
        <v>0.67123194780840634</v>
      </c>
    </row>
    <row r="56" spans="1:27">
      <c r="A56">
        <v>20</v>
      </c>
      <c r="B56" s="1">
        <f t="shared" si="0"/>
        <v>44809</v>
      </c>
      <c r="C56">
        <v>490</v>
      </c>
      <c r="D56">
        <f t="shared" si="1"/>
        <v>12950</v>
      </c>
      <c r="E56">
        <f t="shared" si="3"/>
        <v>1.277011244627535E-2</v>
      </c>
      <c r="F56">
        <f t="shared" si="4"/>
        <v>2.5493297902456913E-4</v>
      </c>
      <c r="G56">
        <f t="shared" si="5"/>
        <v>-4054.5098386057643</v>
      </c>
      <c r="J56">
        <f t="shared" si="6"/>
        <v>12770.112446275351</v>
      </c>
      <c r="K56">
        <f t="shared" si="7"/>
        <v>254.93297902457016</v>
      </c>
      <c r="L56">
        <f t="shared" si="10"/>
        <v>33812114605987.438</v>
      </c>
      <c r="M56" cm="1">
        <f t="array" ref="M56">EXP(SUMPRODUCT(TRANSPOSE(H$11:H$16),P56:U56))</f>
        <v>35768920436.294678</v>
      </c>
      <c r="N56">
        <f t="shared" si="11"/>
        <v>205970307306.25183</v>
      </c>
      <c r="O56" cm="1">
        <f t="array" ref="O56">EXP(SUMPRODUCT(TRANSPOSE(H$3:H$8),P56:U56))</f>
        <v>103298870916.55028</v>
      </c>
      <c r="P56">
        <f t="shared" si="2"/>
        <v>9.8110981032427809</v>
      </c>
      <c r="Q56">
        <f t="shared" si="2"/>
        <v>4.7268567042446907</v>
      </c>
      <c r="R56">
        <f t="shared" si="2"/>
        <v>1.6863989535702288</v>
      </c>
      <c r="S56">
        <f t="shared" si="2"/>
        <v>0</v>
      </c>
      <c r="T56" s="9">
        <v>0</v>
      </c>
      <c r="U56" s="9">
        <v>0</v>
      </c>
      <c r="V56">
        <v>18235</v>
      </c>
      <c r="W56" s="9">
        <v>112.94</v>
      </c>
      <c r="X56" s="9">
        <v>5.4</v>
      </c>
      <c r="Y56" s="14">
        <v>1</v>
      </c>
      <c r="Z56" s="10">
        <f t="shared" si="8"/>
        <v>0.47972861423557112</v>
      </c>
      <c r="AA56">
        <f t="shared" si="9"/>
        <v>216.74914152608562</v>
      </c>
    </row>
    <row r="57" spans="1:27">
      <c r="A57">
        <v>21</v>
      </c>
      <c r="B57" s="1">
        <f t="shared" si="0"/>
        <v>44816</v>
      </c>
      <c r="C57">
        <v>618</v>
      </c>
      <c r="D57">
        <f t="shared" si="1"/>
        <v>13568</v>
      </c>
      <c r="E57">
        <f t="shared" si="3"/>
        <v>1.3089312835717459E-2</v>
      </c>
      <c r="F57">
        <f t="shared" si="4"/>
        <v>3.1920038944210916E-4</v>
      </c>
      <c r="G57">
        <f t="shared" si="5"/>
        <v>-4974.709329901566</v>
      </c>
      <c r="J57">
        <f t="shared" si="6"/>
        <v>13089.312835717459</v>
      </c>
      <c r="K57">
        <f t="shared" si="7"/>
        <v>319.20038944210864</v>
      </c>
      <c r="L57">
        <f t="shared" si="10"/>
        <v>34662870731395.617</v>
      </c>
      <c r="M57" cm="1">
        <f t="array" ref="M57">EXP(SUMPRODUCT(TRANSPOSE(H$11:H$16),P57:U57))</f>
        <v>42559460492.236221</v>
      </c>
      <c r="N57">
        <f t="shared" si="11"/>
        <v>205970307306.25183</v>
      </c>
      <c r="O57" cm="1">
        <f t="array" ref="O57">EXP(SUMPRODUCT(TRANSPOSE(H$3:H$8),P57:U57))</f>
        <v>102073397186.01738</v>
      </c>
      <c r="P57">
        <f t="shared" si="2"/>
        <v>9.8481862367510384</v>
      </c>
      <c r="Q57">
        <f t="shared" si="2"/>
        <v>4.779375562179788</v>
      </c>
      <c r="R57">
        <f t="shared" si="2"/>
        <v>1.6863989535702288</v>
      </c>
      <c r="S57">
        <f t="shared" si="2"/>
        <v>0.69314718055994529</v>
      </c>
      <c r="T57" s="9">
        <v>0</v>
      </c>
      <c r="U57" s="9">
        <v>0</v>
      </c>
      <c r="V57">
        <v>18924</v>
      </c>
      <c r="W57" s="9">
        <v>119.03</v>
      </c>
      <c r="X57" s="9">
        <v>5.4</v>
      </c>
      <c r="Y57" s="14">
        <v>2</v>
      </c>
      <c r="Z57" s="10">
        <f t="shared" si="8"/>
        <v>0.4834945154658436</v>
      </c>
      <c r="AA57">
        <f t="shared" si="9"/>
        <v>279.70268903992019</v>
      </c>
    </row>
    <row r="58" spans="1:27">
      <c r="A58">
        <v>22</v>
      </c>
      <c r="B58" s="1">
        <f t="shared" si="0"/>
        <v>44823</v>
      </c>
      <c r="C58">
        <v>245</v>
      </c>
      <c r="D58">
        <f t="shared" si="1"/>
        <v>13813</v>
      </c>
      <c r="E58">
        <f t="shared" si="3"/>
        <v>1.3323461917335355E-2</v>
      </c>
      <c r="F58">
        <f t="shared" si="4"/>
        <v>2.3414908161789594E-4</v>
      </c>
      <c r="G58">
        <f t="shared" si="5"/>
        <v>-2048.0903734118183</v>
      </c>
      <c r="J58">
        <f t="shared" si="6"/>
        <v>13323.461917335355</v>
      </c>
      <c r="K58">
        <f t="shared" si="7"/>
        <v>234.14908161789572</v>
      </c>
      <c r="L58">
        <f t="shared" si="10"/>
        <v>35287116889890.125</v>
      </c>
      <c r="M58" cm="1">
        <f t="array" ref="M58">EXP(SUMPRODUCT(TRANSPOSE(H$11:H$16),P58:U58))</f>
        <v>29741336243.455494</v>
      </c>
      <c r="N58">
        <f t="shared" si="11"/>
        <v>205970307306.25183</v>
      </c>
      <c r="O58" cm="1">
        <f t="array" ref="O58">EXP(SUMPRODUCT(TRANSPOSE(H$3:H$8),P58:U58))</f>
        <v>61797401626.709305</v>
      </c>
      <c r="P58">
        <f t="shared" si="2"/>
        <v>9.4880478632807588</v>
      </c>
      <c r="Q58">
        <f t="shared" si="2"/>
        <v>4.8591920569472373</v>
      </c>
      <c r="R58">
        <f t="shared" si="2"/>
        <v>1.6863989535702288</v>
      </c>
      <c r="S58">
        <f t="shared" si="2"/>
        <v>0</v>
      </c>
      <c r="T58" s="9">
        <v>0</v>
      </c>
      <c r="U58" s="9">
        <v>0</v>
      </c>
      <c r="V58">
        <v>13201</v>
      </c>
      <c r="W58" s="9">
        <v>128.91999999999999</v>
      </c>
      <c r="X58" s="9">
        <v>5.4</v>
      </c>
      <c r="Y58" s="14">
        <v>1</v>
      </c>
      <c r="Z58" s="10">
        <f t="shared" si="8"/>
        <v>4.4289462784099114E-2</v>
      </c>
      <c r="AA58">
        <f t="shared" si="9"/>
        <v>0.50285240890771754</v>
      </c>
    </row>
    <row r="59" spans="1:27">
      <c r="A59">
        <v>23</v>
      </c>
      <c r="B59" s="1">
        <f t="shared" si="0"/>
        <v>44830</v>
      </c>
      <c r="C59">
        <v>533</v>
      </c>
      <c r="D59">
        <f t="shared" si="1"/>
        <v>14346</v>
      </c>
      <c r="E59">
        <f t="shared" si="3"/>
        <v>1.3719053460991004E-2</v>
      </c>
      <c r="F59">
        <f t="shared" si="4"/>
        <v>3.9559154365564897E-4</v>
      </c>
      <c r="G59">
        <f t="shared" si="5"/>
        <v>-4176.1234022570688</v>
      </c>
      <c r="J59">
        <f t="shared" si="6"/>
        <v>13719.053460991005</v>
      </c>
      <c r="K59">
        <f t="shared" si="7"/>
        <v>395.59154365564973</v>
      </c>
      <c r="L59">
        <f t="shared" si="10"/>
        <v>36342108537936.227</v>
      </c>
      <c r="M59" cm="1">
        <f t="array" ref="M59">EXP(SUMPRODUCT(TRANSPOSE(H$11:H$16),P59:U59))</f>
        <v>47979198018.441963</v>
      </c>
      <c r="N59">
        <f t="shared" si="11"/>
        <v>205970307306.25183</v>
      </c>
      <c r="O59" cm="1">
        <f t="array" ref="O59">EXP(SUMPRODUCT(TRANSPOSE(H$3:H$8),P59:U59))</f>
        <v>143338059676.7868</v>
      </c>
      <c r="P59">
        <f t="shared" si="2"/>
        <v>10.03425262241568</v>
      </c>
      <c r="Q59">
        <f t="shared" si="2"/>
        <v>4.7467565500499624</v>
      </c>
      <c r="R59">
        <f t="shared" si="2"/>
        <v>1.6863989535702288</v>
      </c>
      <c r="S59">
        <f t="shared" si="2"/>
        <v>0.69314718055994529</v>
      </c>
      <c r="T59" s="9">
        <v>0</v>
      </c>
      <c r="U59" s="9">
        <v>0</v>
      </c>
      <c r="V59">
        <v>22794</v>
      </c>
      <c r="W59" s="9">
        <v>115.21</v>
      </c>
      <c r="X59" s="9">
        <v>5.4</v>
      </c>
      <c r="Y59" s="14">
        <v>2</v>
      </c>
      <c r="Z59" s="10">
        <f t="shared" si="8"/>
        <v>0.25780198188433445</v>
      </c>
      <c r="AA59">
        <f t="shared" si="9"/>
        <v>47.728734796648268</v>
      </c>
    </row>
    <row r="60" spans="1:27">
      <c r="A60">
        <v>24</v>
      </c>
      <c r="B60" s="1">
        <f t="shared" si="0"/>
        <v>44837</v>
      </c>
      <c r="C60">
        <v>177</v>
      </c>
      <c r="D60">
        <f t="shared" si="1"/>
        <v>14523</v>
      </c>
      <c r="E60">
        <f t="shared" si="3"/>
        <v>1.4003586768657872E-2</v>
      </c>
      <c r="F60">
        <f t="shared" si="4"/>
        <v>2.8453330766686769E-4</v>
      </c>
      <c r="G60">
        <f t="shared" si="5"/>
        <v>-1445.1448619225073</v>
      </c>
      <c r="J60">
        <f t="shared" si="6"/>
        <v>14003.586768657871</v>
      </c>
      <c r="K60">
        <f t="shared" si="7"/>
        <v>284.53330766686668</v>
      </c>
      <c r="L60">
        <f t="shared" si="10"/>
        <v>37101183854220.984</v>
      </c>
      <c r="M60" cm="1">
        <f t="array" ref="M60">EXP(SUMPRODUCT(TRANSPOSE(H$11:H$16),P60:U60))</f>
        <v>33020703295.099777</v>
      </c>
      <c r="N60">
        <f t="shared" si="11"/>
        <v>205970307306.25183</v>
      </c>
      <c r="O60" cm="1">
        <f t="array" ref="O60">EXP(SUMPRODUCT(TRANSPOSE(H$3:H$8),P60:U60))</f>
        <v>371597848121.54083</v>
      </c>
      <c r="P60">
        <f t="shared" si="2"/>
        <v>10.50993239925678</v>
      </c>
      <c r="Q60">
        <f t="shared" si="2"/>
        <v>4.5512418439625355</v>
      </c>
      <c r="R60">
        <f t="shared" si="2"/>
        <v>1.7749523509116738</v>
      </c>
      <c r="S60">
        <f t="shared" si="2"/>
        <v>0</v>
      </c>
      <c r="T60" s="9">
        <v>1</v>
      </c>
      <c r="U60" s="9">
        <v>0</v>
      </c>
      <c r="V60">
        <v>36678</v>
      </c>
      <c r="W60" s="9">
        <v>94.75</v>
      </c>
      <c r="X60" s="9">
        <v>5.9</v>
      </c>
      <c r="Y60" s="14">
        <v>0</v>
      </c>
      <c r="Z60" s="10">
        <f t="shared" si="8"/>
        <v>0.60753281167721285</v>
      </c>
      <c r="AA60">
        <f t="shared" si="9"/>
        <v>40.639924909302778</v>
      </c>
    </row>
    <row r="61" spans="1:27">
      <c r="A61">
        <v>25</v>
      </c>
      <c r="B61" s="1">
        <f t="shared" si="0"/>
        <v>44844</v>
      </c>
      <c r="C61">
        <v>180</v>
      </c>
      <c r="D61">
        <f t="shared" si="1"/>
        <v>14703</v>
      </c>
      <c r="E61">
        <f t="shared" si="3"/>
        <v>1.4135255722524609E-2</v>
      </c>
      <c r="F61">
        <f t="shared" si="4"/>
        <v>1.3166895386673705E-4</v>
      </c>
      <c r="G61">
        <f t="shared" si="5"/>
        <v>-1608.3395479336252</v>
      </c>
      <c r="J61">
        <f t="shared" si="6"/>
        <v>14135.255722524609</v>
      </c>
      <c r="K61">
        <f t="shared" si="7"/>
        <v>131.66895386673787</v>
      </c>
      <c r="L61">
        <f t="shared" si="10"/>
        <v>37452523206697.641</v>
      </c>
      <c r="M61" cm="1">
        <f t="array" ref="M61">EXP(SUMPRODUCT(TRANSPOSE(H$11:H$16),P61:U61))</f>
        <v>14646956186.577164</v>
      </c>
      <c r="N61">
        <f t="shared" si="11"/>
        <v>205970307306.25183</v>
      </c>
      <c r="O61" cm="1">
        <f t="array" ref="O61">EXP(SUMPRODUCT(TRANSPOSE(H$3:H$8),P61:U61))</f>
        <v>34728196661.379494</v>
      </c>
      <c r="P61">
        <f t="shared" si="2"/>
        <v>9.5252970865628441</v>
      </c>
      <c r="Q61">
        <f t="shared" si="2"/>
        <v>4.1502521941603971</v>
      </c>
      <c r="R61">
        <f t="shared" si="2"/>
        <v>1.7749523509116738</v>
      </c>
      <c r="S61">
        <f t="shared" si="2"/>
        <v>0</v>
      </c>
      <c r="T61" s="9">
        <v>1</v>
      </c>
      <c r="U61" s="9">
        <v>0</v>
      </c>
      <c r="V61">
        <v>13702</v>
      </c>
      <c r="W61" s="9">
        <v>63.45</v>
      </c>
      <c r="X61" s="9">
        <v>5.9</v>
      </c>
      <c r="Y61" s="14">
        <v>1</v>
      </c>
      <c r="Z61" s="10">
        <f t="shared" si="8"/>
        <v>0.26850581185145628</v>
      </c>
      <c r="AA61">
        <f t="shared" si="9"/>
        <v>17.74062868836694</v>
      </c>
    </row>
    <row r="62" spans="1:27">
      <c r="A62">
        <v>26</v>
      </c>
      <c r="B62" s="1">
        <f t="shared" si="0"/>
        <v>44851</v>
      </c>
      <c r="C62">
        <v>221</v>
      </c>
      <c r="D62">
        <f t="shared" si="1"/>
        <v>14924</v>
      </c>
      <c r="E62">
        <f t="shared" si="3"/>
        <v>1.4402605022575288E-2</v>
      </c>
      <c r="F62">
        <f t="shared" si="4"/>
        <v>2.6734930005067881E-4</v>
      </c>
      <c r="G62">
        <f t="shared" si="5"/>
        <v>-1818.1569477429607</v>
      </c>
      <c r="J62">
        <f t="shared" si="6"/>
        <v>14402.605022575288</v>
      </c>
      <c r="K62">
        <f t="shared" si="7"/>
        <v>267.34930005067872</v>
      </c>
      <c r="L62">
        <f t="shared" si="10"/>
        <v>38166050115434.563</v>
      </c>
      <c r="M62" cm="1">
        <f t="array" ref="M62">EXP(SUMPRODUCT(TRANSPOSE(H$11:H$16),P62:U62))</f>
        <v>28556476767.826157</v>
      </c>
      <c r="N62">
        <f t="shared" si="11"/>
        <v>205970307306.25183</v>
      </c>
      <c r="O62" cm="1">
        <f t="array" ref="O62">EXP(SUMPRODUCT(TRANSPOSE(H$3:H$8),P62:U62))</f>
        <v>142028376236.22693</v>
      </c>
      <c r="P62">
        <f t="shared" si="2"/>
        <v>10.240316868254155</v>
      </c>
      <c r="Q62">
        <f t="shared" si="2"/>
        <v>4.2673169962899467</v>
      </c>
      <c r="R62">
        <f t="shared" si="2"/>
        <v>1.7749523509116738</v>
      </c>
      <c r="S62">
        <f t="shared" si="2"/>
        <v>0.69314718055994529</v>
      </c>
      <c r="T62" s="9">
        <v>1</v>
      </c>
      <c r="U62" s="9">
        <v>0</v>
      </c>
      <c r="V62">
        <v>28010</v>
      </c>
      <c r="W62" s="9">
        <v>71.33</v>
      </c>
      <c r="X62" s="9">
        <v>5.9</v>
      </c>
      <c r="Y62" s="14">
        <v>2</v>
      </c>
      <c r="Z62" s="10">
        <f t="shared" si="8"/>
        <v>0.20972533959583131</v>
      </c>
      <c r="AA62">
        <f t="shared" si="9"/>
        <v>8.0353964449528128</v>
      </c>
    </row>
    <row r="63" spans="1:27">
      <c r="A63">
        <v>27</v>
      </c>
      <c r="B63" s="1">
        <f t="shared" si="0"/>
        <v>44858</v>
      </c>
      <c r="C63">
        <v>237</v>
      </c>
      <c r="D63">
        <f t="shared" si="1"/>
        <v>15161</v>
      </c>
      <c r="E63">
        <f t="shared" si="3"/>
        <v>1.4545283290297029E-2</v>
      </c>
      <c r="F63">
        <f t="shared" si="4"/>
        <v>1.4267826772174086E-4</v>
      </c>
      <c r="G63">
        <f t="shared" si="5"/>
        <v>-2098.6156462363365</v>
      </c>
      <c r="J63">
        <f t="shared" si="6"/>
        <v>14545.283290297029</v>
      </c>
      <c r="K63">
        <f t="shared" si="7"/>
        <v>142.67826772174158</v>
      </c>
      <c r="L63">
        <f t="shared" si="10"/>
        <v>38546922482624.539</v>
      </c>
      <c r="M63" cm="1">
        <f t="array" ref="M63">EXP(SUMPRODUCT(TRANSPOSE(H$11:H$16),P63:U63))</f>
        <v>14656921340.333406</v>
      </c>
      <c r="N63">
        <f t="shared" si="11"/>
        <v>205970307306.25183</v>
      </c>
      <c r="O63" cm="1">
        <f t="array" ref="O63">EXP(SUMPRODUCT(TRANSPOSE(H$3:H$8),P63:U63))</f>
        <v>20830950341.630325</v>
      </c>
      <c r="P63">
        <f t="shared" si="2"/>
        <v>9.329455852866344</v>
      </c>
      <c r="Q63">
        <f t="shared" si="2"/>
        <v>4.1694520347089066</v>
      </c>
      <c r="R63">
        <f t="shared" si="2"/>
        <v>1.7749523509116738</v>
      </c>
      <c r="S63">
        <f t="shared" si="2"/>
        <v>0.69314718055994529</v>
      </c>
      <c r="T63" s="9">
        <v>1</v>
      </c>
      <c r="U63" s="9">
        <v>0</v>
      </c>
      <c r="V63">
        <v>11265</v>
      </c>
      <c r="W63" s="9">
        <v>64.680000000000007</v>
      </c>
      <c r="X63" s="9">
        <v>5.9</v>
      </c>
      <c r="Y63" s="14">
        <v>2</v>
      </c>
      <c r="Z63" s="10">
        <f t="shared" si="8"/>
        <v>0.39798199273526763</v>
      </c>
      <c r="AA63">
        <f t="shared" si="9"/>
        <v>62.35419957103796</v>
      </c>
    </row>
    <row r="64" spans="1:27">
      <c r="A64">
        <v>28</v>
      </c>
      <c r="B64" s="1">
        <f t="shared" si="0"/>
        <v>44865</v>
      </c>
      <c r="C64">
        <v>277</v>
      </c>
      <c r="D64">
        <f t="shared" si="1"/>
        <v>15438</v>
      </c>
      <c r="E64">
        <f t="shared" si="3"/>
        <v>1.4811883065511733E-2</v>
      </c>
      <c r="F64">
        <f t="shared" si="4"/>
        <v>2.6659977521470424E-4</v>
      </c>
      <c r="G64">
        <f t="shared" si="5"/>
        <v>-2279.6440721650606</v>
      </c>
      <c r="J64">
        <f t="shared" si="6"/>
        <v>14811.883065511733</v>
      </c>
      <c r="K64">
        <f t="shared" si="7"/>
        <v>266.59977521470319</v>
      </c>
      <c r="L64">
        <f t="shared" si="10"/>
        <v>39258744810162.383</v>
      </c>
      <c r="M64" cm="1">
        <f t="array" ref="M64">EXP(SUMPRODUCT(TRANSPOSE(H$11:H$16),P64:U64))</f>
        <v>26378297680.920254</v>
      </c>
      <c r="N64">
        <f t="shared" si="11"/>
        <v>205970307306.25183</v>
      </c>
      <c r="O64" cm="1">
        <f t="array" ref="O64">EXP(SUMPRODUCT(TRANSPOSE(H$3:H$8),P64:U64))</f>
        <v>122672030811.0497</v>
      </c>
      <c r="P64">
        <f t="shared" si="2"/>
        <v>9.7970709238316385</v>
      </c>
      <c r="Q64">
        <f t="shared" si="2"/>
        <v>5.0072963928307415</v>
      </c>
      <c r="R64">
        <f t="shared" si="2"/>
        <v>1.7749523509116738</v>
      </c>
      <c r="S64">
        <f t="shared" si="2"/>
        <v>0.69314718055994529</v>
      </c>
      <c r="T64" s="9">
        <v>1</v>
      </c>
      <c r="U64" s="9">
        <v>0</v>
      </c>
      <c r="V64">
        <v>17981</v>
      </c>
      <c r="W64" s="9">
        <v>149.5</v>
      </c>
      <c r="X64" s="9">
        <v>5.9</v>
      </c>
      <c r="Y64" s="14">
        <v>2</v>
      </c>
      <c r="Z64" s="10">
        <f t="shared" si="8"/>
        <v>3.7545937853057092E-2</v>
      </c>
      <c r="AA64">
        <f t="shared" si="9"/>
        <v>0.40571930526795436</v>
      </c>
    </row>
    <row r="65" spans="1:27">
      <c r="A65">
        <v>29</v>
      </c>
      <c r="B65" s="1">
        <f t="shared" si="0"/>
        <v>44872</v>
      </c>
      <c r="C65">
        <v>189</v>
      </c>
      <c r="D65">
        <f t="shared" si="1"/>
        <v>15627</v>
      </c>
      <c r="E65">
        <f t="shared" si="3"/>
        <v>1.51557365734728E-2</v>
      </c>
      <c r="F65">
        <f t="shared" si="4"/>
        <v>3.4385350796106717E-4</v>
      </c>
      <c r="G65">
        <f t="shared" si="5"/>
        <v>-1507.330724805488</v>
      </c>
      <c r="J65">
        <f t="shared" si="6"/>
        <v>15155.736573472799</v>
      </c>
      <c r="K65">
        <f t="shared" si="7"/>
        <v>343.8535079610665</v>
      </c>
      <c r="L65">
        <f t="shared" si="10"/>
        <v>40177119364948.563</v>
      </c>
      <c r="M65" cm="1">
        <f t="array" ref="M65">EXP(SUMPRODUCT(TRANSPOSE(H$11:H$16),P65:U65))</f>
        <v>32817307158.282135</v>
      </c>
      <c r="N65">
        <f t="shared" si="11"/>
        <v>205970307306.25183</v>
      </c>
      <c r="O65" cm="1">
        <f t="array" ref="O65">EXP(SUMPRODUCT(TRANSPOSE(H$3:H$8),P65:U65))</f>
        <v>86406393623.140869</v>
      </c>
      <c r="P65">
        <f t="shared" si="2"/>
        <v>9.7945093899663824</v>
      </c>
      <c r="Q65">
        <f t="shared" si="2"/>
        <v>4.7428429911131644</v>
      </c>
      <c r="R65">
        <f t="shared" si="2"/>
        <v>1.6486586255873816</v>
      </c>
      <c r="S65">
        <f t="shared" si="2"/>
        <v>0.69314718055994529</v>
      </c>
      <c r="T65" s="9">
        <v>0</v>
      </c>
      <c r="U65" s="9">
        <v>1</v>
      </c>
      <c r="V65">
        <v>17935</v>
      </c>
      <c r="W65" s="9">
        <v>114.76</v>
      </c>
      <c r="X65" s="9">
        <v>5.2</v>
      </c>
      <c r="Y65" s="14">
        <v>2</v>
      </c>
      <c r="Z65" s="10">
        <f t="shared" si="8"/>
        <v>0.81933072995273282</v>
      </c>
      <c r="AA65">
        <f t="shared" si="9"/>
        <v>69.737863283812203</v>
      </c>
    </row>
    <row r="66" spans="1:27">
      <c r="A66">
        <v>30</v>
      </c>
      <c r="B66" s="1">
        <f t="shared" si="0"/>
        <v>44879</v>
      </c>
      <c r="C66">
        <v>144</v>
      </c>
      <c r="D66">
        <f t="shared" si="1"/>
        <v>15771</v>
      </c>
      <c r="E66">
        <f t="shared" si="3"/>
        <v>1.5452207222049097E-2</v>
      </c>
      <c r="F66">
        <f t="shared" si="4"/>
        <v>2.964706485762969E-4</v>
      </c>
      <c r="G66">
        <f t="shared" si="5"/>
        <v>-1169.7929765890467</v>
      </c>
      <c r="J66">
        <f t="shared" si="6"/>
        <v>15452.207222049097</v>
      </c>
      <c r="K66">
        <f t="shared" si="7"/>
        <v>296.47064857629812</v>
      </c>
      <c r="L66">
        <f t="shared" si="10"/>
        <v>40969199767081.758</v>
      </c>
      <c r="M66" cm="1">
        <f t="array" ref="M66">EXP(SUMPRODUCT(TRANSPOSE(H$11:H$16),P66:U66))</f>
        <v>27328420974.360867</v>
      </c>
      <c r="N66">
        <f t="shared" si="11"/>
        <v>205970307306.25183</v>
      </c>
      <c r="O66" cm="1">
        <f t="array" ref="O66">EXP(SUMPRODUCT(TRANSPOSE(H$3:H$8),P66:U66))</f>
        <v>31854000646.839115</v>
      </c>
      <c r="P66">
        <f t="shared" si="2"/>
        <v>9.1761629201745958</v>
      </c>
      <c r="Q66">
        <f t="shared" si="2"/>
        <v>5.1202666766047278</v>
      </c>
      <c r="R66">
        <f t="shared" si="2"/>
        <v>1.6486586255873816</v>
      </c>
      <c r="S66">
        <f t="shared" si="2"/>
        <v>1.3862943611198906</v>
      </c>
      <c r="T66" s="9">
        <v>0</v>
      </c>
      <c r="U66" s="9">
        <v>1</v>
      </c>
      <c r="V66">
        <v>9664</v>
      </c>
      <c r="W66" s="9">
        <v>167.38</v>
      </c>
      <c r="X66" s="9">
        <v>5.2</v>
      </c>
      <c r="Y66" s="14">
        <v>4</v>
      </c>
      <c r="Z66" s="10">
        <f t="shared" si="8"/>
        <v>1.0588239484465147</v>
      </c>
      <c r="AA66">
        <f t="shared" si="9"/>
        <v>78.413491483607004</v>
      </c>
    </row>
    <row r="67" spans="1:27">
      <c r="A67">
        <v>31</v>
      </c>
      <c r="B67" s="1">
        <f t="shared" si="0"/>
        <v>44886</v>
      </c>
      <c r="C67">
        <v>227</v>
      </c>
      <c r="D67">
        <f t="shared" si="1"/>
        <v>15998</v>
      </c>
      <c r="E67">
        <f t="shared" si="3"/>
        <v>1.5722276070858077E-2</v>
      </c>
      <c r="F67">
        <f t="shared" si="4"/>
        <v>2.7006884880897974E-4</v>
      </c>
      <c r="G67">
        <f t="shared" si="5"/>
        <v>-1865.2212353454263</v>
      </c>
      <c r="J67">
        <f t="shared" si="6"/>
        <v>15722.276070858077</v>
      </c>
      <c r="K67">
        <f t="shared" si="7"/>
        <v>270.06884880897996</v>
      </c>
      <c r="L67">
        <f t="shared" si="10"/>
        <v>41690950127874.219</v>
      </c>
      <c r="M67" cm="1">
        <f t="array" ref="M67">EXP(SUMPRODUCT(TRANSPOSE(H$11:H$16),P67:U67))</f>
        <v>24071940219.592934</v>
      </c>
      <c r="N67">
        <f t="shared" si="11"/>
        <v>205970307306.25183</v>
      </c>
      <c r="O67" cm="1">
        <f t="array" ref="O67">EXP(SUMPRODUCT(TRANSPOSE(H$3:H$8),P67:U67))</f>
        <v>56634309486.054108</v>
      </c>
      <c r="P67">
        <f t="shared" si="2"/>
        <v>9.7463657967639161</v>
      </c>
      <c r="Q67">
        <f t="shared" si="2"/>
        <v>4.2780540442909034</v>
      </c>
      <c r="R67">
        <f t="shared" si="2"/>
        <v>1.6486586255873816</v>
      </c>
      <c r="S67">
        <f t="shared" si="2"/>
        <v>0</v>
      </c>
      <c r="T67" s="9">
        <v>0</v>
      </c>
      <c r="U67" s="9">
        <v>1</v>
      </c>
      <c r="V67">
        <v>17092</v>
      </c>
      <c r="W67" s="9">
        <v>72.099999999999994</v>
      </c>
      <c r="X67" s="9">
        <v>5.2</v>
      </c>
      <c r="Y67" s="14">
        <v>0</v>
      </c>
      <c r="Z67" s="10">
        <f t="shared" si="8"/>
        <v>0.18973061149330381</v>
      </c>
      <c r="AA67">
        <f t="shared" si="9"/>
        <v>6.8683439275248155</v>
      </c>
    </row>
    <row r="68" spans="1:27">
      <c r="A68">
        <v>32</v>
      </c>
      <c r="B68" s="1">
        <f t="shared" si="0"/>
        <v>44893</v>
      </c>
      <c r="C68">
        <v>228</v>
      </c>
      <c r="D68">
        <f t="shared" si="1"/>
        <v>16226</v>
      </c>
      <c r="E68">
        <f t="shared" si="3"/>
        <v>1.5986332501534584E-2</v>
      </c>
      <c r="F68">
        <f t="shared" si="4"/>
        <v>2.6405643067650697E-4</v>
      </c>
      <c r="G68">
        <f t="shared" si="5"/>
        <v>-1878.5712813221742</v>
      </c>
      <c r="J68">
        <f t="shared" si="6"/>
        <v>15986.332501534584</v>
      </c>
      <c r="K68">
        <f t="shared" si="7"/>
        <v>264.05643067650635</v>
      </c>
      <c r="L68">
        <f t="shared" si="10"/>
        <v>42396823990765.344</v>
      </c>
      <c r="M68" cm="1">
        <f t="array" ref="M68">EXP(SUMPRODUCT(TRANSPOSE(H$11:H$16),P68:U68))</f>
        <v>22783096997.643772</v>
      </c>
      <c r="N68">
        <f t="shared" si="11"/>
        <v>205970307306.25183</v>
      </c>
      <c r="O68" cm="1">
        <f t="array" ref="O68">EXP(SUMPRODUCT(TRANSPOSE(H$3:H$8),P68:U68))</f>
        <v>28438137822.788452</v>
      </c>
      <c r="P68">
        <f t="shared" si="2"/>
        <v>9.5458121082638119</v>
      </c>
      <c r="Q68">
        <f t="shared" si="2"/>
        <v>4.1289070065712119</v>
      </c>
      <c r="R68">
        <f t="shared" si="2"/>
        <v>1.6486586255873816</v>
      </c>
      <c r="S68">
        <f t="shared" si="2"/>
        <v>0.69314718055994529</v>
      </c>
      <c r="T68" s="9">
        <v>0</v>
      </c>
      <c r="U68" s="9">
        <v>1</v>
      </c>
      <c r="V68">
        <v>13986</v>
      </c>
      <c r="W68" s="9">
        <v>62.11</v>
      </c>
      <c r="X68" s="9">
        <v>5.2</v>
      </c>
      <c r="Y68" s="14">
        <v>2</v>
      </c>
      <c r="Z68" s="10">
        <f t="shared" si="8"/>
        <v>0.15814223980923839</v>
      </c>
      <c r="AA68">
        <f t="shared" si="9"/>
        <v>4.9234407577159525</v>
      </c>
    </row>
    <row r="69" spans="1:27">
      <c r="A69">
        <v>33</v>
      </c>
      <c r="B69" s="1">
        <f t="shared" si="0"/>
        <v>44900</v>
      </c>
      <c r="C69">
        <v>153</v>
      </c>
      <c r="D69">
        <f t="shared" si="1"/>
        <v>16379</v>
      </c>
      <c r="E69">
        <f t="shared" si="3"/>
        <v>1.6123131804914537E-2</v>
      </c>
      <c r="F69">
        <f t="shared" si="4"/>
        <v>1.3679930337995305E-4</v>
      </c>
      <c r="G69">
        <f t="shared" si="5"/>
        <v>-1361.2403336912112</v>
      </c>
      <c r="J69">
        <f t="shared" si="6"/>
        <v>16123.131804914537</v>
      </c>
      <c r="K69">
        <f t="shared" si="7"/>
        <v>136.79930337995393</v>
      </c>
      <c r="L69">
        <f t="shared" si="10"/>
        <v>42762589451447.578</v>
      </c>
      <c r="M69" cm="1">
        <f t="array" ref="M69">EXP(SUMPRODUCT(TRANSPOSE(H$11:H$16),P69:U69))</f>
        <v>11436733954.808083</v>
      </c>
      <c r="N69">
        <f t="shared" si="11"/>
        <v>205970307306.25183</v>
      </c>
      <c r="O69" cm="1">
        <f t="array" ref="O69">EXP(SUMPRODUCT(TRANSPOSE(H$3:H$8),P69:U69))</f>
        <v>12256880441.148783</v>
      </c>
      <c r="P69">
        <f t="shared" si="2"/>
        <v>9.2991750856766728</v>
      </c>
      <c r="Q69">
        <f t="shared" si="2"/>
        <v>3.8850628238453631</v>
      </c>
      <c r="R69">
        <f t="shared" si="2"/>
        <v>1.6094379124341003</v>
      </c>
      <c r="S69">
        <f t="shared" si="2"/>
        <v>1.0986122886681098</v>
      </c>
      <c r="T69" s="9">
        <v>0</v>
      </c>
      <c r="U69" s="9">
        <v>0</v>
      </c>
      <c r="V69">
        <v>10929</v>
      </c>
      <c r="W69" s="9">
        <v>48.67</v>
      </c>
      <c r="X69" s="9">
        <v>5</v>
      </c>
      <c r="Y69" s="14">
        <v>3</v>
      </c>
      <c r="Z69" s="10">
        <f t="shared" si="8"/>
        <v>0.10588690601337303</v>
      </c>
      <c r="AA69">
        <f t="shared" si="9"/>
        <v>1.9185958151102149</v>
      </c>
    </row>
    <row r="70" spans="1:27">
      <c r="A70">
        <v>34</v>
      </c>
      <c r="B70" s="1">
        <f t="shared" si="0"/>
        <v>44907</v>
      </c>
      <c r="C70">
        <v>115</v>
      </c>
      <c r="D70">
        <f t="shared" si="1"/>
        <v>16494</v>
      </c>
      <c r="E70">
        <f t="shared" si="3"/>
        <v>1.6227274277153314E-2</v>
      </c>
      <c r="F70">
        <f t="shared" si="4"/>
        <v>1.0414247223877737E-4</v>
      </c>
      <c r="G70">
        <f t="shared" si="5"/>
        <v>-1054.5213271582963</v>
      </c>
      <c r="J70">
        <f t="shared" si="6"/>
        <v>16227.274277153314</v>
      </c>
      <c r="K70">
        <f t="shared" si="7"/>
        <v>104.14247223877646</v>
      </c>
      <c r="L70">
        <f t="shared" si="10"/>
        <v>43041073206544.969</v>
      </c>
      <c r="M70" cm="1">
        <f t="array" ref="M70">EXP(SUMPRODUCT(TRANSPOSE(H$11:H$16),P70:U70))</f>
        <v>8443784258.4163542</v>
      </c>
      <c r="N70">
        <f t="shared" si="11"/>
        <v>205970307306.25183</v>
      </c>
      <c r="O70" cm="1">
        <f t="array" ref="O70">EXP(SUMPRODUCT(TRANSPOSE(H$3:H$8),P70:U70))</f>
        <v>11245729236.712465</v>
      </c>
      <c r="P70">
        <f t="shared" si="2"/>
        <v>9.3034663499656673</v>
      </c>
      <c r="Q70">
        <f t="shared" si="2"/>
        <v>3.570658822726505</v>
      </c>
      <c r="R70">
        <f t="shared" si="2"/>
        <v>1.6094379124341003</v>
      </c>
      <c r="S70">
        <f t="shared" si="2"/>
        <v>0</v>
      </c>
      <c r="T70" s="9">
        <v>0</v>
      </c>
      <c r="U70" s="9">
        <v>0</v>
      </c>
      <c r="V70">
        <v>10976</v>
      </c>
      <c r="W70" s="9">
        <v>35.54</v>
      </c>
      <c r="X70" s="9">
        <v>5</v>
      </c>
      <c r="Y70" s="14">
        <v>1</v>
      </c>
      <c r="Z70" s="10">
        <f t="shared" si="8"/>
        <v>9.4413284880204673E-2</v>
      </c>
      <c r="AA70">
        <f t="shared" si="9"/>
        <v>1.1319676453949792</v>
      </c>
    </row>
    <row r="71" spans="1:27">
      <c r="A71">
        <v>35</v>
      </c>
      <c r="B71" s="1">
        <f t="shared" si="0"/>
        <v>44914</v>
      </c>
      <c r="C71">
        <v>73</v>
      </c>
      <c r="D71">
        <f t="shared" si="1"/>
        <v>16567</v>
      </c>
      <c r="E71">
        <f t="shared" si="3"/>
        <v>1.6457926394829903E-2</v>
      </c>
      <c r="F71">
        <f t="shared" si="4"/>
        <v>2.3065211767658855E-4</v>
      </c>
      <c r="G71">
        <f t="shared" si="5"/>
        <v>-611.34579756620542</v>
      </c>
      <c r="J71">
        <f t="shared" si="6"/>
        <v>16457.926394829901</v>
      </c>
      <c r="K71">
        <f t="shared" si="7"/>
        <v>230.6521176765873</v>
      </c>
      <c r="L71">
        <f t="shared" si="10"/>
        <v>43657956959687.211</v>
      </c>
      <c r="M71" cm="1">
        <f t="array" ref="M71">EXP(SUMPRODUCT(TRANSPOSE(H$11:H$16),P71:U71))</f>
        <v>18154214522.413643</v>
      </c>
      <c r="N71">
        <f t="shared" si="11"/>
        <v>205970307306.25183</v>
      </c>
      <c r="O71" cm="1">
        <f t="array" ref="O71">EXP(SUMPRODUCT(TRANSPOSE(H$3:H$8),P71:U71))</f>
        <v>45666544273.726608</v>
      </c>
      <c r="P71">
        <f t="shared" si="2"/>
        <v>9.9899404402663272</v>
      </c>
      <c r="Q71">
        <f t="shared" si="2"/>
        <v>3.8188106237059674</v>
      </c>
      <c r="R71">
        <f t="shared" si="2"/>
        <v>1.6094379124341003</v>
      </c>
      <c r="S71">
        <f t="shared" si="2"/>
        <v>1.0986122886681098</v>
      </c>
      <c r="T71" s="9">
        <v>0</v>
      </c>
      <c r="U71" s="9">
        <v>0</v>
      </c>
      <c r="V71">
        <v>21806</v>
      </c>
      <c r="W71" s="9">
        <v>45.55</v>
      </c>
      <c r="X71" s="9">
        <v>5</v>
      </c>
      <c r="Y71" s="14">
        <v>3</v>
      </c>
      <c r="Z71" s="10">
        <f t="shared" si="8"/>
        <v>2.1596180503642097</v>
      </c>
      <c r="AA71">
        <f t="shared" si="9"/>
        <v>107.75617609009879</v>
      </c>
    </row>
    <row r="72" spans="1:27">
      <c r="A72">
        <v>36</v>
      </c>
      <c r="B72" s="1">
        <f t="shared" si="0"/>
        <v>44921</v>
      </c>
      <c r="C72">
        <v>43</v>
      </c>
      <c r="D72">
        <f t="shared" si="1"/>
        <v>16610</v>
      </c>
      <c r="E72">
        <f t="shared" si="3"/>
        <v>1.6565340863216149E-2</v>
      </c>
      <c r="F72">
        <f t="shared" si="4"/>
        <v>1.0741446838624658E-4</v>
      </c>
      <c r="G72">
        <f t="shared" si="5"/>
        <v>-392.96907381030161</v>
      </c>
      <c r="J72">
        <f t="shared" si="6"/>
        <v>16565.340863216148</v>
      </c>
      <c r="K72">
        <f t="shared" si="7"/>
        <v>107.41446838624688</v>
      </c>
      <c r="L72">
        <f t="shared" si="10"/>
        <v>43945288502091</v>
      </c>
      <c r="M72" cm="1">
        <f t="array" ref="M72">EXP(SUMPRODUCT(TRANSPOSE(H$11:H$16),P72:U72))</f>
        <v>8214291381.5338831</v>
      </c>
      <c r="N72">
        <f t="shared" si="11"/>
        <v>205970307306.25183</v>
      </c>
      <c r="O72" cm="1">
        <f t="array" ref="O72">EXP(SUMPRODUCT(TRANSPOSE(H$3:H$8),P72:U72))</f>
        <v>6149711790.5781851</v>
      </c>
      <c r="P72">
        <f t="shared" si="2"/>
        <v>9.1149301871715238</v>
      </c>
      <c r="Q72">
        <f t="shared" si="2"/>
        <v>3.482777368654578</v>
      </c>
      <c r="R72">
        <f t="shared" si="2"/>
        <v>1.6094379124341003</v>
      </c>
      <c r="S72">
        <f t="shared" si="2"/>
        <v>0.69314718055994529</v>
      </c>
      <c r="T72" s="9">
        <v>0</v>
      </c>
      <c r="U72" s="9">
        <v>0</v>
      </c>
      <c r="V72">
        <v>9090</v>
      </c>
      <c r="W72" s="9">
        <v>32.549999999999997</v>
      </c>
      <c r="X72" s="9">
        <v>5</v>
      </c>
      <c r="Y72" s="14">
        <v>2</v>
      </c>
      <c r="Z72" s="10">
        <f t="shared" si="8"/>
        <v>1.4980108927034159</v>
      </c>
      <c r="AA72">
        <f t="shared" si="9"/>
        <v>38.628164341537222</v>
      </c>
    </row>
    <row r="73" spans="1:27">
      <c r="A73">
        <v>37</v>
      </c>
      <c r="B73" s="1">
        <f t="shared" si="0"/>
        <v>44928</v>
      </c>
      <c r="C73">
        <v>34</v>
      </c>
      <c r="D73">
        <f t="shared" si="1"/>
        <v>16644</v>
      </c>
      <c r="E73">
        <f t="shared" si="3"/>
        <v>1.6648785774438957E-2</v>
      </c>
      <c r="F73">
        <f t="shared" si="4"/>
        <v>8.3444911222807505E-5</v>
      </c>
      <c r="G73">
        <f t="shared" si="5"/>
        <v>-319.30501224878532</v>
      </c>
      <c r="J73">
        <f t="shared" si="6"/>
        <v>16648.785774438958</v>
      </c>
      <c r="K73">
        <f t="shared" si="7"/>
        <v>83.444911222810333</v>
      </c>
      <c r="L73">
        <f t="shared" si="10"/>
        <v>44168523622032.43</v>
      </c>
      <c r="M73" cm="1">
        <f t="array" ref="M73">EXP(SUMPRODUCT(TRANSPOSE(H$11:H$16),P73:U73))</f>
        <v>6204640367.3040285</v>
      </c>
      <c r="N73">
        <f t="shared" si="11"/>
        <v>205970307306.25183</v>
      </c>
      <c r="O73" cm="1">
        <f t="array" ref="O73">EXP(SUMPRODUCT(TRANSPOSE(H$3:H$8),P73:U73))</f>
        <v>2687942156.8014512</v>
      </c>
      <c r="P73">
        <f t="shared" si="2"/>
        <v>8.8140332016527836</v>
      </c>
      <c r="Q73">
        <f t="shared" si="2"/>
        <v>3.2569420256746571</v>
      </c>
      <c r="R73">
        <f t="shared" si="2"/>
        <v>1.6094379124341003</v>
      </c>
      <c r="S73">
        <f t="shared" si="2"/>
        <v>0.69314718055994529</v>
      </c>
      <c r="T73" s="9">
        <v>0</v>
      </c>
      <c r="U73" s="9">
        <v>0</v>
      </c>
      <c r="V73">
        <v>6728</v>
      </c>
      <c r="W73" s="9">
        <v>25.97</v>
      </c>
      <c r="X73" s="9">
        <v>5</v>
      </c>
      <c r="Y73" s="14">
        <v>2</v>
      </c>
      <c r="Z73" s="10">
        <f t="shared" si="8"/>
        <v>1.4542620947885392</v>
      </c>
      <c r="AA73">
        <f t="shared" si="9"/>
        <v>29.29836235673638</v>
      </c>
    </row>
    <row r="74" spans="1:27">
      <c r="G74">
        <f>(B2-D73)*LN(1-E73)</f>
        <v>-16509.499497300432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Data</vt:lpstr>
      <vt:lpstr>Summary</vt:lpstr>
      <vt:lpstr>Pareto II (EG) LooksRare</vt:lpstr>
      <vt:lpstr>Pareto II (EG) LooksRare NT</vt:lpstr>
      <vt:lpstr>EG LooksRare COV mint</vt:lpstr>
      <vt:lpstr>EG LooksRare COV ETH</vt:lpstr>
      <vt:lpstr>EG LooksRare COV both</vt:lpstr>
      <vt:lpstr>Burr XII LooksRare</vt:lpstr>
      <vt:lpstr>Burr XII LooksRare COV mint</vt:lpstr>
      <vt:lpstr>Burr XII LooksRare COV ETH</vt:lpstr>
      <vt:lpstr>Burr XII LooksRare inf</vt:lpstr>
      <vt:lpstr>Burr XII LooksRare inf (2)</vt:lpstr>
      <vt:lpstr>Burr XII LooksRare COV both</vt:lpstr>
      <vt:lpstr>Burr XII LooksRare COV both (2)</vt:lpstr>
      <vt:lpstr>Burr XII LooksRare NT</vt:lpstr>
      <vt:lpstr>Burr XII LooksRare COV pre</vt:lpstr>
      <vt:lpstr>Burr XII LooksRare COV FINAL</vt:lpstr>
      <vt:lpstr>Burr XII LooksRare COV LC</vt:lpstr>
      <vt:lpstr>Pareto II (EG) Coinbase</vt:lpstr>
      <vt:lpstr>Pareto II (EG) Coinbase NT</vt:lpstr>
      <vt:lpstr>Burr XII Coinbase</vt:lpstr>
      <vt:lpstr>Burr XII Coinbase COV mint</vt:lpstr>
      <vt:lpstr>Burr XII Coinbase COV ETH</vt:lpstr>
      <vt:lpstr>Burr XII Coinbase COV both</vt:lpstr>
      <vt:lpstr>Burr XII Coinbase COV</vt:lpstr>
      <vt:lpstr>Burr XII Coinbase NT</vt:lpstr>
      <vt:lpstr>Burr XII Coinbase COV pre</vt:lpstr>
      <vt:lpstr>Burr XII Coinbase COV FINAL</vt:lpstr>
      <vt:lpstr>Burr XII Coinbase COV 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Junbin</dc:creator>
  <cp:lastModifiedBy>Wharton</cp:lastModifiedBy>
  <dcterms:created xsi:type="dcterms:W3CDTF">2023-03-20T05:04:22Z</dcterms:created>
  <dcterms:modified xsi:type="dcterms:W3CDTF">2023-04-14T22:11:35Z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{2E8FE505-C899-47D5-9484-2232454C3991}</vt:lpwstr>
  </property>
</Properties>
</file>