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azbuhariwala/Downloads/"/>
    </mc:Choice>
  </mc:AlternateContent>
  <bookViews>
    <workbookView xWindow="0" yWindow="0" windowWidth="25600" windowHeight="16000" activeTab="5" xr2:uid="{00000000-000D-0000-FFFF-FFFF00000000}"/>
  </bookViews>
  <sheets>
    <sheet name="Contents" sheetId="2" r:id="rId1"/>
    <sheet name="Sheet 1 - Business Case" sheetId="1" r:id="rId2"/>
    <sheet name="Sheet 2 - 10% Decrease in Sales" sheetId="3" r:id="rId3"/>
    <sheet name="Sheet 3 - 10% Increase in Cost" sheetId="4" r:id="rId4"/>
    <sheet name="Sheet1" sheetId="7" state="hidden" r:id="rId5"/>
    <sheet name="Sheet 4 - Costed BOM" sheetId="5" r:id="rId6"/>
    <sheet name="Plot" sheetId="6" state="hidden" r:id="rId7"/>
  </sheets>
  <calcPr calcId="171027"/>
</workbook>
</file>

<file path=xl/calcChain.xml><?xml version="1.0" encoding="utf-8"?>
<calcChain xmlns="http://schemas.openxmlformats.org/spreadsheetml/2006/main">
  <c r="H56" i="6" l="1"/>
  <c r="H55" i="6" a="1"/>
  <c r="H55" i="6" s="1"/>
  <c r="H54" i="6" a="1"/>
  <c r="H54" i="6" s="1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Q44" i="6"/>
  <c r="P44" i="6"/>
  <c r="O44" i="6"/>
  <c r="N44" i="6"/>
  <c r="M44" i="6"/>
  <c r="L44" i="6"/>
  <c r="K44" i="6"/>
  <c r="J44" i="6"/>
  <c r="I44" i="6"/>
  <c r="H44" i="6"/>
  <c r="F44" i="6"/>
  <c r="E44" i="6"/>
  <c r="D44" i="6"/>
  <c r="C44" i="6"/>
  <c r="B44" i="6"/>
  <c r="Q43" i="6"/>
  <c r="Q47" i="6" s="1"/>
  <c r="O43" i="6"/>
  <c r="O47" i="6" s="1"/>
  <c r="I43" i="6"/>
  <c r="I47" i="6" s="1"/>
  <c r="G43" i="6"/>
  <c r="Q33" i="6"/>
  <c r="P33" i="6"/>
  <c r="O33" i="6"/>
  <c r="N33" i="6"/>
  <c r="M33" i="6"/>
  <c r="L33" i="6"/>
  <c r="K33" i="6"/>
  <c r="J33" i="6"/>
  <c r="I33" i="6"/>
  <c r="H33" i="6"/>
  <c r="G33" i="6"/>
  <c r="Q34" i="6" s="1"/>
  <c r="F33" i="6"/>
  <c r="E33" i="6"/>
  <c r="D33" i="6"/>
  <c r="C33" i="6"/>
  <c r="B33" i="6"/>
  <c r="N34" i="6" s="1"/>
  <c r="G23" i="6"/>
  <c r="G44" i="6" s="1"/>
  <c r="Q22" i="6"/>
  <c r="P22" i="6"/>
  <c r="P43" i="6" s="1"/>
  <c r="P47" i="6" s="1"/>
  <c r="O22" i="6"/>
  <c r="N22" i="6"/>
  <c r="N43" i="6" s="1"/>
  <c r="N47" i="6" s="1"/>
  <c r="M22" i="6"/>
  <c r="M43" i="6" s="1"/>
  <c r="M47" i="6" s="1"/>
  <c r="L22" i="6"/>
  <c r="L43" i="6" s="1"/>
  <c r="L47" i="6" s="1"/>
  <c r="K22" i="6"/>
  <c r="K43" i="6" s="1"/>
  <c r="K47" i="6" s="1"/>
  <c r="J22" i="6"/>
  <c r="J43" i="6" s="1"/>
  <c r="J47" i="6" s="1"/>
  <c r="I22" i="6"/>
  <c r="H22" i="6"/>
  <c r="H43" i="6" s="1"/>
  <c r="H47" i="6" s="1"/>
  <c r="G22" i="6"/>
  <c r="F22" i="6"/>
  <c r="F43" i="6" s="1"/>
  <c r="F47" i="6" s="1"/>
  <c r="E22" i="6"/>
  <c r="E43" i="6" s="1"/>
  <c r="E47" i="6" s="1"/>
  <c r="D22" i="6"/>
  <c r="D43" i="6" s="1"/>
  <c r="D47" i="6" s="1"/>
  <c r="C22" i="6"/>
  <c r="C43" i="6" s="1"/>
  <c r="C47" i="6" s="1"/>
  <c r="B22" i="6"/>
  <c r="B43" i="6" s="1"/>
  <c r="B47" i="6" s="1"/>
  <c r="P16" i="6"/>
  <c r="N16" i="6"/>
  <c r="H16" i="6"/>
  <c r="F16" i="6"/>
  <c r="C12" i="6"/>
  <c r="B12" i="6"/>
  <c r="Q11" i="6"/>
  <c r="P11" i="6"/>
  <c r="O11" i="6"/>
  <c r="N11" i="6"/>
  <c r="M11" i="6"/>
  <c r="M16" i="6" s="1"/>
  <c r="L11" i="6"/>
  <c r="L16" i="6" s="1"/>
  <c r="K11" i="6"/>
  <c r="J11" i="6"/>
  <c r="I11" i="6"/>
  <c r="H11" i="6"/>
  <c r="G11" i="6"/>
  <c r="F11" i="6"/>
  <c r="E11" i="6"/>
  <c r="E16" i="6" s="1"/>
  <c r="D11" i="6"/>
  <c r="D16" i="6" s="1"/>
  <c r="C11" i="6"/>
  <c r="C13" i="6" s="1"/>
  <c r="B11" i="6"/>
  <c r="B13" i="6" s="1"/>
  <c r="Q10" i="6"/>
  <c r="Q12" i="6" s="1"/>
  <c r="P10" i="6"/>
  <c r="P12" i="6" s="1"/>
  <c r="O10" i="6"/>
  <c r="O12" i="6" s="1"/>
  <c r="N10" i="6"/>
  <c r="N12" i="6" s="1"/>
  <c r="M10" i="6"/>
  <c r="M12" i="6" s="1"/>
  <c r="L10" i="6"/>
  <c r="L12" i="6" s="1"/>
  <c r="L13" i="6" s="1"/>
  <c r="K10" i="6"/>
  <c r="K12" i="6" s="1"/>
  <c r="J10" i="6"/>
  <c r="J12" i="6" s="1"/>
  <c r="I10" i="6"/>
  <c r="I12" i="6" s="1"/>
  <c r="H10" i="6"/>
  <c r="H12" i="6" s="1"/>
  <c r="G10" i="6"/>
  <c r="G12" i="6" s="1"/>
  <c r="F10" i="6"/>
  <c r="F12" i="6" s="1"/>
  <c r="E10" i="6"/>
  <c r="E12" i="6" s="1"/>
  <c r="D10" i="6"/>
  <c r="D12" i="6" s="1"/>
  <c r="G13" i="6" l="1"/>
  <c r="J13" i="6"/>
  <c r="H13" i="6"/>
  <c r="G47" i="6"/>
  <c r="M48" i="6" s="1"/>
  <c r="O13" i="6"/>
  <c r="N48" i="6"/>
  <c r="F48" i="6"/>
  <c r="Q48" i="6"/>
  <c r="E48" i="6"/>
  <c r="D48" i="6"/>
  <c r="K48" i="6"/>
  <c r="C48" i="6"/>
  <c r="J48" i="6"/>
  <c r="B48" i="6"/>
  <c r="O48" i="6"/>
  <c r="G48" i="6"/>
  <c r="C17" i="6"/>
  <c r="C25" i="6" s="1"/>
  <c r="P13" i="6"/>
  <c r="Q13" i="6"/>
  <c r="I13" i="6"/>
  <c r="K13" i="6"/>
  <c r="L17" i="6"/>
  <c r="L14" i="6"/>
  <c r="F13" i="6"/>
  <c r="N13" i="6"/>
  <c r="D13" i="6"/>
  <c r="G34" i="6"/>
  <c r="O34" i="6"/>
  <c r="E13" i="6"/>
  <c r="M13" i="6"/>
  <c r="G16" i="6"/>
  <c r="O16" i="6"/>
  <c r="H34" i="6"/>
  <c r="P34" i="6"/>
  <c r="I16" i="6"/>
  <c r="Q16" i="6"/>
  <c r="B34" i="6"/>
  <c r="J34" i="6"/>
  <c r="B16" i="6"/>
  <c r="B17" i="6" s="1"/>
  <c r="B25" i="6" s="1"/>
  <c r="J16" i="6"/>
  <c r="C34" i="6"/>
  <c r="K34" i="6"/>
  <c r="I34" i="6"/>
  <c r="C16" i="6"/>
  <c r="K16" i="6"/>
  <c r="D34" i="6"/>
  <c r="L34" i="6"/>
  <c r="E34" i="6"/>
  <c r="M34" i="6"/>
  <c r="F34" i="6"/>
  <c r="E8" i="5"/>
  <c r="E7" i="5"/>
  <c r="F6" i="5"/>
  <c r="F9" i="5" s="1"/>
  <c r="E5" i="5"/>
  <c r="E4" i="5"/>
  <c r="E3" i="5"/>
  <c r="E2" i="5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Q44" i="4"/>
  <c r="P44" i="4"/>
  <c r="O44" i="4"/>
  <c r="N44" i="4"/>
  <c r="M44" i="4"/>
  <c r="L44" i="4"/>
  <c r="K44" i="4"/>
  <c r="J44" i="4"/>
  <c r="I44" i="4"/>
  <c r="H44" i="4"/>
  <c r="F44" i="4"/>
  <c r="E44" i="4"/>
  <c r="D44" i="4"/>
  <c r="C44" i="4"/>
  <c r="B44" i="4"/>
  <c r="F43" i="4"/>
  <c r="F47" i="4" s="1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Q22" i="4"/>
  <c r="Q43" i="4" s="1"/>
  <c r="P22" i="4"/>
  <c r="P43" i="4" s="1"/>
  <c r="P47" i="4" s="1"/>
  <c r="O22" i="4"/>
  <c r="O43" i="4" s="1"/>
  <c r="O47" i="4" s="1"/>
  <c r="N22" i="4"/>
  <c r="N43" i="4" s="1"/>
  <c r="N47" i="4" s="1"/>
  <c r="M22" i="4"/>
  <c r="M43" i="4" s="1"/>
  <c r="M47" i="4" s="1"/>
  <c r="L22" i="4"/>
  <c r="L43" i="4" s="1"/>
  <c r="L47" i="4" s="1"/>
  <c r="K22" i="4"/>
  <c r="K43" i="4" s="1"/>
  <c r="K47" i="4" s="1"/>
  <c r="J22" i="4"/>
  <c r="J43" i="4" s="1"/>
  <c r="J47" i="4" s="1"/>
  <c r="I22" i="4"/>
  <c r="I43" i="4" s="1"/>
  <c r="H22" i="4"/>
  <c r="H43" i="4" s="1"/>
  <c r="H47" i="4" s="1"/>
  <c r="G22" i="4"/>
  <c r="G43" i="4" s="1"/>
  <c r="F22" i="4"/>
  <c r="G23" i="4" s="1"/>
  <c r="G44" i="4" s="1"/>
  <c r="E22" i="4"/>
  <c r="E43" i="4" s="1"/>
  <c r="E47" i="4" s="1"/>
  <c r="D22" i="4"/>
  <c r="D43" i="4" s="1"/>
  <c r="D47" i="4" s="1"/>
  <c r="C22" i="4"/>
  <c r="C43" i="4" s="1"/>
  <c r="B22" i="4"/>
  <c r="B43" i="4" s="1"/>
  <c r="J16" i="4"/>
  <c r="L12" i="4"/>
  <c r="L13" i="4" s="1"/>
  <c r="C12" i="4"/>
  <c r="B12" i="4"/>
  <c r="Q11" i="4"/>
  <c r="Q16" i="4" s="1"/>
  <c r="P11" i="4"/>
  <c r="P16" i="4" s="1"/>
  <c r="O11" i="4"/>
  <c r="N11" i="4"/>
  <c r="N16" i="4" s="1"/>
  <c r="M11" i="4"/>
  <c r="M16" i="4" s="1"/>
  <c r="L11" i="4"/>
  <c r="L16" i="4" s="1"/>
  <c r="K11" i="4"/>
  <c r="J11" i="4"/>
  <c r="I11" i="4"/>
  <c r="I16" i="4" s="1"/>
  <c r="H11" i="4"/>
  <c r="H16" i="4" s="1"/>
  <c r="G11" i="4"/>
  <c r="G16" i="4" s="1"/>
  <c r="F11" i="4"/>
  <c r="F16" i="4" s="1"/>
  <c r="E11" i="4"/>
  <c r="E16" i="4" s="1"/>
  <c r="D11" i="4"/>
  <c r="D16" i="4" s="1"/>
  <c r="C11" i="4"/>
  <c r="C13" i="4" s="1"/>
  <c r="B11" i="4"/>
  <c r="B13" i="4" s="1"/>
  <c r="Q10" i="4"/>
  <c r="Q12" i="4" s="1"/>
  <c r="Q13" i="4" s="1"/>
  <c r="P10" i="4"/>
  <c r="P12" i="4" s="1"/>
  <c r="O10" i="4"/>
  <c r="O12" i="4" s="1"/>
  <c r="N10" i="4"/>
  <c r="N12" i="4" s="1"/>
  <c r="M10" i="4"/>
  <c r="M12" i="4" s="1"/>
  <c r="M13" i="4" s="1"/>
  <c r="L10" i="4"/>
  <c r="K10" i="4"/>
  <c r="K12" i="4" s="1"/>
  <c r="J10" i="4"/>
  <c r="J12" i="4" s="1"/>
  <c r="I10" i="4"/>
  <c r="I12" i="4" s="1"/>
  <c r="I13" i="4" s="1"/>
  <c r="H10" i="4"/>
  <c r="H12" i="4" s="1"/>
  <c r="H13" i="4" s="1"/>
  <c r="G10" i="4"/>
  <c r="G12" i="4" s="1"/>
  <c r="G13" i="4" s="1"/>
  <c r="F10" i="4"/>
  <c r="F12" i="4" s="1"/>
  <c r="E10" i="4"/>
  <c r="E12" i="4" s="1"/>
  <c r="D10" i="4"/>
  <c r="D12" i="4" s="1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Q44" i="3"/>
  <c r="P44" i="3"/>
  <c r="O44" i="3"/>
  <c r="N44" i="3"/>
  <c r="M44" i="3"/>
  <c r="L44" i="3"/>
  <c r="K44" i="3"/>
  <c r="J44" i="3"/>
  <c r="I44" i="3"/>
  <c r="H44" i="3"/>
  <c r="F44" i="3"/>
  <c r="E44" i="3"/>
  <c r="D44" i="3"/>
  <c r="C44" i="3"/>
  <c r="B44" i="3"/>
  <c r="N43" i="3"/>
  <c r="N47" i="3" s="1"/>
  <c r="N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J34" i="3" s="1"/>
  <c r="Q22" i="3"/>
  <c r="Q43" i="3" s="1"/>
  <c r="Q47" i="3" s="1"/>
  <c r="P22" i="3"/>
  <c r="P43" i="3" s="1"/>
  <c r="P47" i="3" s="1"/>
  <c r="O22" i="3"/>
  <c r="O43" i="3" s="1"/>
  <c r="O47" i="3" s="1"/>
  <c r="N22" i="3"/>
  <c r="M22" i="3"/>
  <c r="M43" i="3" s="1"/>
  <c r="L22" i="3"/>
  <c r="L43" i="3" s="1"/>
  <c r="K22" i="3"/>
  <c r="K43" i="3" s="1"/>
  <c r="K47" i="3" s="1"/>
  <c r="J22" i="3"/>
  <c r="J43" i="3" s="1"/>
  <c r="J47" i="3" s="1"/>
  <c r="I22" i="3"/>
  <c r="I43" i="3" s="1"/>
  <c r="I47" i="3" s="1"/>
  <c r="H22" i="3"/>
  <c r="H43" i="3" s="1"/>
  <c r="H47" i="3" s="1"/>
  <c r="G22" i="3"/>
  <c r="G43" i="3" s="1"/>
  <c r="F22" i="3"/>
  <c r="G23" i="3" s="1"/>
  <c r="G44" i="3" s="1"/>
  <c r="E22" i="3"/>
  <c r="E43" i="3" s="1"/>
  <c r="D22" i="3"/>
  <c r="D43" i="3" s="1"/>
  <c r="C22" i="3"/>
  <c r="C43" i="3" s="1"/>
  <c r="C47" i="3" s="1"/>
  <c r="B22" i="3"/>
  <c r="B43" i="3" s="1"/>
  <c r="P12" i="3"/>
  <c r="P13" i="3" s="1"/>
  <c r="C12" i="3"/>
  <c r="B12" i="3"/>
  <c r="Q11" i="3"/>
  <c r="Q16" i="3" s="1"/>
  <c r="P11" i="3"/>
  <c r="P16" i="3" s="1"/>
  <c r="O11" i="3"/>
  <c r="O16" i="3" s="1"/>
  <c r="H11" i="3"/>
  <c r="H16" i="3" s="1"/>
  <c r="D11" i="3"/>
  <c r="C11" i="3"/>
  <c r="C16" i="3" s="1"/>
  <c r="B11" i="3"/>
  <c r="B13" i="3" s="1"/>
  <c r="Q10" i="3"/>
  <c r="Q12" i="3" s="1"/>
  <c r="P10" i="3"/>
  <c r="O10" i="3"/>
  <c r="O12" i="3" s="1"/>
  <c r="N10" i="3"/>
  <c r="M10" i="3"/>
  <c r="L10" i="3"/>
  <c r="K10" i="3"/>
  <c r="J10" i="3"/>
  <c r="I10" i="3"/>
  <c r="H10" i="3"/>
  <c r="H12" i="3" s="1"/>
  <c r="G10" i="3"/>
  <c r="F10" i="3"/>
  <c r="E10" i="3"/>
  <c r="D10" i="3"/>
  <c r="D12" i="3" s="1"/>
  <c r="P4" i="3"/>
  <c r="N4" i="3"/>
  <c r="N12" i="3" s="1"/>
  <c r="M4" i="3"/>
  <c r="M12" i="3" s="1"/>
  <c r="L4" i="3"/>
  <c r="L12" i="3" s="1"/>
  <c r="K4" i="3"/>
  <c r="K11" i="3" s="1"/>
  <c r="J4" i="3"/>
  <c r="I4" i="3"/>
  <c r="G4" i="3"/>
  <c r="F4" i="3"/>
  <c r="E4" i="3"/>
  <c r="H56" i="1"/>
  <c r="H55" i="1" a="1"/>
  <c r="H55" i="1" s="1"/>
  <c r="H54" i="1" a="1"/>
  <c r="H54" i="1" s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Q44" i="1"/>
  <c r="P44" i="1"/>
  <c r="O44" i="1"/>
  <c r="N44" i="1"/>
  <c r="M44" i="1"/>
  <c r="L44" i="1"/>
  <c r="K44" i="1"/>
  <c r="J44" i="1"/>
  <c r="I44" i="1"/>
  <c r="H44" i="1"/>
  <c r="F44" i="1"/>
  <c r="E44" i="1"/>
  <c r="D44" i="1"/>
  <c r="C44" i="1"/>
  <c r="B44" i="1"/>
  <c r="O43" i="1"/>
  <c r="O47" i="1" s="1"/>
  <c r="G43" i="1"/>
  <c r="C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22" i="1"/>
  <c r="Q43" i="1" s="1"/>
  <c r="Q47" i="1" s="1"/>
  <c r="P22" i="1"/>
  <c r="P43" i="1" s="1"/>
  <c r="P47" i="1" s="1"/>
  <c r="O22" i="1"/>
  <c r="N22" i="1"/>
  <c r="N43" i="1" s="1"/>
  <c r="M22" i="1"/>
  <c r="M43" i="1" s="1"/>
  <c r="L22" i="1"/>
  <c r="L43" i="1" s="1"/>
  <c r="L47" i="1" s="1"/>
  <c r="K22" i="1"/>
  <c r="K43" i="1" s="1"/>
  <c r="K47" i="1" s="1"/>
  <c r="J22" i="1"/>
  <c r="J43" i="1" s="1"/>
  <c r="J47" i="1" s="1"/>
  <c r="I22" i="1"/>
  <c r="I43" i="1" s="1"/>
  <c r="I47" i="1" s="1"/>
  <c r="H22" i="1"/>
  <c r="H43" i="1" s="1"/>
  <c r="H47" i="1" s="1"/>
  <c r="G22" i="1"/>
  <c r="F22" i="1"/>
  <c r="F43" i="1" s="1"/>
  <c r="E22" i="1"/>
  <c r="E43" i="1" s="1"/>
  <c r="D22" i="1"/>
  <c r="D43" i="1" s="1"/>
  <c r="C22" i="1"/>
  <c r="C43" i="1" s="1"/>
  <c r="C47" i="1" s="1"/>
  <c r="B22" i="1"/>
  <c r="B43" i="1" s="1"/>
  <c r="O16" i="1"/>
  <c r="H13" i="1"/>
  <c r="I12" i="1"/>
  <c r="I13" i="1" s="1"/>
  <c r="H12" i="1"/>
  <c r="C12" i="1"/>
  <c r="B12" i="1"/>
  <c r="Q11" i="1"/>
  <c r="Q16" i="1" s="1"/>
  <c r="P11" i="1"/>
  <c r="O11" i="1"/>
  <c r="N11" i="1"/>
  <c r="N16" i="1" s="1"/>
  <c r="M11" i="1"/>
  <c r="M16" i="1" s="1"/>
  <c r="L11" i="1"/>
  <c r="K11" i="1"/>
  <c r="K16" i="1" s="1"/>
  <c r="J11" i="1"/>
  <c r="J16" i="1" s="1"/>
  <c r="I11" i="1"/>
  <c r="I16" i="1" s="1"/>
  <c r="H11" i="1"/>
  <c r="H16" i="1" s="1"/>
  <c r="G11" i="1"/>
  <c r="G16" i="1" s="1"/>
  <c r="F11" i="1"/>
  <c r="F16" i="1" s="1"/>
  <c r="E11" i="1"/>
  <c r="E16" i="1" s="1"/>
  <c r="D11" i="1"/>
  <c r="D16" i="1" s="1"/>
  <c r="C11" i="1"/>
  <c r="C13" i="1" s="1"/>
  <c r="B11" i="1"/>
  <c r="B13" i="1" s="1"/>
  <c r="Q10" i="1"/>
  <c r="Q12" i="1" s="1"/>
  <c r="P10" i="1"/>
  <c r="P12" i="1" s="1"/>
  <c r="O10" i="1"/>
  <c r="O12" i="1" s="1"/>
  <c r="N10" i="1"/>
  <c r="N12" i="1" s="1"/>
  <c r="N13" i="1" s="1"/>
  <c r="M10" i="1"/>
  <c r="M12" i="1" s="1"/>
  <c r="M13" i="1" s="1"/>
  <c r="L10" i="1"/>
  <c r="L12" i="1" s="1"/>
  <c r="K10" i="1"/>
  <c r="K12" i="1" s="1"/>
  <c r="J10" i="1"/>
  <c r="J12" i="1" s="1"/>
  <c r="J13" i="1" s="1"/>
  <c r="J14" i="1" s="1"/>
  <c r="I10" i="1"/>
  <c r="H10" i="1"/>
  <c r="G10" i="1"/>
  <c r="G12" i="1" s="1"/>
  <c r="F10" i="1"/>
  <c r="F12" i="1" s="1"/>
  <c r="E10" i="1"/>
  <c r="E12" i="1" s="1"/>
  <c r="D10" i="1"/>
  <c r="D12" i="1" s="1"/>
  <c r="B29" i="6" l="1"/>
  <c r="B30" i="6" s="1"/>
  <c r="B38" i="6" s="1"/>
  <c r="B27" i="6"/>
  <c r="D17" i="6"/>
  <c r="D14" i="6"/>
  <c r="F14" i="6"/>
  <c r="F17" i="6"/>
  <c r="C30" i="6"/>
  <c r="C38" i="6" s="1"/>
  <c r="C40" i="6" s="1"/>
  <c r="C29" i="6"/>
  <c r="C27" i="6"/>
  <c r="O17" i="6"/>
  <c r="O14" i="6"/>
  <c r="Q17" i="6"/>
  <c r="Q14" i="6"/>
  <c r="P17" i="6"/>
  <c r="P14" i="6"/>
  <c r="M17" i="6"/>
  <c r="M14" i="6"/>
  <c r="L25" i="6"/>
  <c r="L18" i="6"/>
  <c r="E17" i="6"/>
  <c r="E14" i="6"/>
  <c r="K17" i="6"/>
  <c r="K14" i="6"/>
  <c r="H48" i="6"/>
  <c r="L48" i="6"/>
  <c r="H14" i="6"/>
  <c r="H17" i="6"/>
  <c r="N17" i="6"/>
  <c r="N14" i="6"/>
  <c r="P48" i="6"/>
  <c r="J17" i="6"/>
  <c r="J14" i="6"/>
  <c r="I17" i="6"/>
  <c r="I14" i="6"/>
  <c r="I48" i="6"/>
  <c r="G17" i="6"/>
  <c r="G14" i="6"/>
  <c r="H13" i="3"/>
  <c r="B47" i="4"/>
  <c r="B16" i="1"/>
  <c r="B17" i="1" s="1"/>
  <c r="B25" i="1" s="1"/>
  <c r="C16" i="1"/>
  <c r="C17" i="1" s="1"/>
  <c r="C25" i="1" s="1"/>
  <c r="M34" i="1"/>
  <c r="E47" i="1"/>
  <c r="M47" i="1"/>
  <c r="E12" i="3"/>
  <c r="D47" i="3"/>
  <c r="L47" i="3"/>
  <c r="I47" i="4"/>
  <c r="Q47" i="4"/>
  <c r="B47" i="1"/>
  <c r="F47" i="1"/>
  <c r="N47" i="1"/>
  <c r="C13" i="3"/>
  <c r="C17" i="3" s="1"/>
  <c r="C25" i="3" s="1"/>
  <c r="E47" i="3"/>
  <c r="M47" i="3"/>
  <c r="F43" i="3"/>
  <c r="F47" i="3" s="1"/>
  <c r="F48" i="3" s="1"/>
  <c r="B16" i="4"/>
  <c r="B17" i="4" s="1"/>
  <c r="B25" i="4" s="1"/>
  <c r="E6" i="5"/>
  <c r="K12" i="3"/>
  <c r="C16" i="4"/>
  <c r="C17" i="4" s="1"/>
  <c r="C25" i="4" s="1"/>
  <c r="C47" i="4"/>
  <c r="O34" i="1"/>
  <c r="D47" i="1"/>
  <c r="I12" i="3"/>
  <c r="B47" i="3"/>
  <c r="B48" i="3" s="1"/>
  <c r="P34" i="4"/>
  <c r="J12" i="3"/>
  <c r="L11" i="3"/>
  <c r="B16" i="3"/>
  <c r="B17" i="3" s="1"/>
  <c r="B25" i="3" s="1"/>
  <c r="E13" i="4"/>
  <c r="L17" i="4"/>
  <c r="L14" i="4"/>
  <c r="G47" i="4"/>
  <c r="E48" i="4"/>
  <c r="D48" i="4"/>
  <c r="F48" i="4"/>
  <c r="C48" i="4"/>
  <c r="B48" i="4"/>
  <c r="I17" i="4"/>
  <c r="I14" i="4"/>
  <c r="O13" i="4"/>
  <c r="K13" i="4"/>
  <c r="M17" i="4"/>
  <c r="M14" i="4"/>
  <c r="H17" i="4"/>
  <c r="H14" i="4"/>
  <c r="G17" i="4"/>
  <c r="G14" i="4"/>
  <c r="Q17" i="4"/>
  <c r="Q14" i="4"/>
  <c r="J34" i="4"/>
  <c r="O34" i="4"/>
  <c r="J13" i="4"/>
  <c r="N13" i="4"/>
  <c r="D34" i="4"/>
  <c r="O16" i="4"/>
  <c r="F34" i="4"/>
  <c r="K34" i="4"/>
  <c r="F13" i="4"/>
  <c r="D13" i="4"/>
  <c r="K16" i="4"/>
  <c r="Q34" i="4"/>
  <c r="M34" i="4"/>
  <c r="I34" i="4"/>
  <c r="E34" i="4"/>
  <c r="B34" i="4"/>
  <c r="G34" i="4"/>
  <c r="L34" i="4"/>
  <c r="P13" i="4"/>
  <c r="C34" i="4"/>
  <c r="H34" i="4"/>
  <c r="N34" i="4"/>
  <c r="H17" i="3"/>
  <c r="H14" i="3"/>
  <c r="P17" i="3"/>
  <c r="P14" i="3"/>
  <c r="B29" i="3"/>
  <c r="B30" i="3" s="1"/>
  <c r="B38" i="3" s="1"/>
  <c r="B27" i="3"/>
  <c r="C27" i="3"/>
  <c r="C29" i="3"/>
  <c r="C30" i="3" s="1"/>
  <c r="C38" i="3" s="1"/>
  <c r="C40" i="3" s="1"/>
  <c r="L16" i="3"/>
  <c r="L13" i="3"/>
  <c r="K16" i="3"/>
  <c r="K13" i="3"/>
  <c r="G12" i="3"/>
  <c r="G11" i="3"/>
  <c r="D16" i="3"/>
  <c r="D13" i="3"/>
  <c r="Q34" i="3"/>
  <c r="M34" i="3"/>
  <c r="I34" i="3"/>
  <c r="E34" i="3"/>
  <c r="P34" i="3"/>
  <c r="L34" i="3"/>
  <c r="H34" i="3"/>
  <c r="D34" i="3"/>
  <c r="O34" i="3"/>
  <c r="K34" i="3"/>
  <c r="G34" i="3"/>
  <c r="C34" i="3"/>
  <c r="B34" i="3"/>
  <c r="F12" i="3"/>
  <c r="F11" i="3"/>
  <c r="Q13" i="3"/>
  <c r="O13" i="3"/>
  <c r="G47" i="3"/>
  <c r="F34" i="3"/>
  <c r="E11" i="3"/>
  <c r="I11" i="3"/>
  <c r="M11" i="3"/>
  <c r="J11" i="3"/>
  <c r="N11" i="3"/>
  <c r="M17" i="1"/>
  <c r="M14" i="1"/>
  <c r="F13" i="1"/>
  <c r="H17" i="1"/>
  <c r="H14" i="1"/>
  <c r="G13" i="1"/>
  <c r="D13" i="1"/>
  <c r="L13" i="1"/>
  <c r="P13" i="1"/>
  <c r="N17" i="1"/>
  <c r="N14" i="1"/>
  <c r="J17" i="1"/>
  <c r="K13" i="1"/>
  <c r="O13" i="1"/>
  <c r="I17" i="1"/>
  <c r="I14" i="1"/>
  <c r="E34" i="1"/>
  <c r="K34" i="1"/>
  <c r="P34" i="1"/>
  <c r="C48" i="1"/>
  <c r="P16" i="1"/>
  <c r="B48" i="1"/>
  <c r="G23" i="1"/>
  <c r="G44" i="1" s="1"/>
  <c r="G47" i="1" s="1"/>
  <c r="G34" i="1"/>
  <c r="L34" i="1"/>
  <c r="Q34" i="1"/>
  <c r="D48" i="1"/>
  <c r="E13" i="1"/>
  <c r="L16" i="1"/>
  <c r="N34" i="1"/>
  <c r="H34" i="1"/>
  <c r="Q13" i="1"/>
  <c r="D34" i="1"/>
  <c r="I34" i="1"/>
  <c r="B34" i="1"/>
  <c r="F34" i="1"/>
  <c r="J34" i="1"/>
  <c r="C39" i="6" l="1"/>
  <c r="B40" i="6"/>
  <c r="B39" i="6"/>
  <c r="K25" i="6"/>
  <c r="K18" i="6"/>
  <c r="P25" i="6"/>
  <c r="P18" i="6"/>
  <c r="F25" i="6"/>
  <c r="F18" i="6"/>
  <c r="G18" i="6"/>
  <c r="G25" i="6"/>
  <c r="N25" i="6"/>
  <c r="N18" i="6"/>
  <c r="E25" i="6"/>
  <c r="E18" i="6"/>
  <c r="Q25" i="6"/>
  <c r="Q18" i="6"/>
  <c r="J25" i="6"/>
  <c r="J18" i="6"/>
  <c r="H18" i="6"/>
  <c r="H25" i="6"/>
  <c r="D25" i="6"/>
  <c r="D18" i="6"/>
  <c r="L30" i="6"/>
  <c r="L38" i="6" s="1"/>
  <c r="L40" i="6" s="1"/>
  <c r="L29" i="6"/>
  <c r="L27" i="6"/>
  <c r="O18" i="6"/>
  <c r="O25" i="6"/>
  <c r="C28" i="6"/>
  <c r="B28" i="6"/>
  <c r="I25" i="6"/>
  <c r="I18" i="6"/>
  <c r="M25" i="6"/>
  <c r="M18" i="6"/>
  <c r="C29" i="4"/>
  <c r="C30" i="4" s="1"/>
  <c r="C38" i="4" s="1"/>
  <c r="C40" i="4" s="1"/>
  <c r="C27" i="4"/>
  <c r="O48" i="1"/>
  <c r="K48" i="1"/>
  <c r="B29" i="4"/>
  <c r="B30" i="4" s="1"/>
  <c r="B38" i="4" s="1"/>
  <c r="B40" i="4" s="1"/>
  <c r="B27" i="4"/>
  <c r="C28" i="4" s="1"/>
  <c r="C29" i="1"/>
  <c r="C30" i="1" s="1"/>
  <c r="C38" i="1" s="1"/>
  <c r="C40" i="1" s="1"/>
  <c r="C27" i="1"/>
  <c r="C28" i="1" s="1"/>
  <c r="M48" i="1"/>
  <c r="B29" i="1"/>
  <c r="B30" i="1" s="1"/>
  <c r="B38" i="1" s="1"/>
  <c r="B27" i="1"/>
  <c r="F48" i="1"/>
  <c r="C48" i="3"/>
  <c r="G48" i="1"/>
  <c r="J48" i="1"/>
  <c r="D48" i="3"/>
  <c r="E48" i="3"/>
  <c r="E48" i="1"/>
  <c r="I48" i="3"/>
  <c r="I48" i="1"/>
  <c r="L48" i="1"/>
  <c r="Q48" i="4"/>
  <c r="C39" i="4"/>
  <c r="D17" i="4"/>
  <c r="D14" i="4"/>
  <c r="F17" i="4"/>
  <c r="F14" i="4"/>
  <c r="M25" i="4"/>
  <c r="M18" i="4"/>
  <c r="J48" i="4"/>
  <c r="H48" i="4"/>
  <c r="I48" i="4"/>
  <c r="N14" i="4"/>
  <c r="N17" i="4"/>
  <c r="K17" i="4"/>
  <c r="K14" i="4"/>
  <c r="G48" i="4"/>
  <c r="L48" i="4"/>
  <c r="M48" i="4"/>
  <c r="L25" i="4"/>
  <c r="L18" i="4"/>
  <c r="G25" i="4"/>
  <c r="G18" i="4"/>
  <c r="N48" i="4"/>
  <c r="P17" i="4"/>
  <c r="P14" i="4"/>
  <c r="J17" i="4"/>
  <c r="J14" i="4"/>
  <c r="Q25" i="4"/>
  <c r="Q18" i="4"/>
  <c r="H25" i="4"/>
  <c r="H18" i="4"/>
  <c r="O17" i="4"/>
  <c r="O14" i="4"/>
  <c r="B28" i="4"/>
  <c r="I25" i="4"/>
  <c r="I18" i="4"/>
  <c r="K48" i="4"/>
  <c r="O48" i="4"/>
  <c r="P48" i="4"/>
  <c r="E17" i="4"/>
  <c r="E14" i="4"/>
  <c r="C39" i="3"/>
  <c r="B40" i="3"/>
  <c r="B39" i="3"/>
  <c r="M13" i="3"/>
  <c r="M16" i="3"/>
  <c r="K48" i="3"/>
  <c r="M48" i="3"/>
  <c r="L17" i="3"/>
  <c r="L14" i="3"/>
  <c r="I13" i="3"/>
  <c r="I16" i="3"/>
  <c r="O17" i="3"/>
  <c r="O14" i="3"/>
  <c r="O48" i="3"/>
  <c r="E13" i="3"/>
  <c r="E16" i="3"/>
  <c r="D17" i="3"/>
  <c r="D14" i="3"/>
  <c r="K17" i="3"/>
  <c r="K14" i="3"/>
  <c r="J48" i="3"/>
  <c r="L48" i="3"/>
  <c r="G16" i="3"/>
  <c r="G13" i="3"/>
  <c r="N48" i="3"/>
  <c r="P48" i="3"/>
  <c r="Q48" i="3"/>
  <c r="C28" i="3"/>
  <c r="B28" i="3"/>
  <c r="P25" i="3"/>
  <c r="P18" i="3"/>
  <c r="N13" i="3"/>
  <c r="N16" i="3"/>
  <c r="Q17" i="3"/>
  <c r="Q14" i="3"/>
  <c r="J13" i="3"/>
  <c r="J16" i="3"/>
  <c r="F13" i="3"/>
  <c r="F16" i="3"/>
  <c r="G48" i="3"/>
  <c r="H48" i="3"/>
  <c r="H25" i="3"/>
  <c r="H18" i="3"/>
  <c r="J25" i="1"/>
  <c r="J18" i="1"/>
  <c r="H25" i="1"/>
  <c r="H18" i="1"/>
  <c r="I25" i="1"/>
  <c r="I18" i="1"/>
  <c r="N25" i="1"/>
  <c r="N18" i="1"/>
  <c r="G17" i="1"/>
  <c r="G14" i="1"/>
  <c r="E17" i="1"/>
  <c r="E14" i="1"/>
  <c r="K17" i="1"/>
  <c r="K14" i="1"/>
  <c r="L17" i="1"/>
  <c r="L14" i="1"/>
  <c r="D17" i="1"/>
  <c r="D14" i="1"/>
  <c r="F17" i="1"/>
  <c r="F14" i="1"/>
  <c r="P48" i="1"/>
  <c r="Q17" i="1"/>
  <c r="Q14" i="1"/>
  <c r="Q48" i="1"/>
  <c r="N48" i="1"/>
  <c r="B28" i="1"/>
  <c r="H48" i="1"/>
  <c r="O17" i="1"/>
  <c r="O14" i="1"/>
  <c r="P17" i="1"/>
  <c r="P14" i="1"/>
  <c r="M25" i="1"/>
  <c r="M18" i="1"/>
  <c r="J29" i="6" l="1"/>
  <c r="J30" i="6" s="1"/>
  <c r="J38" i="6" s="1"/>
  <c r="J40" i="6" s="1"/>
  <c r="J27" i="6"/>
  <c r="F29" i="6"/>
  <c r="F30" i="6" s="1"/>
  <c r="F38" i="6" s="1"/>
  <c r="F40" i="6" s="1"/>
  <c r="F27" i="6"/>
  <c r="M29" i="6"/>
  <c r="M30" i="6" s="1"/>
  <c r="M38" i="6" s="1"/>
  <c r="M40" i="6" s="1"/>
  <c r="M27" i="6"/>
  <c r="D29" i="6"/>
  <c r="D30" i="6" s="1"/>
  <c r="D38" i="6" s="1"/>
  <c r="D27" i="6"/>
  <c r="E30" i="6"/>
  <c r="E38" i="6" s="1"/>
  <c r="E40" i="6" s="1"/>
  <c r="E29" i="6"/>
  <c r="E27" i="6"/>
  <c r="P30" i="6"/>
  <c r="P38" i="6" s="1"/>
  <c r="P40" i="6" s="1"/>
  <c r="P29" i="6"/>
  <c r="P27" i="6"/>
  <c r="I29" i="6"/>
  <c r="I30" i="6" s="1"/>
  <c r="I38" i="6" s="1"/>
  <c r="I40" i="6" s="1"/>
  <c r="I27" i="6"/>
  <c r="H29" i="6"/>
  <c r="H30" i="6" s="1"/>
  <c r="H38" i="6" s="1"/>
  <c r="H40" i="6" s="1"/>
  <c r="H27" i="6"/>
  <c r="O29" i="6"/>
  <c r="O30" i="6" s="1"/>
  <c r="O38" i="6" s="1"/>
  <c r="O40" i="6" s="1"/>
  <c r="O27" i="6"/>
  <c r="N29" i="6"/>
  <c r="N30" i="6" s="1"/>
  <c r="N38" i="6" s="1"/>
  <c r="N40" i="6" s="1"/>
  <c r="N27" i="6"/>
  <c r="K29" i="6"/>
  <c r="K30" i="6" s="1"/>
  <c r="K38" i="6" s="1"/>
  <c r="K40" i="6" s="1"/>
  <c r="K27" i="6"/>
  <c r="C41" i="6"/>
  <c r="B41" i="6"/>
  <c r="Q27" i="6"/>
  <c r="Q30" i="6"/>
  <c r="Q38" i="6" s="1"/>
  <c r="Q40" i="6" s="1"/>
  <c r="Q29" i="6"/>
  <c r="G27" i="6"/>
  <c r="G29" i="6"/>
  <c r="G30" i="6"/>
  <c r="G38" i="6" s="1"/>
  <c r="G40" i="6" s="1"/>
  <c r="C39" i="1"/>
  <c r="B40" i="1"/>
  <c r="B39" i="1"/>
  <c r="B39" i="4"/>
  <c r="N18" i="4"/>
  <c r="N25" i="4"/>
  <c r="O18" i="4"/>
  <c r="O25" i="4"/>
  <c r="P25" i="4"/>
  <c r="P18" i="4"/>
  <c r="F18" i="4"/>
  <c r="F25" i="4"/>
  <c r="L29" i="4"/>
  <c r="L30" i="4" s="1"/>
  <c r="L38" i="4" s="1"/>
  <c r="L40" i="4" s="1"/>
  <c r="L27" i="4"/>
  <c r="M30" i="4"/>
  <c r="M38" i="4" s="1"/>
  <c r="M40" i="4" s="1"/>
  <c r="M29" i="4"/>
  <c r="M27" i="4"/>
  <c r="D18" i="4"/>
  <c r="D25" i="4"/>
  <c r="G29" i="4"/>
  <c r="G30" i="4" s="1"/>
  <c r="G38" i="4" s="1"/>
  <c r="G40" i="4" s="1"/>
  <c r="G27" i="4"/>
  <c r="C41" i="4"/>
  <c r="B41" i="4"/>
  <c r="Q30" i="4"/>
  <c r="Q38" i="4" s="1"/>
  <c r="Q40" i="4" s="1"/>
  <c r="Q29" i="4"/>
  <c r="Q27" i="4"/>
  <c r="E25" i="4"/>
  <c r="E18" i="4"/>
  <c r="I29" i="4"/>
  <c r="I30" i="4" s="1"/>
  <c r="I38" i="4" s="1"/>
  <c r="I40" i="4" s="1"/>
  <c r="I27" i="4"/>
  <c r="H30" i="4"/>
  <c r="H38" i="4" s="1"/>
  <c r="H40" i="4" s="1"/>
  <c r="H29" i="4"/>
  <c r="H27" i="4"/>
  <c r="J18" i="4"/>
  <c r="J25" i="4"/>
  <c r="K25" i="4"/>
  <c r="K18" i="4"/>
  <c r="J17" i="3"/>
  <c r="J14" i="3"/>
  <c r="D25" i="3"/>
  <c r="D18" i="3"/>
  <c r="C41" i="3"/>
  <c r="B41" i="3"/>
  <c r="N17" i="3"/>
  <c r="N14" i="3"/>
  <c r="I17" i="3"/>
  <c r="I14" i="3"/>
  <c r="H29" i="3"/>
  <c r="H30" i="3" s="1"/>
  <c r="H38" i="3" s="1"/>
  <c r="H40" i="3" s="1"/>
  <c r="H27" i="3"/>
  <c r="F17" i="3"/>
  <c r="F14" i="3"/>
  <c r="Q25" i="3"/>
  <c r="Q18" i="3"/>
  <c r="P29" i="3"/>
  <c r="P30" i="3" s="1"/>
  <c r="P38" i="3" s="1"/>
  <c r="P40" i="3" s="1"/>
  <c r="P27" i="3"/>
  <c r="G17" i="3"/>
  <c r="G14" i="3"/>
  <c r="O25" i="3"/>
  <c r="O18" i="3"/>
  <c r="L25" i="3"/>
  <c r="L18" i="3"/>
  <c r="M17" i="3"/>
  <c r="M14" i="3"/>
  <c r="K25" i="3"/>
  <c r="K18" i="3"/>
  <c r="E17" i="3"/>
  <c r="E14" i="3"/>
  <c r="F25" i="1"/>
  <c r="F18" i="1"/>
  <c r="N29" i="1"/>
  <c r="N30" i="1" s="1"/>
  <c r="N38" i="1" s="1"/>
  <c r="N40" i="1" s="1"/>
  <c r="N27" i="1"/>
  <c r="I29" i="1"/>
  <c r="I30" i="1" s="1"/>
  <c r="I38" i="1" s="1"/>
  <c r="I40" i="1" s="1"/>
  <c r="I27" i="1"/>
  <c r="M29" i="1"/>
  <c r="M30" i="1" s="1"/>
  <c r="M38" i="1" s="1"/>
  <c r="M40" i="1" s="1"/>
  <c r="M27" i="1"/>
  <c r="O18" i="1"/>
  <c r="O25" i="1"/>
  <c r="L25" i="1"/>
  <c r="L18" i="1"/>
  <c r="E18" i="1"/>
  <c r="E25" i="1"/>
  <c r="H29" i="1"/>
  <c r="H30" i="1" s="1"/>
  <c r="H38" i="1" s="1"/>
  <c r="H40" i="1" s="1"/>
  <c r="H27" i="1"/>
  <c r="Q25" i="1"/>
  <c r="Q18" i="1"/>
  <c r="P18" i="1"/>
  <c r="P25" i="1"/>
  <c r="D25" i="1"/>
  <c r="D18" i="1"/>
  <c r="K18" i="1"/>
  <c r="K25" i="1"/>
  <c r="G18" i="1"/>
  <c r="G25" i="1"/>
  <c r="J29" i="1"/>
  <c r="J30" i="1" s="1"/>
  <c r="J38" i="1" s="1"/>
  <c r="J40" i="1" s="1"/>
  <c r="J27" i="1"/>
  <c r="B41" i="1"/>
  <c r="C41" i="1"/>
  <c r="D40" i="6" l="1"/>
  <c r="N39" i="6"/>
  <c r="G39" i="6"/>
  <c r="E39" i="6"/>
  <c r="F39" i="6"/>
  <c r="I39" i="6"/>
  <c r="P39" i="6"/>
  <c r="Q39" i="6"/>
  <c r="J39" i="6"/>
  <c r="L39" i="6"/>
  <c r="M39" i="6"/>
  <c r="D39" i="6"/>
  <c r="H39" i="6"/>
  <c r="K39" i="6"/>
  <c r="O39" i="6"/>
  <c r="K28" i="6"/>
  <c r="H28" i="6"/>
  <c r="J28" i="6"/>
  <c r="O28" i="6"/>
  <c r="E28" i="6"/>
  <c r="N28" i="6"/>
  <c r="I28" i="6"/>
  <c r="M28" i="6"/>
  <c r="F28" i="6"/>
  <c r="G28" i="6"/>
  <c r="L28" i="6"/>
  <c r="Q28" i="6"/>
  <c r="D28" i="6"/>
  <c r="P28" i="6"/>
  <c r="J29" i="4"/>
  <c r="J30" i="4" s="1"/>
  <c r="J38" i="4" s="1"/>
  <c r="J40" i="4" s="1"/>
  <c r="J27" i="4"/>
  <c r="D29" i="4"/>
  <c r="D30" i="4" s="1"/>
  <c r="D38" i="4" s="1"/>
  <c r="D27" i="4"/>
  <c r="F29" i="4"/>
  <c r="F30" i="4" s="1"/>
  <c r="F38" i="4" s="1"/>
  <c r="F40" i="4" s="1"/>
  <c r="F27" i="4"/>
  <c r="N29" i="4"/>
  <c r="N30" i="4" s="1"/>
  <c r="N38" i="4" s="1"/>
  <c r="N40" i="4" s="1"/>
  <c r="N27" i="4"/>
  <c r="O27" i="4"/>
  <c r="O29" i="4"/>
  <c r="O30" i="4" s="1"/>
  <c r="O38" i="4" s="1"/>
  <c r="O40" i="4" s="1"/>
  <c r="E29" i="4"/>
  <c r="E30" i="4" s="1"/>
  <c r="E38" i="4" s="1"/>
  <c r="E40" i="4" s="1"/>
  <c r="E27" i="4"/>
  <c r="K29" i="4"/>
  <c r="K30" i="4" s="1"/>
  <c r="K38" i="4" s="1"/>
  <c r="K40" i="4" s="1"/>
  <c r="K27" i="4"/>
  <c r="P29" i="4"/>
  <c r="P30" i="4" s="1"/>
  <c r="P38" i="4" s="1"/>
  <c r="P40" i="4" s="1"/>
  <c r="P27" i="4"/>
  <c r="F18" i="3"/>
  <c r="F25" i="3"/>
  <c r="K27" i="3"/>
  <c r="K29" i="3"/>
  <c r="K30" i="3" s="1"/>
  <c r="K38" i="3" s="1"/>
  <c r="K40" i="3" s="1"/>
  <c r="G25" i="3"/>
  <c r="G18" i="3"/>
  <c r="I25" i="3"/>
  <c r="I18" i="3"/>
  <c r="D29" i="3"/>
  <c r="D30" i="3" s="1"/>
  <c r="D38" i="3" s="1"/>
  <c r="D27" i="3"/>
  <c r="L29" i="3"/>
  <c r="L30" i="3" s="1"/>
  <c r="L38" i="3" s="1"/>
  <c r="L40" i="3" s="1"/>
  <c r="L27" i="3"/>
  <c r="Q30" i="3"/>
  <c r="Q38" i="3" s="1"/>
  <c r="Q40" i="3" s="1"/>
  <c r="Q29" i="3"/>
  <c r="Q27" i="3"/>
  <c r="E25" i="3"/>
  <c r="E18" i="3"/>
  <c r="M25" i="3"/>
  <c r="M18" i="3"/>
  <c r="O29" i="3"/>
  <c r="O30" i="3" s="1"/>
  <c r="O38" i="3" s="1"/>
  <c r="O40" i="3" s="1"/>
  <c r="O27" i="3"/>
  <c r="N18" i="3"/>
  <c r="N25" i="3"/>
  <c r="J18" i="3"/>
  <c r="J25" i="3"/>
  <c r="K27" i="1"/>
  <c r="K29" i="1"/>
  <c r="K30" i="1"/>
  <c r="K38" i="1" s="1"/>
  <c r="K40" i="1" s="1"/>
  <c r="P30" i="1"/>
  <c r="P38" i="1" s="1"/>
  <c r="P40" i="1" s="1"/>
  <c r="P29" i="1"/>
  <c r="P27" i="1"/>
  <c r="G29" i="1"/>
  <c r="G30" i="1" s="1"/>
  <c r="G38" i="1" s="1"/>
  <c r="G40" i="1" s="1"/>
  <c r="G27" i="1"/>
  <c r="L29" i="1"/>
  <c r="L30" i="1" s="1"/>
  <c r="L38" i="1" s="1"/>
  <c r="L40" i="1" s="1"/>
  <c r="L27" i="1"/>
  <c r="D29" i="1"/>
  <c r="D30" i="1" s="1"/>
  <c r="D38" i="1" s="1"/>
  <c r="D27" i="1"/>
  <c r="Q29" i="1"/>
  <c r="Q30" i="1" s="1"/>
  <c r="Q38" i="1" s="1"/>
  <c r="Q40" i="1" s="1"/>
  <c r="Q27" i="1"/>
  <c r="E29" i="1"/>
  <c r="E30" i="1" s="1"/>
  <c r="E38" i="1" s="1"/>
  <c r="E40" i="1" s="1"/>
  <c r="E27" i="1"/>
  <c r="O29" i="1"/>
  <c r="O30" i="1" s="1"/>
  <c r="O38" i="1" s="1"/>
  <c r="O40" i="1" s="1"/>
  <c r="O27" i="1"/>
  <c r="F29" i="1"/>
  <c r="F30" i="1" s="1"/>
  <c r="F38" i="1" s="1"/>
  <c r="F40" i="1" s="1"/>
  <c r="F27" i="1"/>
  <c r="K41" i="6" l="1"/>
  <c r="G41" i="6"/>
  <c r="I41" i="6"/>
  <c r="N41" i="6"/>
  <c r="F41" i="6"/>
  <c r="J41" i="6"/>
  <c r="M41" i="6"/>
  <c r="E41" i="6"/>
  <c r="O41" i="6"/>
  <c r="L41" i="6"/>
  <c r="P41" i="6"/>
  <c r="H41" i="6"/>
  <c r="D41" i="6"/>
  <c r="Q41" i="6"/>
  <c r="Q28" i="4"/>
  <c r="N28" i="4"/>
  <c r="L28" i="4"/>
  <c r="P28" i="4"/>
  <c r="G28" i="4"/>
  <c r="I28" i="4"/>
  <c r="E28" i="4"/>
  <c r="J28" i="4"/>
  <c r="M28" i="4"/>
  <c r="H28" i="4"/>
  <c r="K28" i="4"/>
  <c r="F28" i="4"/>
  <c r="D28" i="4"/>
  <c r="O28" i="4"/>
  <c r="D40" i="4"/>
  <c r="Q39" i="4"/>
  <c r="N39" i="4"/>
  <c r="L39" i="4"/>
  <c r="P39" i="4"/>
  <c r="D39" i="4"/>
  <c r="M39" i="4"/>
  <c r="H39" i="4"/>
  <c r="G39" i="4"/>
  <c r="K39" i="4"/>
  <c r="E39" i="4"/>
  <c r="O39" i="4"/>
  <c r="I39" i="4"/>
  <c r="F39" i="4"/>
  <c r="J39" i="4"/>
  <c r="D40" i="3"/>
  <c r="D39" i="3"/>
  <c r="I30" i="3"/>
  <c r="I38" i="3" s="1"/>
  <c r="I40" i="3" s="1"/>
  <c r="I29" i="3"/>
  <c r="I27" i="3"/>
  <c r="E28" i="3"/>
  <c r="D28" i="3"/>
  <c r="N29" i="3"/>
  <c r="N30" i="3" s="1"/>
  <c r="N38" i="3" s="1"/>
  <c r="N40" i="3" s="1"/>
  <c r="N27" i="3"/>
  <c r="E30" i="3"/>
  <c r="E38" i="3" s="1"/>
  <c r="E40" i="3" s="1"/>
  <c r="E29" i="3"/>
  <c r="E27" i="3"/>
  <c r="G30" i="3"/>
  <c r="G38" i="3" s="1"/>
  <c r="G40" i="3" s="1"/>
  <c r="G27" i="3"/>
  <c r="G29" i="3"/>
  <c r="F29" i="3"/>
  <c r="F30" i="3" s="1"/>
  <c r="F38" i="3" s="1"/>
  <c r="F40" i="3" s="1"/>
  <c r="F27" i="3"/>
  <c r="L28" i="3" s="1"/>
  <c r="J29" i="3"/>
  <c r="J30" i="3" s="1"/>
  <c r="J38" i="3" s="1"/>
  <c r="J40" i="3" s="1"/>
  <c r="J27" i="3"/>
  <c r="M29" i="3"/>
  <c r="M30" i="3" s="1"/>
  <c r="M38" i="3" s="1"/>
  <c r="M40" i="3" s="1"/>
  <c r="M27" i="3"/>
  <c r="D40" i="1"/>
  <c r="M39" i="1"/>
  <c r="L39" i="1"/>
  <c r="E39" i="1"/>
  <c r="O39" i="1"/>
  <c r="H39" i="1"/>
  <c r="J39" i="1"/>
  <c r="F39" i="1"/>
  <c r="Q39" i="1"/>
  <c r="N39" i="1"/>
  <c r="G39" i="1"/>
  <c r="I39" i="1"/>
  <c r="P39" i="1"/>
  <c r="D39" i="1"/>
  <c r="K39" i="1"/>
  <c r="F28" i="1"/>
  <c r="D28" i="1"/>
  <c r="Q28" i="1"/>
  <c r="K28" i="1"/>
  <c r="M28" i="1"/>
  <c r="L28" i="1"/>
  <c r="O28" i="1"/>
  <c r="G28" i="1"/>
  <c r="I28" i="1"/>
  <c r="E28" i="1"/>
  <c r="N28" i="1"/>
  <c r="H28" i="1"/>
  <c r="J28" i="1"/>
  <c r="P28" i="1"/>
  <c r="K28" i="3" l="1"/>
  <c r="M41" i="4"/>
  <c r="H41" i="4"/>
  <c r="O41" i="4"/>
  <c r="J41" i="4"/>
  <c r="E41" i="4"/>
  <c r="L41" i="4"/>
  <c r="K41" i="4"/>
  <c r="I41" i="4"/>
  <c r="P41" i="4"/>
  <c r="D41" i="4"/>
  <c r="N41" i="4"/>
  <c r="G41" i="4"/>
  <c r="F41" i="4"/>
  <c r="Q41" i="4"/>
  <c r="N28" i="3"/>
  <c r="H28" i="3"/>
  <c r="K39" i="3"/>
  <c r="O39" i="3"/>
  <c r="O28" i="3"/>
  <c r="G28" i="3"/>
  <c r="N39" i="3"/>
  <c r="I39" i="3"/>
  <c r="M28" i="3"/>
  <c r="E39" i="3"/>
  <c r="M39" i="3"/>
  <c r="J39" i="3"/>
  <c r="Q39" i="3"/>
  <c r="Q28" i="3"/>
  <c r="H39" i="3"/>
  <c r="L39" i="3"/>
  <c r="P39" i="3"/>
  <c r="I28" i="3"/>
  <c r="J28" i="3"/>
  <c r="P28" i="3"/>
  <c r="F28" i="3"/>
  <c r="G39" i="3"/>
  <c r="F39" i="3"/>
  <c r="Q41" i="3"/>
  <c r="P41" i="3"/>
  <c r="O41" i="3"/>
  <c r="F41" i="3"/>
  <c r="L41" i="3"/>
  <c r="I41" i="3"/>
  <c r="H41" i="3"/>
  <c r="N41" i="3"/>
  <c r="M41" i="3"/>
  <c r="K41" i="3"/>
  <c r="G41" i="3"/>
  <c r="E41" i="3"/>
  <c r="D41" i="3"/>
  <c r="J41" i="3"/>
  <c r="M41" i="1"/>
  <c r="L41" i="1"/>
  <c r="E41" i="1"/>
  <c r="N41" i="1"/>
  <c r="O41" i="1"/>
  <c r="H41" i="1"/>
  <c r="G41" i="1"/>
  <c r="J41" i="1"/>
  <c r="I41" i="1"/>
  <c r="P41" i="1"/>
  <c r="F41" i="1"/>
  <c r="D41" i="1"/>
  <c r="Q41" i="1"/>
  <c r="K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Guraz Buhariwala</author>
  </authors>
  <commentList>
    <comment ref="H39" authorId="0" shapeId="0" xr:uid="{7F7CDBB3-CCFD-9E40-871B-6EF7F2AD9BF1}">
      <text>
        <r>
          <rPr>
            <b/>
            <sz val="10"/>
            <color rgb="FF000000"/>
            <rFont val="Tahoma"/>
            <family val="2"/>
          </rPr>
          <t>Guraz Buhariwala: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Break Even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Guraz Buhariwala</author>
  </authors>
  <commentList>
    <comment ref="H39" authorId="0" shapeId="0" xr:uid="{795C9AB5-FAC8-9547-A7BC-18BE80A405CA}">
      <text>
        <r>
          <rPr>
            <b/>
            <sz val="10"/>
            <color rgb="FF000000"/>
            <rFont val="Tahoma"/>
            <family val="2"/>
          </rPr>
          <t>Guraz Buhariwala: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Break Even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Guraz Buhariwala</author>
  </authors>
  <commentList>
    <comment ref="J39" authorId="0" shapeId="0" xr:uid="{35C5DCA9-B323-144F-AA39-E7876FD9683C}">
      <text>
        <r>
          <rPr>
            <b/>
            <sz val="10"/>
            <color rgb="FF000000"/>
            <rFont val="Tahoma"/>
            <family val="2"/>
          </rPr>
          <t>Guraz Buhariwala: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Break Even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9" authorId="0" shapeId="0" xr:uid="{4C68F6FD-8B62-41F0-8FC7-3956BE21F1C3}">
      <text>
        <r>
          <rPr>
            <sz val="12"/>
            <color rgb="FF000000"/>
            <rFont val="Calibri"/>
            <family val="2"/>
          </rPr>
          <t>ramana killi:
Breakeven</t>
        </r>
      </text>
    </comment>
  </commentList>
</comments>
</file>

<file path=xl/sharedStrings.xml><?xml version="1.0" encoding="utf-8"?>
<sst xmlns="http://schemas.openxmlformats.org/spreadsheetml/2006/main" count="309" uniqueCount="94">
  <si>
    <t>Currency unit: USD (Conversion factor)</t>
  </si>
  <si>
    <t>Assumption</t>
  </si>
  <si>
    <t>Units Sold</t>
  </si>
  <si>
    <t>ASP</t>
  </si>
  <si>
    <t>BOM cost(Incl.yield) * 95%</t>
  </si>
  <si>
    <t>DL cost (Incl.yield) * $ 15</t>
  </si>
  <si>
    <t>MOH (incl.depreciation)* 15%</t>
  </si>
  <si>
    <t xml:space="preserve">Transportation </t>
  </si>
  <si>
    <t>Unit product cost</t>
  </si>
  <si>
    <t>Revenue</t>
  </si>
  <si>
    <t>Standard Cost of Sales</t>
  </si>
  <si>
    <t xml:space="preserve">        Standard Gross Margin </t>
  </si>
  <si>
    <t>Standard Gross Margin %</t>
  </si>
  <si>
    <t>Gross Margin</t>
  </si>
  <si>
    <t>Gross Margin %</t>
  </si>
  <si>
    <t>People Related Expenses</t>
  </si>
  <si>
    <t>Material &amp; Supplies Expenses</t>
  </si>
  <si>
    <t>Outside Services &amp; Supporting expenses</t>
  </si>
  <si>
    <t>Product Development</t>
  </si>
  <si>
    <t>Sales Commission 0.0%</t>
  </si>
  <si>
    <t>Operating Profit/ (Loss)</t>
  </si>
  <si>
    <t>Add back Depreciation (Non cash)</t>
  </si>
  <si>
    <t>EBITDA</t>
  </si>
  <si>
    <t>Cumulative EBITDA</t>
  </si>
  <si>
    <t>Tax Expense 0%</t>
  </si>
  <si>
    <t>Net Income</t>
  </si>
  <si>
    <t>Capital Expenditure -R&amp;D</t>
  </si>
  <si>
    <t xml:space="preserve">Capital Expenditure- Manufacutring </t>
  </si>
  <si>
    <t>Total Capital cost</t>
  </si>
  <si>
    <t>Cumulative capital cost</t>
  </si>
  <si>
    <t>Return on investment</t>
  </si>
  <si>
    <t>Number of Quarters</t>
  </si>
  <si>
    <t>Discount rate</t>
  </si>
  <si>
    <t>Cash flow</t>
  </si>
  <si>
    <t>Cumulative cash flow</t>
  </si>
  <si>
    <t>Discount Cash flow</t>
  </si>
  <si>
    <t>Net present value</t>
  </si>
  <si>
    <t>Investment summary:</t>
  </si>
  <si>
    <t>Sustaining Engineering</t>
  </si>
  <si>
    <t>Captial Expenditure-R&amp;D</t>
  </si>
  <si>
    <t>Total Investment</t>
  </si>
  <si>
    <t>Cumulative Total Investment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</si>
  <si>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</si>
  <si>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</si>
  <si>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</si>
  <si>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</si>
  <si>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</si>
  <si>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</si>
  <si>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</si>
  <si>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</si>
  <si>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</si>
  <si>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</si>
  <si>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</si>
  <si>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</si>
  <si>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</si>
  <si>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</si>
  <si>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</si>
  <si>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</si>
  <si>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Warranty   (0.5%)</t>
  </si>
  <si>
    <t>Royalty (0.0%)</t>
  </si>
  <si>
    <t>Sustaining Engineering (10%)</t>
  </si>
  <si>
    <t>NPV Impact of a 10% decrease in Product Sales</t>
  </si>
  <si>
    <t>NPV Impact of a 10% increase in Product Cost</t>
  </si>
  <si>
    <t>Contents of the Excel Sheet</t>
  </si>
  <si>
    <t>Sheet 1</t>
  </si>
  <si>
    <t>Business Case</t>
  </si>
  <si>
    <t>Sheet 2</t>
  </si>
  <si>
    <t>Sheet 3</t>
  </si>
  <si>
    <t>Sheet 4</t>
  </si>
  <si>
    <t>Costed Bill of Material</t>
  </si>
  <si>
    <t>NPV Tradeoff Analysis - NPV Impact of a 10% decrease in product sales</t>
  </si>
  <si>
    <t>NPV Tradeoff Analysis - NPV Impact of a 10% increase in product cost</t>
  </si>
  <si>
    <t>Note - Project Assumptions, Risk and Competitive Assessment, Costed BOM details can be found in the word document attached in the submission</t>
  </si>
  <si>
    <t>Item</t>
  </si>
  <si>
    <t>Component</t>
  </si>
  <si>
    <t>Quantity</t>
  </si>
  <si>
    <t>Unit of Measurement</t>
  </si>
  <si>
    <t>Unit Cost</t>
  </si>
  <si>
    <t>Total Cost</t>
  </si>
  <si>
    <t>Ballistic Nylon (Main Body)
13" x 8.5"</t>
  </si>
  <si>
    <t>EA</t>
  </si>
  <si>
    <t>Ballistic Nylon (Card Pocket)
4.7" x 3.3"</t>
  </si>
  <si>
    <t>Memory Foam
13" x 3.1"</t>
  </si>
  <si>
    <t>YKK Zipper (Slider), Chain and Teeth</t>
  </si>
  <si>
    <t>Velcro
12.5" Length x Standard Width</t>
  </si>
  <si>
    <t>Pocket Mesh
4.7" x 3.3"</t>
  </si>
  <si>
    <t>Thread 
(41" Perimeter Length)</t>
  </si>
  <si>
    <t>NO</t>
  </si>
  <si>
    <t>Time to Profitability</t>
  </si>
  <si>
    <t>Business Case Assumptions</t>
  </si>
  <si>
    <t>10% Decrease in sales</t>
  </si>
  <si>
    <t>10% Increase in cost</t>
  </si>
  <si>
    <t>10% Decrease in Product Sales</t>
  </si>
  <si>
    <t>10% Increase in Product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</si>
</sst>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;\(#,##0.00\)"/>
    <numFmt numFmtId="165" formatCode="&quot;$&quot;#,##0.00"/>
    <numFmt numFmtId="166" formatCode="&quot;$&quot;#,##0.000_);[Red]\(&quot;$&quot;#,##0.000\)"/>
  </numFmts>
  <fonts count="8">
    <font>
      <sz val="12"/>
      <color rgb="FF000000"/>
      <name val="Calibri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D9EAD3"/>
        <bgColor rgb="FFD9EAD3"/>
      </patternFill>
    </fill>
    <fill>
      <patternFill patternType="solid">
        <fgColor rgb="FFB4C6E7"/>
        <bgColor rgb="FFB4C6E7"/>
      </patternFill>
    </fill>
    <fill>
      <patternFill patternType="solid">
        <fgColor rgb="FF3C78D8"/>
        <bgColor rgb="FF3C78D8"/>
      </patternFill>
    </fill>
    <fill>
      <patternFill patternType="solid">
        <fgColor rgb="FF4472C4"/>
        <bgColor rgb="FF4472C4"/>
      </patternFill>
    </fill>
    <fill>
      <patternFill patternType="solid">
        <fgColor rgb="FF999999"/>
        <bgColor rgb="FF999999"/>
      </patternFill>
    </fill>
    <fill>
      <patternFill patternType="solid">
        <fgColor rgb="FF7F7F7F"/>
        <bgColor rgb="FF7F7F7F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2" fontId="0" fillId="0" borderId="0" xfId="0" applyNumberFormat="1" applyFont="1"/>
    <xf numFmtId="1" fontId="0" fillId="0" borderId="0" xfId="0" applyNumberFormat="1" applyFont="1"/>
    <xf numFmtId="2" fontId="1" fillId="2" borderId="0" xfId="0" applyNumberFormat="1" applyFont="1" applyFill="1"/>
    <xf numFmtId="164" fontId="0" fillId="0" borderId="0" xfId="0" applyNumberFormat="1" applyFont="1"/>
    <xf numFmtId="164" fontId="0" fillId="0" borderId="1" xfId="0" applyNumberFormat="1" applyFont="1" applyBorder="1"/>
    <xf numFmtId="164" fontId="0" fillId="0" borderId="0" xfId="0" applyNumberFormat="1" applyFont="1" applyAlignment="1"/>
    <xf numFmtId="164" fontId="0" fillId="0" borderId="1" xfId="0" applyNumberFormat="1" applyFont="1" applyBorder="1" applyAlignment="1"/>
    <xf numFmtId="2" fontId="0" fillId="3" borderId="0" xfId="0" applyNumberFormat="1" applyFont="1" applyFill="1"/>
    <xf numFmtId="2" fontId="0" fillId="3" borderId="1" xfId="0" applyNumberFormat="1" applyFont="1" applyFill="1" applyBorder="1"/>
    <xf numFmtId="2" fontId="0" fillId="3" borderId="0" xfId="0" applyNumberFormat="1" applyFont="1" applyFill="1" applyAlignment="1"/>
    <xf numFmtId="2" fontId="0" fillId="0" borderId="1" xfId="0" applyNumberFormat="1" applyFont="1" applyBorder="1"/>
    <xf numFmtId="2" fontId="0" fillId="0" borderId="0" xfId="0" applyNumberFormat="1" applyFont="1" applyAlignment="1"/>
    <xf numFmtId="2" fontId="0" fillId="0" borderId="1" xfId="0" applyNumberFormat="1" applyFont="1" applyBorder="1" applyAlignment="1"/>
    <xf numFmtId="2" fontId="0" fillId="4" borderId="2" xfId="0" applyNumberFormat="1" applyFont="1" applyFill="1" applyBorder="1"/>
    <xf numFmtId="2" fontId="0" fillId="4" borderId="0" xfId="0" applyNumberFormat="1" applyFont="1" applyFill="1"/>
    <xf numFmtId="44" fontId="0" fillId="4" borderId="0" xfId="0" applyNumberFormat="1" applyFont="1" applyFill="1"/>
    <xf numFmtId="44" fontId="0" fillId="4" borderId="1" xfId="0" applyNumberFormat="1" applyFont="1" applyFill="1" applyBorder="1"/>
    <xf numFmtId="44" fontId="0" fillId="0" borderId="0" xfId="0" applyNumberFormat="1" applyFont="1"/>
    <xf numFmtId="44" fontId="0" fillId="0" borderId="1" xfId="0" applyNumberFormat="1" applyFont="1" applyBorder="1"/>
    <xf numFmtId="2" fontId="2" fillId="5" borderId="0" xfId="0" applyNumberFormat="1" applyFont="1" applyFill="1" applyAlignment="1"/>
    <xf numFmtId="2" fontId="0" fillId="5" borderId="0" xfId="0" applyNumberFormat="1" applyFont="1" applyFill="1"/>
    <xf numFmtId="44" fontId="0" fillId="5" borderId="0" xfId="0" applyNumberFormat="1" applyFont="1" applyFill="1"/>
    <xf numFmtId="44" fontId="0" fillId="5" borderId="1" xfId="0" applyNumberFormat="1" applyFont="1" applyFill="1" applyBorder="1"/>
    <xf numFmtId="10" fontId="0" fillId="0" borderId="0" xfId="0" applyNumberFormat="1" applyFont="1"/>
    <xf numFmtId="2" fontId="0" fillId="5" borderId="1" xfId="0" applyNumberFormat="1" applyFont="1" applyFill="1" applyBorder="1"/>
    <xf numFmtId="2" fontId="0" fillId="4" borderId="2" xfId="0" applyNumberFormat="1" applyFont="1" applyFill="1" applyBorder="1" applyAlignment="1">
      <alignment horizontal="center"/>
    </xf>
    <xf numFmtId="1" fontId="0" fillId="4" borderId="0" xfId="0" applyNumberFormat="1" applyFont="1" applyFill="1"/>
    <xf numFmtId="9" fontId="0" fillId="4" borderId="0" xfId="0" applyNumberFormat="1" applyFont="1" applyFill="1"/>
    <xf numFmtId="2" fontId="0" fillId="6" borderId="2" xfId="0" applyNumberFormat="1" applyFont="1" applyFill="1" applyBorder="1"/>
    <xf numFmtId="164" fontId="0" fillId="6" borderId="0" xfId="0" applyNumberFormat="1" applyFont="1" applyFill="1" applyAlignment="1"/>
    <xf numFmtId="164" fontId="0" fillId="6" borderId="1" xfId="0" applyNumberFormat="1" applyFont="1" applyFill="1" applyBorder="1" applyAlignment="1"/>
    <xf numFmtId="2" fontId="0" fillId="6" borderId="0" xfId="0" applyNumberFormat="1" applyFont="1" applyFill="1"/>
    <xf numFmtId="2" fontId="0" fillId="6" borderId="1" xfId="0" applyNumberFormat="1" applyFont="1" applyFill="1" applyBorder="1"/>
    <xf numFmtId="2" fontId="0" fillId="0" borderId="2" xfId="0" applyNumberFormat="1" applyFont="1" applyBorder="1"/>
    <xf numFmtId="164" fontId="0" fillId="6" borderId="0" xfId="0" applyNumberFormat="1" applyFont="1" applyFill="1"/>
    <xf numFmtId="164" fontId="0" fillId="6" borderId="1" xfId="0" applyNumberFormat="1" applyFont="1" applyFill="1" applyBorder="1"/>
    <xf numFmtId="2" fontId="0" fillId="6" borderId="2" xfId="0" applyNumberFormat="1" applyFont="1" applyFill="1" applyBorder="1" applyAlignment="1"/>
    <xf numFmtId="165" fontId="0" fillId="6" borderId="0" xfId="0" applyNumberFormat="1" applyFont="1" applyFill="1"/>
    <xf numFmtId="165" fontId="0" fillId="6" borderId="1" xfId="0" applyNumberFormat="1" applyFont="1" applyFill="1" applyBorder="1"/>
    <xf numFmtId="165" fontId="0" fillId="0" borderId="0" xfId="0" applyNumberFormat="1" applyFont="1"/>
    <xf numFmtId="165" fontId="0" fillId="0" borderId="1" xfId="0" applyNumberFormat="1" applyFont="1" applyBorder="1"/>
    <xf numFmtId="2" fontId="0" fillId="7" borderId="2" xfId="0" applyNumberFormat="1" applyFont="1" applyFill="1" applyBorder="1"/>
    <xf numFmtId="165" fontId="0" fillId="7" borderId="0" xfId="0" applyNumberFormat="1" applyFont="1" applyFill="1"/>
    <xf numFmtId="165" fontId="0" fillId="7" borderId="1" xfId="0" applyNumberFormat="1" applyFont="1" applyFill="1" applyBorder="1"/>
    <xf numFmtId="165" fontId="0" fillId="8" borderId="0" xfId="0" applyNumberFormat="1" applyFont="1" applyFill="1"/>
    <xf numFmtId="2" fontId="0" fillId="9" borderId="2" xfId="0" applyNumberFormat="1" applyFont="1" applyFill="1" applyBorder="1"/>
    <xf numFmtId="165" fontId="0" fillId="9" borderId="0" xfId="0" applyNumberFormat="1" applyFont="1" applyFill="1"/>
    <xf numFmtId="165" fontId="0" fillId="9" borderId="1" xfId="0" applyNumberFormat="1" applyFont="1" applyFill="1" applyBorder="1"/>
    <xf numFmtId="2" fontId="2" fillId="0" borderId="2" xfId="0" applyNumberFormat="1" applyFont="1" applyBorder="1" applyAlignment="1">
      <alignment horizontal="center"/>
    </xf>
    <xf numFmtId="2" fontId="0" fillId="10" borderId="2" xfId="0" applyNumberFormat="1" applyFont="1" applyFill="1" applyBorder="1" applyAlignment="1">
      <alignment horizontal="center"/>
    </xf>
    <xf numFmtId="165" fontId="0" fillId="10" borderId="0" xfId="0" applyNumberFormat="1" applyFont="1" applyFill="1"/>
    <xf numFmtId="165" fontId="0" fillId="10" borderId="1" xfId="0" applyNumberFormat="1" applyFont="1" applyFill="1" applyBorder="1"/>
    <xf numFmtId="2" fontId="0" fillId="11" borderId="2" xfId="0" applyNumberFormat="1" applyFont="1" applyFill="1" applyBorder="1"/>
    <xf numFmtId="2" fontId="0" fillId="0" borderId="3" xfId="0" applyNumberFormat="1" applyFont="1" applyBorder="1"/>
    <xf numFmtId="2" fontId="0" fillId="0" borderId="4" xfId="0" applyNumberFormat="1" applyFont="1" applyBorder="1" applyAlignment="1"/>
    <xf numFmtId="2" fontId="0" fillId="3" borderId="5" xfId="0" applyNumberFormat="1" applyFont="1" applyFill="1" applyBorder="1"/>
    <xf numFmtId="165" fontId="0" fillId="3" borderId="0" xfId="0" applyNumberFormat="1" applyFont="1" applyFill="1"/>
    <xf numFmtId="165" fontId="0" fillId="3" borderId="1" xfId="0" applyNumberFormat="1" applyFont="1" applyFill="1" applyBorder="1"/>
    <xf numFmtId="2" fontId="0" fillId="0" borderId="5" xfId="0" applyNumberFormat="1" applyFont="1" applyBorder="1"/>
    <xf numFmtId="165" fontId="0" fillId="0" borderId="6" xfId="0" applyNumberFormat="1" applyFont="1" applyBorder="1"/>
    <xf numFmtId="165" fontId="0" fillId="12" borderId="0" xfId="0" applyNumberFormat="1" applyFont="1" applyFill="1"/>
    <xf numFmtId="2" fontId="0" fillId="13" borderId="7" xfId="0" applyNumberFormat="1" applyFont="1" applyFill="1" applyBorder="1"/>
    <xf numFmtId="165" fontId="0" fillId="13" borderId="8" xfId="0" applyNumberFormat="1" applyFont="1" applyFill="1" applyBorder="1"/>
    <xf numFmtId="165" fontId="0" fillId="13" borderId="9" xfId="0" applyNumberFormat="1" applyFont="1" applyFill="1" applyBorder="1"/>
    <xf numFmtId="2" fontId="0" fillId="12" borderId="10" xfId="0" applyNumberFormat="1" applyFont="1" applyFill="1" applyBorder="1"/>
    <xf numFmtId="2" fontId="0" fillId="13" borderId="0" xfId="0" applyNumberFormat="1" applyFont="1" applyFill="1"/>
    <xf numFmtId="2" fontId="0" fillId="13" borderId="1" xfId="0" applyNumberFormat="1" applyFont="1" applyFill="1" applyBorder="1"/>
    <xf numFmtId="2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0" borderId="0" xfId="0" applyNumberFormat="1" applyFont="1"/>
    <xf numFmtId="2" fontId="3" fillId="5" borderId="0" xfId="0" applyNumberFormat="1" applyFont="1" applyFill="1"/>
    <xf numFmtId="2" fontId="3" fillId="6" borderId="2" xfId="0" applyNumberFormat="1" applyFont="1" applyFill="1" applyBorder="1"/>
    <xf numFmtId="2" fontId="0" fillId="4" borderId="10" xfId="0" applyNumberFormat="1" applyFont="1" applyFill="1" applyBorder="1"/>
    <xf numFmtId="2" fontId="0" fillId="4" borderId="10" xfId="0" applyNumberFormat="1" applyFont="1" applyFill="1" applyBorder="1" applyAlignment="1">
      <alignment horizontal="center"/>
    </xf>
    <xf numFmtId="2" fontId="0" fillId="6" borderId="10" xfId="0" applyNumberFormat="1" applyFont="1" applyFill="1" applyBorder="1"/>
    <xf numFmtId="2" fontId="0" fillId="0" borderId="10" xfId="0" applyNumberFormat="1" applyFont="1" applyBorder="1"/>
    <xf numFmtId="2" fontId="0" fillId="6" borderId="10" xfId="0" applyNumberFormat="1" applyFont="1" applyFill="1" applyBorder="1" applyAlignment="1"/>
    <xf numFmtId="2" fontId="0" fillId="7" borderId="10" xfId="0" applyNumberFormat="1" applyFont="1" applyFill="1" applyBorder="1"/>
    <xf numFmtId="2" fontId="0" fillId="9" borderId="10" xfId="0" applyNumberFormat="1" applyFont="1" applyFill="1" applyBorder="1"/>
    <xf numFmtId="2" fontId="2" fillId="0" borderId="10" xfId="0" applyNumberFormat="1" applyFont="1" applyBorder="1" applyAlignment="1">
      <alignment horizontal="center"/>
    </xf>
    <xf numFmtId="2" fontId="0" fillId="10" borderId="10" xfId="0" applyNumberFormat="1" applyFont="1" applyFill="1" applyBorder="1" applyAlignment="1">
      <alignment horizontal="center"/>
    </xf>
    <xf numFmtId="2" fontId="0" fillId="11" borderId="10" xfId="0" applyNumberFormat="1" applyFont="1" applyFill="1" applyBorder="1"/>
    <xf numFmtId="165" fontId="0" fillId="0" borderId="10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8" fontId="0" fillId="0" borderId="11" xfId="0" applyNumberFormat="1" applyFill="1" applyBorder="1" applyAlignment="1">
      <alignment horizontal="center" vertical="center" wrapText="1"/>
    </xf>
    <xf numFmtId="166" fontId="0" fillId="0" borderId="11" xfId="0" applyNumberFormat="1" applyFill="1" applyBorder="1" applyAlignment="1">
      <alignment horizontal="center" vertical="center" wrapText="1"/>
    </xf>
    <xf numFmtId="8" fontId="2" fillId="0" borderId="0" xfId="0" applyNumberFormat="1" applyFont="1" applyAlignment="1">
      <alignment horizontal="center"/>
    </xf>
    <xf numFmtId="44" fontId="0" fillId="3" borderId="0" xfId="0" applyNumberFormat="1" applyFont="1" applyFill="1"/>
    <xf numFmtId="44" fontId="0" fillId="3" borderId="1" xfId="0" applyNumberFormat="1" applyFont="1" applyFill="1" applyBorder="1"/>
    <xf numFmtId="44" fontId="0" fillId="13" borderId="0" xfId="0" applyNumberFormat="1" applyFont="1" applyFill="1"/>
    <xf numFmtId="44" fontId="0" fillId="13" borderId="1" xfId="0" applyNumberFormat="1" applyFont="1" applyFill="1" applyBorder="1"/>
    <xf numFmtId="0" fontId="2" fillId="1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0" fillId="14" borderId="0" xfId="0" applyNumberFormat="1" applyFont="1" applyFill="1" applyAlignment="1">
      <alignment horizontal="center"/>
    </xf>
    <xf numFmtId="0" fontId="0" fillId="14" borderId="0" xfId="0" applyFont="1" applyFill="1" applyAlignment="1"/>
    <xf numFmtId="1" fontId="0" fillId="15" borderId="0" xfId="0" applyNumberFormat="1" applyFont="1" applyFill="1" applyAlignment="1">
      <alignment horizontal="center"/>
    </xf>
    <xf numFmtId="0" fontId="0" fillId="15" borderId="0" xfId="0" applyFont="1" applyFill="1" applyAlignment="1"/>
    <xf numFmtId="1" fontId="0" fillId="16" borderId="0" xfId="0" applyNumberFormat="1" applyFont="1" applyFill="1" applyAlignment="1">
      <alignment horizontal="center"/>
    </xf>
    <xf numFmtId="0" fontId="0" fillId="16" borderId="0" xfId="0" applyFont="1" applyFill="1" applyAlignment="1"/>
    <xf numFmtId="1" fontId="0" fillId="17" borderId="0" xfId="0" applyNumberFormat="1" applyFont="1" applyFill="1" applyAlignment="1">
      <alignment horizontal="center"/>
    </xf>
    <xf numFmtId="0" fontId="0" fillId="17" borderId="0" xfId="0" applyFont="1" applyFill="1" applyAlignment="1"/>
    <xf numFmtId="2" fontId="5" fillId="18" borderId="11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at the end of Q4</a:t>
            </a:r>
            <a:r>
              <a:rPr lang="en-US" baseline="0"/>
              <a:t> 2021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dLbl>
              <c:idx val="0"/>
              <c:layout>
                <c:manualLayout>
                  <c:x val="-1.809954751131255E-3"/>
                  <c:y val="-2.976424134666451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3B-5743-A153-46E534731ADD}"/>
                </c:ext>
              </c:extLst>
            </c:dLbl>
            <c:dLbl>
              <c:idx val="1"/>
              <c:layout>
                <c:manualLayout>
                  <c:x val="-1.8099547511312218E-3"/>
                  <c:y val="-2.97642413466650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3B-5743-A153-46E534731ADD}"/>
                </c:ext>
              </c:extLst>
            </c:dLbl>
            <c:dLbl>
              <c:idx val="2"/>
              <c:layout>
                <c:manualLayout>
                  <c:x val="-1.3272848179220842E-16"/>
                  <c:y val="-5.908975454314598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3B-5743-A153-46E534731A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Sheet1!$B$8:$D$8</c:f>
              <c:strCache>
                <c:ptCount val="3"/>
                <c:pt idx="0">
                  <c:v>Business Case</c:v>
                </c:pt>
                <c:pt idx="1">
                  <c:v>10% Decrease in Product Sales</c:v>
                </c:pt>
                <c:pt idx="2">
                  <c:v>10% Increase in Product Cost</c:v>
                </c:pt>
              </c:strCache>
            </c:strRef>
          </c:cat>
          <c:val>
            <c:numRef>
              <c:f>Sheet1!$B$9:$D$9</c:f>
              <c:numCache>
                <c:formatCode>"$"#,##0.00_);[Red]\("$"#,##0.00\)</c:formatCode>
                <c:ptCount val="3"/>
                <c:pt idx="0">
                  <c:v>4420240.2950431705</c:v>
                </c:pt>
                <c:pt idx="1">
                  <c:v>3933404.5131700942</c:v>
                </c:pt>
                <c:pt idx="2">
                  <c:v>2900875.1356114405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B-5743-A153-46E534731A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80721152"/>
        <c:axId val="480721552"/>
      </c:barChart>
      <c:catAx>
        <c:axId val="480721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21552"/>
        <c:crosses val="autoZero"/>
        <c:auto val="1"/>
        <c:lblAlgn val="ctr"/>
        <c:lblOffset val="100"/>
        <c:noMultiLvlLbl val="0"/>
      </c:catAx>
      <c:valAx>
        <c:axId val="480721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2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Time to 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Plot!$A$60</c:f>
              <c:strCache>
                <c:ptCount val="1"/>
                <c:pt idx="0">
                  <c:v>Business Case Assumptions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Plot!$B$59:$Q$59</c:f>
              <c:strCache>
                <c:ptCount val="16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</c:strCache>
            </c:strRef>
          </c:cat>
          <c:val>
            <c:numRef>
              <c:f>Plot!$B$60:$Q$60</c:f>
              <c:numCache>
                <c:formatCode>0.00</c:formatCode>
                <c:ptCount val="16"/>
                <c:pt idx="0">
                  <c:v>-74000</c:v>
                </c:pt>
                <c:pt idx="1">
                  <c:v>-214000</c:v>
                </c:pt>
                <c:pt idx="2">
                  <c:v>-347425</c:v>
                </c:pt>
                <c:pt idx="3">
                  <c:v>-365675</c:v>
                </c:pt>
                <c:pt idx="4">
                  <c:v>-305425</c:v>
                </c:pt>
                <c:pt idx="5">
                  <c:v>-183675</c:v>
                </c:pt>
                <c:pt idx="6">
                  <c:v>66825</c:v>
                </c:pt>
                <c:pt idx="7">
                  <c:v>368825</c:v>
                </c:pt>
                <c:pt idx="8">
                  <c:v>821575</c:v>
                </c:pt>
                <c:pt idx="9">
                  <c:v>1350950</c:v>
                </c:pt>
                <c:pt idx="10">
                  <c:v>1956950</c:v>
                </c:pt>
                <c:pt idx="11">
                  <c:v>2562950</c:v>
                </c:pt>
                <c:pt idx="12">
                  <c:v>3306575</c:v>
                </c:pt>
                <c:pt idx="13">
                  <c:v>4050200</c:v>
                </c:pt>
                <c:pt idx="14">
                  <c:v>4943950</c:v>
                </c:pt>
                <c:pt idx="15">
                  <c:v>5837700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9-4332-A335-425F0AAA30D7}"/>
            </c:ext>
          </c:extLst>
        </c:ser>
        <c:ser>
          <c:idx val="1"/>
          <c:order val="1"/>
          <c:tx>
            <c:strRef>
              <c:f>Plot!$A$61</c:f>
              <c:strCache>
                <c:ptCount val="1"/>
                <c:pt idx="0">
                  <c:v>10% Decrease in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Plot!$B$59:$Q$59</c:f>
              <c:strCache>
                <c:ptCount val="16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</c:strCache>
            </c:strRef>
          </c:cat>
          <c:val>
            <c:numRef>
              <c:f>Plot!$B$61:$Q$61</c:f>
              <c:numCache>
                <c:formatCode>0.00</c:formatCode>
                <c:ptCount val="16"/>
                <c:pt idx="0">
                  <c:v>-74000</c:v>
                </c:pt>
                <c:pt idx="1">
                  <c:v>-214000</c:v>
                </c:pt>
                <c:pt idx="2">
                  <c:v>-347425</c:v>
                </c:pt>
                <c:pt idx="3">
                  <c:v>-368250</c:v>
                </c:pt>
                <c:pt idx="4">
                  <c:v>-315725</c:v>
                </c:pt>
                <c:pt idx="5">
                  <c:v>-206850</c:v>
                </c:pt>
                <c:pt idx="6">
                  <c:v>17900</c:v>
                </c:pt>
                <c:pt idx="7">
                  <c:v>289000</c:v>
                </c:pt>
                <c:pt idx="8">
                  <c:v>695775</c:v>
                </c:pt>
                <c:pt idx="9">
                  <c:v>1171512.5</c:v>
                </c:pt>
                <c:pt idx="10">
                  <c:v>1716212.5</c:v>
                </c:pt>
                <c:pt idx="11">
                  <c:v>2260912.5</c:v>
                </c:pt>
                <c:pt idx="12">
                  <c:v>2929475</c:v>
                </c:pt>
                <c:pt idx="13">
                  <c:v>3598037.5</c:v>
                </c:pt>
                <c:pt idx="14">
                  <c:v>4401712.5</c:v>
                </c:pt>
                <c:pt idx="15">
                  <c:v>5205387.5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9-4332-A335-425F0AAA30D7}"/>
            </c:ext>
          </c:extLst>
        </c:ser>
        <c:ser>
          <c:idx val="2"/>
          <c:order val="2"/>
          <c:tx>
            <c:strRef>
              <c:f>Plot!$A$62</c:f>
              <c:strCache>
                <c:ptCount val="1"/>
                <c:pt idx="0">
                  <c:v>10% Increase 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Plot!$B$59:$Q$59</c:f>
              <c:strCache>
                <c:ptCount val="16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</c:strCache>
            </c:strRef>
          </c:cat>
          <c:val>
            <c:numRef>
              <c:f>Plot!$B$62:$Q$62</c:f>
              <c:numCache>
                <c:formatCode>0.00</c:formatCode>
                <c:ptCount val="16"/>
                <c:pt idx="0">
                  <c:v>-74000</c:v>
                </c:pt>
                <c:pt idx="1">
                  <c:v>-214000</c:v>
                </c:pt>
                <c:pt idx="2">
                  <c:v>-349575</c:v>
                </c:pt>
                <c:pt idx="3">
                  <c:v>-380325</c:v>
                </c:pt>
                <c:pt idx="4">
                  <c:v>-357575.00000000006</c:v>
                </c:pt>
                <c:pt idx="5">
                  <c:v>-298325.00000000017</c:v>
                </c:pt>
                <c:pt idx="6">
                  <c:v>-172825.00000000041</c:v>
                </c:pt>
                <c:pt idx="7">
                  <c:v>-20825.00000000064</c:v>
                </c:pt>
                <c:pt idx="8">
                  <c:v>281924.99999999936</c:v>
                </c:pt>
                <c:pt idx="9">
                  <c:v>636299.9999999993</c:v>
                </c:pt>
                <c:pt idx="10">
                  <c:v>1042299.9999999993</c:v>
                </c:pt>
                <c:pt idx="11">
                  <c:v>1448299.9999999993</c:v>
                </c:pt>
                <c:pt idx="12">
                  <c:v>2003174.9999999993</c:v>
                </c:pt>
                <c:pt idx="13">
                  <c:v>2558049.9999999991</c:v>
                </c:pt>
                <c:pt idx="14">
                  <c:v>3225299.9999999991</c:v>
                </c:pt>
                <c:pt idx="15">
                  <c:v>3892549.9999999991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9-4332-A335-425F0AAA3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451120"/>
        <c:axId val="498452760"/>
      </c:lineChart>
      <c:catAx>
        <c:axId val="49845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452760"/>
        <c:crossesAt val="10000"/>
        <c:auto val="1"/>
        <c:lblAlgn val="ctr"/>
        <c:lblOffset val="100"/>
        <c:noMultiLvlLbl val="0"/>
      </c:catAx>
      <c:valAx>
        <c:axId val="49845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Cumulative Cash Flow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451120"/>
        <c:crosses val="autoZero"/>
        <c:crossBetween val="between"/>
        <c:minorUnit val="2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10</xdr:row>
      <xdr:rowOff>190500</xdr:rowOff>
    </xdr:from>
    <xdr:to>
      <xdr:col>15</xdr:col>
      <xdr:colOff>330200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28BC8-34C5-CF43-AB48-FEAAC8D69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209548</xdr:colOff>
      <xdr:row>32</xdr:row>
      <xdr:rowOff>77558</xdr:rowOff>
    </xdr:from>
    <xdr:to>
      <xdr:col>13</xdr:col>
      <xdr:colOff>0</xdr:colOff>
      <xdr:row>69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01FAAB-C11B-4A92-8EC8-1144CEAD5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C71-F101-7E41-830D-CB9B54CB5CE6}">
  <dimension ref="A1:L7"/>
  <sheetViews>
    <sheetView workbookViewId="0">
      <selection sqref="A1:D1"/>
    </sheetView>
  </sheetViews>
  <sheetFormatPr baseColWidth="10" defaultColWidth="11" defaultRowHeight="16"/>
  <sheetData>
    <row r="1" spans="1:12">
      <c r="A1" s="109" t="s">
        <v>63</v>
      </c>
      <c r="B1" s="109"/>
      <c r="C1" s="109"/>
      <c r="D1" s="109"/>
    </row>
    <row r="2" spans="1:12">
      <c r="A2" s="84" t="s">
        <v>64</v>
      </c>
      <c r="B2" s="98" t="s">
        <v>65</v>
      </c>
      <c r="C2" s="98"/>
    </row>
    <row r="3" spans="1:12">
      <c r="A3" s="84" t="s">
        <v>66</v>
      </c>
      <c r="B3" s="85" t="s">
        <v>70</v>
      </c>
      <c r="C3" s="85"/>
    </row>
    <row r="4" spans="1:12">
      <c r="A4" s="84" t="s">
        <v>67</v>
      </c>
      <c r="B4" s="99" t="s">
        <v>71</v>
      </c>
      <c r="C4" s="99"/>
      <c r="D4" s="99"/>
      <c r="E4" s="99"/>
      <c r="F4" s="99"/>
      <c r="G4" s="99"/>
    </row>
    <row r="5" spans="1:12">
      <c r="A5" s="84" t="s">
        <v>68</v>
      </c>
      <c r="B5" s="98" t="s">
        <v>69</v>
      </c>
      <c r="C5" s="98"/>
    </row>
    <row r="7" spans="1:12">
      <c r="A7" s="97" t="s">
        <v>72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</sheetData>
  <mergeCells count="5">
    <mergeCell ref="A7:L7"/>
    <mergeCell ref="A1:D1"/>
    <mergeCell ref="B2:C2"/>
    <mergeCell ref="B5:C5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zoomScale="70" zoomScaleNormal="70" workbookViewId="0">
      <selection activeCell="R32" sqref="R32"/>
    </sheetView>
  </sheetViews>
  <sheetFormatPr baseColWidth="10" defaultColWidth="11.1640625" defaultRowHeight="15" customHeight="1"/>
  <cols>
    <col min="1" max="1" width="35.6640625" customWidth="1"/>
    <col min="2" max="2" width="13.6640625" customWidth="1"/>
    <col min="3" max="3" width="13.83203125" customWidth="1"/>
    <col min="4" max="4" width="14.1640625" customWidth="1"/>
    <col min="5" max="7" width="13.33203125" customWidth="1"/>
    <col min="8" max="17" width="14" bestFit="1" customWidth="1"/>
    <col min="18" max="26" width="35.6640625" customWidth="1"/>
  </cols>
  <sheetData>
    <row r="1" spans="1:26" ht="15.75" customHeight="1">
      <c r="A1" s="1" t="s">
        <v>0</v>
      </c>
      <c r="B1" s="1"/>
      <c r="C1" s="1"/>
      <c r="D1" s="108" t="s">
        <v>65</v>
      </c>
      <c r="E1" s="108"/>
      <c r="F1" s="108"/>
      <c r="G1" s="108"/>
      <c r="H1" s="108"/>
      <c r="I1" s="108"/>
      <c r="J1" s="108"/>
      <c r="K1" s="108"/>
      <c r="L1" s="10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100">
        <v>2018</v>
      </c>
      <c r="C2" s="101"/>
      <c r="D2" s="101"/>
      <c r="E2" s="101"/>
      <c r="F2" s="102">
        <v>2019</v>
      </c>
      <c r="G2" s="103"/>
      <c r="H2" s="103"/>
      <c r="I2" s="103"/>
      <c r="J2" s="104">
        <v>2020</v>
      </c>
      <c r="K2" s="105"/>
      <c r="L2" s="105"/>
      <c r="M2" s="105"/>
      <c r="N2" s="106">
        <v>2021</v>
      </c>
      <c r="O2" s="107"/>
      <c r="P2" s="107"/>
      <c r="Q2" s="107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</v>
      </c>
      <c r="B3" s="68" t="s">
        <v>42</v>
      </c>
      <c r="C3" s="68" t="s">
        <v>43</v>
      </c>
      <c r="D3" s="68" t="s">
        <v>44</v>
      </c>
      <c r="E3" s="69" t="s">
        <v>45</v>
      </c>
      <c r="F3" s="68" t="s">
        <v>46</v>
      </c>
      <c r="G3" s="68" t="s">
        <v>47</v>
      </c>
      <c r="H3" s="68" t="s">
        <v>48</v>
      </c>
      <c r="I3" s="69" t="s">
        <v>49</v>
      </c>
      <c r="J3" s="68" t="s">
        <v>50</v>
      </c>
      <c r="K3" s="68" t="s">
        <v>51</v>
      </c>
      <c r="L3" s="68" t="s">
        <v>52</v>
      </c>
      <c r="M3" s="69" t="s">
        <v>53</v>
      </c>
      <c r="N3" s="68" t="s">
        <v>54</v>
      </c>
      <c r="O3" s="68" t="s">
        <v>55</v>
      </c>
      <c r="P3" s="68" t="s">
        <v>56</v>
      </c>
      <c r="Q3" s="68" t="s">
        <v>57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</v>
      </c>
      <c r="B4" s="1">
        <v>0</v>
      </c>
      <c r="C4" s="1">
        <v>0</v>
      </c>
      <c r="D4" s="4">
        <v>1000</v>
      </c>
      <c r="E4" s="5">
        <v>10000</v>
      </c>
      <c r="F4" s="6">
        <v>30000</v>
      </c>
      <c r="G4" s="6">
        <v>50000</v>
      </c>
      <c r="H4" s="6">
        <v>100000</v>
      </c>
      <c r="I4" s="7">
        <v>120000</v>
      </c>
      <c r="J4" s="6">
        <v>150000</v>
      </c>
      <c r="K4" s="6">
        <v>175000</v>
      </c>
      <c r="L4" s="6">
        <v>200000</v>
      </c>
      <c r="M4" s="7">
        <v>200000</v>
      </c>
      <c r="N4" s="6">
        <v>250000</v>
      </c>
      <c r="O4" s="6">
        <v>250000</v>
      </c>
      <c r="P4" s="6">
        <v>300000</v>
      </c>
      <c r="Q4" s="6">
        <v>300000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8" t="s">
        <v>3</v>
      </c>
      <c r="B5" s="8"/>
      <c r="C5" s="8"/>
      <c r="D5" s="8">
        <v>15</v>
      </c>
      <c r="E5" s="9">
        <v>15</v>
      </c>
      <c r="F5" s="10">
        <v>15</v>
      </c>
      <c r="G5" s="10">
        <v>15</v>
      </c>
      <c r="H5" s="10">
        <v>15</v>
      </c>
      <c r="I5" s="10">
        <v>15</v>
      </c>
      <c r="J5" s="10">
        <v>13</v>
      </c>
      <c r="K5" s="10">
        <v>13</v>
      </c>
      <c r="L5" s="10">
        <v>13</v>
      </c>
      <c r="M5" s="10">
        <v>13</v>
      </c>
      <c r="N5" s="10">
        <v>10.5</v>
      </c>
      <c r="O5" s="10">
        <v>10.5</v>
      </c>
      <c r="P5" s="10">
        <v>10.5</v>
      </c>
      <c r="Q5" s="10">
        <v>10.5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4</v>
      </c>
      <c r="B6" s="1"/>
      <c r="C6" s="1"/>
      <c r="D6" s="1">
        <v>7.5</v>
      </c>
      <c r="E6" s="11">
        <v>4.5</v>
      </c>
      <c r="F6" s="1">
        <v>4.5</v>
      </c>
      <c r="G6" s="1">
        <v>4.5</v>
      </c>
      <c r="H6" s="1">
        <v>4.5</v>
      </c>
      <c r="I6" s="11">
        <v>4.5</v>
      </c>
      <c r="J6" s="12">
        <v>4</v>
      </c>
      <c r="K6" s="12">
        <v>4</v>
      </c>
      <c r="L6" s="12">
        <v>4</v>
      </c>
      <c r="M6" s="13">
        <v>4</v>
      </c>
      <c r="N6" s="12">
        <v>3.55</v>
      </c>
      <c r="O6" s="12">
        <v>3.55</v>
      </c>
      <c r="P6" s="12">
        <v>3.55</v>
      </c>
      <c r="Q6" s="12">
        <v>3.55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8" t="s">
        <v>5</v>
      </c>
      <c r="B7" s="8"/>
      <c r="C7" s="8"/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10">
        <v>1.5</v>
      </c>
      <c r="K7" s="10">
        <v>1.5</v>
      </c>
      <c r="L7" s="10">
        <v>1.5</v>
      </c>
      <c r="M7" s="10">
        <v>1.5</v>
      </c>
      <c r="N7" s="8">
        <v>1</v>
      </c>
      <c r="O7" s="8">
        <v>1</v>
      </c>
      <c r="P7" s="8">
        <v>1</v>
      </c>
      <c r="Q7" s="8">
        <v>1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6</v>
      </c>
      <c r="B8" s="1"/>
      <c r="C8" s="1"/>
      <c r="D8" s="12">
        <v>10</v>
      </c>
      <c r="E8" s="13">
        <v>4</v>
      </c>
      <c r="F8" s="13">
        <v>4</v>
      </c>
      <c r="G8" s="13">
        <v>4</v>
      </c>
      <c r="H8" s="13">
        <v>4</v>
      </c>
      <c r="I8" s="13">
        <v>4</v>
      </c>
      <c r="J8" s="12">
        <v>3</v>
      </c>
      <c r="K8" s="12">
        <v>3</v>
      </c>
      <c r="L8" s="12">
        <v>3</v>
      </c>
      <c r="M8" s="12">
        <v>3</v>
      </c>
      <c r="N8" s="1">
        <v>2</v>
      </c>
      <c r="O8" s="1">
        <v>2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" t="s">
        <v>7</v>
      </c>
      <c r="B9" s="8"/>
      <c r="C9" s="8"/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1.5</v>
      </c>
      <c r="K9" s="10">
        <v>1.5</v>
      </c>
      <c r="L9" s="10">
        <v>1.5</v>
      </c>
      <c r="M9" s="10">
        <v>1.5</v>
      </c>
      <c r="N9" s="10">
        <v>1</v>
      </c>
      <c r="O9" s="10">
        <v>1</v>
      </c>
      <c r="P9" s="10">
        <v>1</v>
      </c>
      <c r="Q9" s="10">
        <v>1</v>
      </c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8</v>
      </c>
      <c r="B10" s="1">
        <v>0</v>
      </c>
      <c r="C10" s="1">
        <v>0</v>
      </c>
      <c r="D10" s="1">
        <f t="shared" ref="D10:Q10" si="0">SUM(D6:D9)</f>
        <v>21.5</v>
      </c>
      <c r="E10" s="1">
        <f t="shared" si="0"/>
        <v>12.5</v>
      </c>
      <c r="F10" s="1">
        <f t="shared" si="0"/>
        <v>12.5</v>
      </c>
      <c r="G10" s="1">
        <f t="shared" si="0"/>
        <v>12.5</v>
      </c>
      <c r="H10" s="1">
        <f t="shared" si="0"/>
        <v>12.5</v>
      </c>
      <c r="I10" s="1">
        <f t="shared" si="0"/>
        <v>12.5</v>
      </c>
      <c r="J10" s="1">
        <f t="shared" si="0"/>
        <v>10</v>
      </c>
      <c r="K10" s="1">
        <f t="shared" si="0"/>
        <v>10</v>
      </c>
      <c r="L10" s="1">
        <f t="shared" si="0"/>
        <v>10</v>
      </c>
      <c r="M10" s="1">
        <f t="shared" si="0"/>
        <v>10</v>
      </c>
      <c r="N10" s="1">
        <f t="shared" si="0"/>
        <v>7.55</v>
      </c>
      <c r="O10" s="1">
        <f t="shared" si="0"/>
        <v>7.55</v>
      </c>
      <c r="P10" s="1">
        <f t="shared" si="0"/>
        <v>7.55</v>
      </c>
      <c r="Q10" s="1">
        <f t="shared" si="0"/>
        <v>7.55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4" t="s">
        <v>9</v>
      </c>
      <c r="B11" s="15">
        <f t="shared" ref="B11:Q11" si="1">B4*B5</f>
        <v>0</v>
      </c>
      <c r="C11" s="15">
        <f t="shared" si="1"/>
        <v>0</v>
      </c>
      <c r="D11" s="16">
        <f t="shared" si="1"/>
        <v>15000</v>
      </c>
      <c r="E11" s="17">
        <f t="shared" si="1"/>
        <v>150000</v>
      </c>
      <c r="F11" s="16">
        <f t="shared" si="1"/>
        <v>450000</v>
      </c>
      <c r="G11" s="16">
        <f t="shared" si="1"/>
        <v>750000</v>
      </c>
      <c r="H11" s="16">
        <f t="shared" si="1"/>
        <v>1500000</v>
      </c>
      <c r="I11" s="17">
        <f t="shared" si="1"/>
        <v>1800000</v>
      </c>
      <c r="J11" s="16">
        <f t="shared" si="1"/>
        <v>1950000</v>
      </c>
      <c r="K11" s="16">
        <f t="shared" si="1"/>
        <v>2275000</v>
      </c>
      <c r="L11" s="16">
        <f t="shared" si="1"/>
        <v>2600000</v>
      </c>
      <c r="M11" s="17">
        <f t="shared" si="1"/>
        <v>2600000</v>
      </c>
      <c r="N11" s="16">
        <f t="shared" si="1"/>
        <v>2625000</v>
      </c>
      <c r="O11" s="16">
        <f t="shared" si="1"/>
        <v>2625000</v>
      </c>
      <c r="P11" s="16">
        <f t="shared" si="1"/>
        <v>3150000</v>
      </c>
      <c r="Q11" s="16">
        <f t="shared" si="1"/>
        <v>3150000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10</v>
      </c>
      <c r="B12" s="1">
        <f t="shared" ref="B12:Q12" si="2">B4*B10</f>
        <v>0</v>
      </c>
      <c r="C12" s="1">
        <f t="shared" si="2"/>
        <v>0</v>
      </c>
      <c r="D12" s="18">
        <f t="shared" si="2"/>
        <v>21500</v>
      </c>
      <c r="E12" s="19">
        <f t="shared" si="2"/>
        <v>125000</v>
      </c>
      <c r="F12" s="18">
        <f t="shared" si="2"/>
        <v>375000</v>
      </c>
      <c r="G12" s="18">
        <f t="shared" si="2"/>
        <v>625000</v>
      </c>
      <c r="H12" s="18">
        <f t="shared" si="2"/>
        <v>1250000</v>
      </c>
      <c r="I12" s="19">
        <f t="shared" si="2"/>
        <v>1500000</v>
      </c>
      <c r="J12" s="18">
        <f t="shared" si="2"/>
        <v>1500000</v>
      </c>
      <c r="K12" s="18">
        <f t="shared" si="2"/>
        <v>1750000</v>
      </c>
      <c r="L12" s="18">
        <f t="shared" si="2"/>
        <v>2000000</v>
      </c>
      <c r="M12" s="19">
        <f t="shared" si="2"/>
        <v>2000000</v>
      </c>
      <c r="N12" s="18">
        <f t="shared" si="2"/>
        <v>1887500</v>
      </c>
      <c r="O12" s="18">
        <f t="shared" si="2"/>
        <v>1887500</v>
      </c>
      <c r="P12" s="18">
        <f t="shared" si="2"/>
        <v>2265000</v>
      </c>
      <c r="Q12" s="18">
        <f t="shared" si="2"/>
        <v>2265000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0" t="s">
        <v>11</v>
      </c>
      <c r="B13" s="21">
        <f t="shared" ref="B13:Q13" si="3">B11-B12</f>
        <v>0</v>
      </c>
      <c r="C13" s="21">
        <f t="shared" si="3"/>
        <v>0</v>
      </c>
      <c r="D13" s="22">
        <f t="shared" si="3"/>
        <v>-6500</v>
      </c>
      <c r="E13" s="23">
        <f t="shared" si="3"/>
        <v>25000</v>
      </c>
      <c r="F13" s="22">
        <f t="shared" si="3"/>
        <v>75000</v>
      </c>
      <c r="G13" s="22">
        <f t="shared" si="3"/>
        <v>125000</v>
      </c>
      <c r="H13" s="22">
        <f t="shared" si="3"/>
        <v>250000</v>
      </c>
      <c r="I13" s="23">
        <f t="shared" si="3"/>
        <v>300000</v>
      </c>
      <c r="J13" s="22">
        <f t="shared" si="3"/>
        <v>450000</v>
      </c>
      <c r="K13" s="22">
        <f t="shared" si="3"/>
        <v>525000</v>
      </c>
      <c r="L13" s="22">
        <f t="shared" si="3"/>
        <v>600000</v>
      </c>
      <c r="M13" s="23">
        <f t="shared" si="3"/>
        <v>600000</v>
      </c>
      <c r="N13" s="22">
        <f t="shared" si="3"/>
        <v>737500</v>
      </c>
      <c r="O13" s="22">
        <f t="shared" si="3"/>
        <v>737500</v>
      </c>
      <c r="P13" s="22">
        <f t="shared" si="3"/>
        <v>885000</v>
      </c>
      <c r="Q13" s="22">
        <f t="shared" si="3"/>
        <v>885000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12</v>
      </c>
      <c r="B14" s="2"/>
      <c r="C14" s="2"/>
      <c r="D14" s="24">
        <f t="shared" ref="D14:Q14" si="4">(D13/D11)</f>
        <v>-0.43333333333333335</v>
      </c>
      <c r="E14" s="24">
        <f t="shared" si="4"/>
        <v>0.16666666666666666</v>
      </c>
      <c r="F14" s="24">
        <f t="shared" si="4"/>
        <v>0.16666666666666666</v>
      </c>
      <c r="G14" s="24">
        <f t="shared" si="4"/>
        <v>0.16666666666666666</v>
      </c>
      <c r="H14" s="24">
        <f t="shared" si="4"/>
        <v>0.16666666666666666</v>
      </c>
      <c r="I14" s="24">
        <f t="shared" si="4"/>
        <v>0.16666666666666666</v>
      </c>
      <c r="J14" s="24">
        <f t="shared" si="4"/>
        <v>0.23076923076923078</v>
      </c>
      <c r="K14" s="24">
        <f t="shared" si="4"/>
        <v>0.23076923076923078</v>
      </c>
      <c r="L14" s="24">
        <f t="shared" si="4"/>
        <v>0.23076923076923078</v>
      </c>
      <c r="M14" s="24">
        <f t="shared" si="4"/>
        <v>0.23076923076923078</v>
      </c>
      <c r="N14" s="24">
        <f t="shared" si="4"/>
        <v>0.28095238095238095</v>
      </c>
      <c r="O14" s="24">
        <f t="shared" si="4"/>
        <v>0.28095238095238095</v>
      </c>
      <c r="P14" s="24">
        <f t="shared" si="4"/>
        <v>0.28095238095238095</v>
      </c>
      <c r="Q14" s="24">
        <f t="shared" si="4"/>
        <v>0.28095238095238095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1" t="s">
        <v>59</v>
      </c>
      <c r="B15" s="21">
        <v>0</v>
      </c>
      <c r="C15" s="21">
        <v>0</v>
      </c>
      <c r="D15" s="21">
        <v>0</v>
      </c>
      <c r="E15" s="25">
        <v>0</v>
      </c>
      <c r="F15" s="21">
        <v>0</v>
      </c>
      <c r="G15" s="21">
        <v>0</v>
      </c>
      <c r="H15" s="21">
        <v>0</v>
      </c>
      <c r="I15" s="25">
        <v>0</v>
      </c>
      <c r="J15" s="21">
        <v>0</v>
      </c>
      <c r="K15" s="21">
        <v>0</v>
      </c>
      <c r="L15" s="21">
        <v>0</v>
      </c>
      <c r="M15" s="25">
        <v>0</v>
      </c>
      <c r="N15" s="21">
        <v>0</v>
      </c>
      <c r="O15" s="21">
        <v>0</v>
      </c>
      <c r="P15" s="21">
        <v>0</v>
      </c>
      <c r="Q15" s="21">
        <v>0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0" t="s">
        <v>58</v>
      </c>
      <c r="B16" s="18">
        <f t="shared" ref="B16:Q16" si="5">B11*0.5%</f>
        <v>0</v>
      </c>
      <c r="C16" s="18">
        <f t="shared" si="5"/>
        <v>0</v>
      </c>
      <c r="D16" s="18">
        <f t="shared" si="5"/>
        <v>75</v>
      </c>
      <c r="E16" s="19">
        <f t="shared" si="5"/>
        <v>750</v>
      </c>
      <c r="F16" s="18">
        <f t="shared" si="5"/>
        <v>2250</v>
      </c>
      <c r="G16" s="18">
        <f t="shared" si="5"/>
        <v>3750</v>
      </c>
      <c r="H16" s="18">
        <f t="shared" si="5"/>
        <v>7500</v>
      </c>
      <c r="I16" s="19">
        <f t="shared" si="5"/>
        <v>9000</v>
      </c>
      <c r="J16" s="18">
        <f t="shared" si="5"/>
        <v>9750</v>
      </c>
      <c r="K16" s="18">
        <f t="shared" si="5"/>
        <v>11375</v>
      </c>
      <c r="L16" s="18">
        <f t="shared" si="5"/>
        <v>13000</v>
      </c>
      <c r="M16" s="19">
        <f t="shared" si="5"/>
        <v>13000</v>
      </c>
      <c r="N16" s="18">
        <f t="shared" si="5"/>
        <v>13125</v>
      </c>
      <c r="O16" s="18">
        <f t="shared" si="5"/>
        <v>13125</v>
      </c>
      <c r="P16" s="18">
        <f t="shared" si="5"/>
        <v>15750</v>
      </c>
      <c r="Q16" s="18">
        <f t="shared" si="5"/>
        <v>15750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1" t="s">
        <v>13</v>
      </c>
      <c r="B17" s="22">
        <f t="shared" ref="B17:Q17" si="6">B13+B16</f>
        <v>0</v>
      </c>
      <c r="C17" s="22">
        <f t="shared" si="6"/>
        <v>0</v>
      </c>
      <c r="D17" s="22">
        <f t="shared" si="6"/>
        <v>-6425</v>
      </c>
      <c r="E17" s="23">
        <f t="shared" si="6"/>
        <v>25750</v>
      </c>
      <c r="F17" s="22">
        <f t="shared" si="6"/>
        <v>77250</v>
      </c>
      <c r="G17" s="22">
        <f t="shared" si="6"/>
        <v>128750</v>
      </c>
      <c r="H17" s="22">
        <f t="shared" si="6"/>
        <v>257500</v>
      </c>
      <c r="I17" s="23">
        <f t="shared" si="6"/>
        <v>309000</v>
      </c>
      <c r="J17" s="22">
        <f t="shared" si="6"/>
        <v>459750</v>
      </c>
      <c r="K17" s="22">
        <f t="shared" si="6"/>
        <v>536375</v>
      </c>
      <c r="L17" s="22">
        <f t="shared" si="6"/>
        <v>613000</v>
      </c>
      <c r="M17" s="23">
        <f t="shared" si="6"/>
        <v>613000</v>
      </c>
      <c r="N17" s="22">
        <f t="shared" si="6"/>
        <v>750625</v>
      </c>
      <c r="O17" s="22">
        <f t="shared" si="6"/>
        <v>750625</v>
      </c>
      <c r="P17" s="22">
        <f t="shared" si="6"/>
        <v>900750</v>
      </c>
      <c r="Q17" s="22">
        <f t="shared" si="6"/>
        <v>900750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6" t="s">
        <v>14</v>
      </c>
      <c r="B18" s="27"/>
      <c r="C18" s="27"/>
      <c r="D18" s="28">
        <f t="shared" ref="D18:Q18" si="7">(D17/D11)</f>
        <v>-0.42833333333333334</v>
      </c>
      <c r="E18" s="28">
        <f t="shared" si="7"/>
        <v>0.17166666666666666</v>
      </c>
      <c r="F18" s="28">
        <f t="shared" si="7"/>
        <v>0.17166666666666666</v>
      </c>
      <c r="G18" s="28">
        <f t="shared" si="7"/>
        <v>0.17166666666666666</v>
      </c>
      <c r="H18" s="28">
        <f t="shared" si="7"/>
        <v>0.17166666666666666</v>
      </c>
      <c r="I18" s="28">
        <f t="shared" si="7"/>
        <v>0.17166666666666666</v>
      </c>
      <c r="J18" s="28">
        <f t="shared" si="7"/>
        <v>0.23576923076923076</v>
      </c>
      <c r="K18" s="28">
        <f t="shared" si="7"/>
        <v>0.23576923076923076</v>
      </c>
      <c r="L18" s="28">
        <f t="shared" si="7"/>
        <v>0.23576923076923076</v>
      </c>
      <c r="M18" s="28">
        <f t="shared" si="7"/>
        <v>0.23576923076923076</v>
      </c>
      <c r="N18" s="28">
        <f t="shared" si="7"/>
        <v>0.28595238095238096</v>
      </c>
      <c r="O18" s="28">
        <f t="shared" si="7"/>
        <v>0.28595238095238096</v>
      </c>
      <c r="P18" s="28">
        <f t="shared" si="7"/>
        <v>0.28595238095238096</v>
      </c>
      <c r="Q18" s="28">
        <f t="shared" si="7"/>
        <v>0.28595238095238096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9" t="s">
        <v>15</v>
      </c>
      <c r="B19" s="30">
        <v>59000</v>
      </c>
      <c r="C19" s="30">
        <v>120000</v>
      </c>
      <c r="D19" s="30">
        <v>100000</v>
      </c>
      <c r="E19" s="31">
        <v>20000</v>
      </c>
      <c r="F19" s="30">
        <v>10000</v>
      </c>
      <c r="G19" s="32"/>
      <c r="H19" s="32"/>
      <c r="I19" s="33"/>
      <c r="J19" s="32"/>
      <c r="K19" s="32"/>
      <c r="L19" s="32"/>
      <c r="M19" s="33"/>
      <c r="N19" s="32"/>
      <c r="O19" s="32"/>
      <c r="P19" s="32"/>
      <c r="Q19" s="32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4" t="s">
        <v>16</v>
      </c>
      <c r="B20" s="4">
        <v>10000</v>
      </c>
      <c r="C20" s="6">
        <v>15000</v>
      </c>
      <c r="D20" s="6">
        <v>20000</v>
      </c>
      <c r="E20" s="7">
        <v>17000</v>
      </c>
      <c r="F20" s="4"/>
      <c r="G20" s="1"/>
      <c r="H20" s="1"/>
      <c r="I20" s="11"/>
      <c r="J20" s="1"/>
      <c r="K20" s="1"/>
      <c r="L20" s="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9" t="s">
        <v>17</v>
      </c>
      <c r="B21" s="35">
        <v>5000</v>
      </c>
      <c r="C21" s="35">
        <v>5000</v>
      </c>
      <c r="D21" s="35">
        <v>7000</v>
      </c>
      <c r="E21" s="36">
        <v>7000</v>
      </c>
      <c r="F21" s="36">
        <v>7000</v>
      </c>
      <c r="G21" s="36">
        <v>7000</v>
      </c>
      <c r="H21" s="36">
        <v>7000</v>
      </c>
      <c r="I21" s="36">
        <v>7000</v>
      </c>
      <c r="J21" s="36">
        <v>7000</v>
      </c>
      <c r="K21" s="36">
        <v>7000</v>
      </c>
      <c r="L21" s="36">
        <v>7000</v>
      </c>
      <c r="M21" s="36">
        <v>7000</v>
      </c>
      <c r="N21" s="36">
        <v>7000</v>
      </c>
      <c r="O21" s="36">
        <v>7000</v>
      </c>
      <c r="P21" s="36">
        <v>7000</v>
      </c>
      <c r="Q21" s="36">
        <v>7000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4" t="s">
        <v>18</v>
      </c>
      <c r="B22" s="4">
        <f t="shared" ref="B22:Q22" si="8">SUM(B19:B21)</f>
        <v>74000</v>
      </c>
      <c r="C22" s="4">
        <f t="shared" si="8"/>
        <v>140000</v>
      </c>
      <c r="D22" s="4">
        <f t="shared" si="8"/>
        <v>127000</v>
      </c>
      <c r="E22" s="5">
        <f t="shared" si="8"/>
        <v>44000</v>
      </c>
      <c r="F22" s="4">
        <f t="shared" si="8"/>
        <v>17000</v>
      </c>
      <c r="G22" s="1">
        <f t="shared" si="8"/>
        <v>7000</v>
      </c>
      <c r="H22" s="1">
        <f t="shared" si="8"/>
        <v>7000</v>
      </c>
      <c r="I22" s="11">
        <f t="shared" si="8"/>
        <v>7000</v>
      </c>
      <c r="J22" s="1">
        <f t="shared" si="8"/>
        <v>7000</v>
      </c>
      <c r="K22" s="1">
        <f t="shared" si="8"/>
        <v>7000</v>
      </c>
      <c r="L22" s="1">
        <f t="shared" si="8"/>
        <v>7000</v>
      </c>
      <c r="M22" s="11">
        <f t="shared" si="8"/>
        <v>7000</v>
      </c>
      <c r="N22" s="1">
        <f t="shared" si="8"/>
        <v>7000</v>
      </c>
      <c r="O22" s="1">
        <f t="shared" si="8"/>
        <v>7000</v>
      </c>
      <c r="P22" s="1">
        <f t="shared" si="8"/>
        <v>7000</v>
      </c>
      <c r="Q22" s="1">
        <f t="shared" si="8"/>
        <v>7000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72" t="s">
        <v>60</v>
      </c>
      <c r="B23" s="32"/>
      <c r="C23" s="32"/>
      <c r="D23" s="32"/>
      <c r="E23" s="33"/>
      <c r="F23" s="32"/>
      <c r="G23" s="32">
        <f>F$22/10</f>
        <v>1700</v>
      </c>
      <c r="H23" s="32">
        <v>4000</v>
      </c>
      <c r="I23" s="33">
        <v>4000</v>
      </c>
      <c r="J23" s="32">
        <v>4000</v>
      </c>
      <c r="K23" s="32">
        <v>4000</v>
      </c>
      <c r="L23" s="32">
        <v>4000</v>
      </c>
      <c r="M23" s="33">
        <v>4000</v>
      </c>
      <c r="N23" s="32">
        <v>4000</v>
      </c>
      <c r="O23" s="32">
        <v>4000</v>
      </c>
      <c r="P23" s="32">
        <v>4000</v>
      </c>
      <c r="Q23" s="32">
        <v>4000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4" t="s">
        <v>19</v>
      </c>
      <c r="B24" s="1">
        <v>0</v>
      </c>
      <c r="C24" s="1">
        <v>0</v>
      </c>
      <c r="D24" s="1">
        <v>0</v>
      </c>
      <c r="E24" s="11">
        <v>0</v>
      </c>
      <c r="F24" s="1">
        <v>0</v>
      </c>
      <c r="G24" s="1">
        <v>0</v>
      </c>
      <c r="H24" s="1">
        <v>0</v>
      </c>
      <c r="I24" s="11">
        <v>0</v>
      </c>
      <c r="J24" s="1">
        <v>0</v>
      </c>
      <c r="K24" s="1">
        <v>0</v>
      </c>
      <c r="L24" s="1">
        <v>0</v>
      </c>
      <c r="M24" s="1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7" t="s">
        <v>20</v>
      </c>
      <c r="B25" s="38">
        <f t="shared" ref="B25:Q25" si="9">B17-B22</f>
        <v>-74000</v>
      </c>
      <c r="C25" s="38">
        <f t="shared" si="9"/>
        <v>-140000</v>
      </c>
      <c r="D25" s="38">
        <f t="shared" si="9"/>
        <v>-133425</v>
      </c>
      <c r="E25" s="39">
        <f t="shared" si="9"/>
        <v>-18250</v>
      </c>
      <c r="F25" s="38">
        <f t="shared" si="9"/>
        <v>60250</v>
      </c>
      <c r="G25" s="38">
        <f t="shared" si="9"/>
        <v>121750</v>
      </c>
      <c r="H25" s="38">
        <f t="shared" si="9"/>
        <v>250500</v>
      </c>
      <c r="I25" s="39">
        <f t="shared" si="9"/>
        <v>302000</v>
      </c>
      <c r="J25" s="38">
        <f t="shared" si="9"/>
        <v>452750</v>
      </c>
      <c r="K25" s="38">
        <f t="shared" si="9"/>
        <v>529375</v>
      </c>
      <c r="L25" s="38">
        <f t="shared" si="9"/>
        <v>606000</v>
      </c>
      <c r="M25" s="39">
        <f t="shared" si="9"/>
        <v>606000</v>
      </c>
      <c r="N25" s="38">
        <f t="shared" si="9"/>
        <v>743625</v>
      </c>
      <c r="O25" s="38">
        <f t="shared" si="9"/>
        <v>743625</v>
      </c>
      <c r="P25" s="38">
        <f t="shared" si="9"/>
        <v>893750</v>
      </c>
      <c r="Q25" s="38">
        <f t="shared" si="9"/>
        <v>893750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4" t="s">
        <v>21</v>
      </c>
      <c r="B26" s="40">
        <v>0</v>
      </c>
      <c r="C26" s="40">
        <v>500</v>
      </c>
      <c r="D26" s="40">
        <v>500</v>
      </c>
      <c r="E26" s="41">
        <v>500</v>
      </c>
      <c r="F26" s="40">
        <v>500</v>
      </c>
      <c r="G26" s="40">
        <v>500</v>
      </c>
      <c r="H26" s="40">
        <v>500</v>
      </c>
      <c r="I26" s="41">
        <v>500</v>
      </c>
      <c r="J26" s="40">
        <v>500</v>
      </c>
      <c r="K26" s="40">
        <v>500</v>
      </c>
      <c r="L26" s="40">
        <v>500</v>
      </c>
      <c r="M26" s="41">
        <v>500</v>
      </c>
      <c r="N26" s="40">
        <v>500</v>
      </c>
      <c r="O26" s="40">
        <v>500</v>
      </c>
      <c r="P26" s="40">
        <v>500</v>
      </c>
      <c r="Q26" s="40">
        <v>500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9" t="s">
        <v>22</v>
      </c>
      <c r="B27" s="38">
        <f t="shared" ref="B27:Q27" si="10">B25-B26</f>
        <v>-74000</v>
      </c>
      <c r="C27" s="38">
        <f t="shared" si="10"/>
        <v>-140500</v>
      </c>
      <c r="D27" s="38">
        <f t="shared" si="10"/>
        <v>-133925</v>
      </c>
      <c r="E27" s="39">
        <f t="shared" si="10"/>
        <v>-18750</v>
      </c>
      <c r="F27" s="38">
        <f t="shared" si="10"/>
        <v>59750</v>
      </c>
      <c r="G27" s="38">
        <f t="shared" si="10"/>
        <v>121250</v>
      </c>
      <c r="H27" s="38">
        <f t="shared" si="10"/>
        <v>250000</v>
      </c>
      <c r="I27" s="39">
        <f t="shared" si="10"/>
        <v>301500</v>
      </c>
      <c r="J27" s="38">
        <f t="shared" si="10"/>
        <v>452250</v>
      </c>
      <c r="K27" s="38">
        <f t="shared" si="10"/>
        <v>528875</v>
      </c>
      <c r="L27" s="38">
        <f t="shared" si="10"/>
        <v>605500</v>
      </c>
      <c r="M27" s="39">
        <f t="shared" si="10"/>
        <v>605500</v>
      </c>
      <c r="N27" s="38">
        <f t="shared" si="10"/>
        <v>743125</v>
      </c>
      <c r="O27" s="38">
        <f t="shared" si="10"/>
        <v>743125</v>
      </c>
      <c r="P27" s="38">
        <f t="shared" si="10"/>
        <v>893250</v>
      </c>
      <c r="Q27" s="38">
        <f t="shared" si="10"/>
        <v>893250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4" t="s">
        <v>23</v>
      </c>
      <c r="B28" s="40">
        <f>B27</f>
        <v>-74000</v>
      </c>
      <c r="C28" s="40">
        <f>B27+C27</f>
        <v>-214500</v>
      </c>
      <c r="D28" s="40">
        <f>SUM(B27:D27)</f>
        <v>-348425</v>
      </c>
      <c r="E28" s="41">
        <f>SUM(B27:E27)</f>
        <v>-367175</v>
      </c>
      <c r="F28" s="40">
        <f>SUM(B27:F27)</f>
        <v>-307425</v>
      </c>
      <c r="G28" s="40">
        <f>SUM(B27:G27)</f>
        <v>-186175</v>
      </c>
      <c r="H28" s="40">
        <f>SUM(B27:H27)</f>
        <v>63825</v>
      </c>
      <c r="I28" s="41">
        <f>SUM(B27:I27)</f>
        <v>365325</v>
      </c>
      <c r="J28" s="40">
        <f>SUM(B27:J27)</f>
        <v>817575</v>
      </c>
      <c r="K28" s="40">
        <f>SUM(B27:K27)</f>
        <v>1346450</v>
      </c>
      <c r="L28" s="40">
        <f>SUM(B27:L27)</f>
        <v>1951950</v>
      </c>
      <c r="M28" s="41">
        <f>SUM(B27:M27)</f>
        <v>2557450</v>
      </c>
      <c r="N28" s="40">
        <f>SUM(B27:N27)</f>
        <v>3300575</v>
      </c>
      <c r="O28" s="40">
        <f>SUM(B27:O27)</f>
        <v>4043700</v>
      </c>
      <c r="P28" s="40">
        <f>SUM(B27:P27)</f>
        <v>4936950</v>
      </c>
      <c r="Q28" s="40">
        <f>SUM(B27:Q27)</f>
        <v>5830200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9" t="s">
        <v>24</v>
      </c>
      <c r="B29" s="38">
        <f t="shared" ref="B29:Q29" si="11">B25*0%</f>
        <v>0</v>
      </c>
      <c r="C29" s="38">
        <f t="shared" si="11"/>
        <v>0</v>
      </c>
      <c r="D29" s="38">
        <f t="shared" si="11"/>
        <v>0</v>
      </c>
      <c r="E29" s="39">
        <f t="shared" si="11"/>
        <v>0</v>
      </c>
      <c r="F29" s="38">
        <f t="shared" si="11"/>
        <v>0</v>
      </c>
      <c r="G29" s="38">
        <f t="shared" si="11"/>
        <v>0</v>
      </c>
      <c r="H29" s="38">
        <f t="shared" si="11"/>
        <v>0</v>
      </c>
      <c r="I29" s="39">
        <f t="shared" si="11"/>
        <v>0</v>
      </c>
      <c r="J29" s="38">
        <f t="shared" si="11"/>
        <v>0</v>
      </c>
      <c r="K29" s="38">
        <f t="shared" si="11"/>
        <v>0</v>
      </c>
      <c r="L29" s="38">
        <f t="shared" si="11"/>
        <v>0</v>
      </c>
      <c r="M29" s="39">
        <f t="shared" si="11"/>
        <v>0</v>
      </c>
      <c r="N29" s="38">
        <f t="shared" si="11"/>
        <v>0</v>
      </c>
      <c r="O29" s="38">
        <f t="shared" si="11"/>
        <v>0</v>
      </c>
      <c r="P29" s="38">
        <f t="shared" si="11"/>
        <v>0</v>
      </c>
      <c r="Q29" s="38">
        <f t="shared" si="11"/>
        <v>0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2" t="s">
        <v>25</v>
      </c>
      <c r="B30" s="43">
        <f t="shared" ref="B30:Q30" si="12">B25-B29</f>
        <v>-74000</v>
      </c>
      <c r="C30" s="43">
        <f t="shared" si="12"/>
        <v>-140000</v>
      </c>
      <c r="D30" s="43">
        <f t="shared" si="12"/>
        <v>-133425</v>
      </c>
      <c r="E30" s="44">
        <f t="shared" si="12"/>
        <v>-18250</v>
      </c>
      <c r="F30" s="43">
        <f t="shared" si="12"/>
        <v>60250</v>
      </c>
      <c r="G30" s="43">
        <f t="shared" si="12"/>
        <v>121750</v>
      </c>
      <c r="H30" s="43">
        <f t="shared" si="12"/>
        <v>250500</v>
      </c>
      <c r="I30" s="44">
        <f t="shared" si="12"/>
        <v>302000</v>
      </c>
      <c r="J30" s="43">
        <f t="shared" si="12"/>
        <v>452750</v>
      </c>
      <c r="K30" s="43">
        <f t="shared" si="12"/>
        <v>529375</v>
      </c>
      <c r="L30" s="43">
        <f t="shared" si="12"/>
        <v>606000</v>
      </c>
      <c r="M30" s="44">
        <f t="shared" si="12"/>
        <v>606000</v>
      </c>
      <c r="N30" s="45">
        <f t="shared" si="12"/>
        <v>743625</v>
      </c>
      <c r="O30" s="45">
        <f t="shared" si="12"/>
        <v>743625</v>
      </c>
      <c r="P30" s="45">
        <f t="shared" si="12"/>
        <v>893750</v>
      </c>
      <c r="Q30" s="45">
        <f t="shared" si="12"/>
        <v>893750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4" t="s">
        <v>26</v>
      </c>
      <c r="B31" s="40">
        <v>0</v>
      </c>
      <c r="C31" s="40">
        <v>15000</v>
      </c>
      <c r="D31" s="40">
        <v>20000</v>
      </c>
      <c r="E31" s="41">
        <v>0</v>
      </c>
      <c r="F31" s="40">
        <v>0</v>
      </c>
      <c r="G31" s="40">
        <v>0</v>
      </c>
      <c r="H31" s="40">
        <v>0</v>
      </c>
      <c r="I31" s="41">
        <v>0</v>
      </c>
      <c r="J31" s="40">
        <v>0</v>
      </c>
      <c r="K31" s="40">
        <v>0</v>
      </c>
      <c r="L31" s="40">
        <v>0</v>
      </c>
      <c r="M31" s="41">
        <v>0</v>
      </c>
      <c r="N31" s="40">
        <v>0</v>
      </c>
      <c r="O31" s="40">
        <v>0</v>
      </c>
      <c r="P31" s="40">
        <v>0</v>
      </c>
      <c r="Q31" s="40">
        <v>0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6" t="s">
        <v>27</v>
      </c>
      <c r="B32" s="47">
        <v>0</v>
      </c>
      <c r="C32" s="47">
        <v>0</v>
      </c>
      <c r="D32" s="47">
        <v>0</v>
      </c>
      <c r="E32" s="48">
        <v>0</v>
      </c>
      <c r="F32" s="47">
        <v>0</v>
      </c>
      <c r="G32" s="47">
        <v>0</v>
      </c>
      <c r="H32" s="47">
        <v>0</v>
      </c>
      <c r="I32" s="48">
        <v>0</v>
      </c>
      <c r="J32" s="47">
        <v>0</v>
      </c>
      <c r="K32" s="47">
        <v>0</v>
      </c>
      <c r="L32" s="47">
        <v>0</v>
      </c>
      <c r="M32" s="48">
        <v>0</v>
      </c>
      <c r="N32" s="47">
        <v>0</v>
      </c>
      <c r="O32" s="47">
        <v>0</v>
      </c>
      <c r="P32" s="47">
        <v>0</v>
      </c>
      <c r="Q32" s="47">
        <v>0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9" t="s">
        <v>28</v>
      </c>
      <c r="B33" s="40">
        <f t="shared" ref="B33:Q33" si="13">SUM(B31:B32)</f>
        <v>0</v>
      </c>
      <c r="C33" s="40">
        <f t="shared" si="13"/>
        <v>15000</v>
      </c>
      <c r="D33" s="40">
        <f t="shared" si="13"/>
        <v>20000</v>
      </c>
      <c r="E33" s="41">
        <f t="shared" si="13"/>
        <v>0</v>
      </c>
      <c r="F33" s="40">
        <f t="shared" si="13"/>
        <v>0</v>
      </c>
      <c r="G33" s="40">
        <f t="shared" si="13"/>
        <v>0</v>
      </c>
      <c r="H33" s="40">
        <f t="shared" si="13"/>
        <v>0</v>
      </c>
      <c r="I33" s="41">
        <f t="shared" si="13"/>
        <v>0</v>
      </c>
      <c r="J33" s="40">
        <f t="shared" si="13"/>
        <v>0</v>
      </c>
      <c r="K33" s="40">
        <f t="shared" si="13"/>
        <v>0</v>
      </c>
      <c r="L33" s="40">
        <f t="shared" si="13"/>
        <v>0</v>
      </c>
      <c r="M33" s="41">
        <f t="shared" si="13"/>
        <v>0</v>
      </c>
      <c r="N33" s="40">
        <f t="shared" si="13"/>
        <v>0</v>
      </c>
      <c r="O33" s="40">
        <f t="shared" si="13"/>
        <v>0</v>
      </c>
      <c r="P33" s="40">
        <f t="shared" si="13"/>
        <v>0</v>
      </c>
      <c r="Q33" s="40">
        <f t="shared" si="13"/>
        <v>0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0" t="s">
        <v>29</v>
      </c>
      <c r="B34" s="51">
        <f>B33</f>
        <v>0</v>
      </c>
      <c r="C34" s="51">
        <f>SUM(B33:C33)</f>
        <v>15000</v>
      </c>
      <c r="D34" s="51">
        <f>SUM(B33:D33)</f>
        <v>35000</v>
      </c>
      <c r="E34" s="52">
        <f>SUM(B33:E33)</f>
        <v>35000</v>
      </c>
      <c r="F34" s="51">
        <f>SUM(B33:F33)</f>
        <v>35000</v>
      </c>
      <c r="G34" s="51">
        <f>SUM(B33:G33)</f>
        <v>35000</v>
      </c>
      <c r="H34" s="51">
        <f>SUM(B33:H33)</f>
        <v>35000</v>
      </c>
      <c r="I34" s="52">
        <f>SUM(B33:I33)</f>
        <v>35000</v>
      </c>
      <c r="J34" s="51">
        <f>SUM(B33:J33)</f>
        <v>35000</v>
      </c>
      <c r="K34" s="51">
        <f>SUM(B33:K33)</f>
        <v>35000</v>
      </c>
      <c r="L34" s="51">
        <f>SUM(B33:L33)</f>
        <v>35000</v>
      </c>
      <c r="M34" s="52">
        <f>SUM(B33:M33)</f>
        <v>35000</v>
      </c>
      <c r="N34" s="51">
        <f>SUM(B33:N33)</f>
        <v>35000</v>
      </c>
      <c r="O34" s="51">
        <f>SUM(B33:O33)</f>
        <v>35000</v>
      </c>
      <c r="P34" s="51">
        <f>SUM(B33:P33)</f>
        <v>35000</v>
      </c>
      <c r="Q34" s="51">
        <f>SUM(B33:Q33)</f>
        <v>35000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3" t="s">
        <v>30</v>
      </c>
      <c r="B35" s="1"/>
      <c r="C35" s="1"/>
      <c r="D35" s="1"/>
      <c r="E35" s="11"/>
      <c r="F35" s="1"/>
      <c r="G35" s="1"/>
      <c r="H35" s="1"/>
      <c r="I35" s="11"/>
      <c r="J35" s="1"/>
      <c r="K35" s="1"/>
      <c r="L35" s="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31</v>
      </c>
      <c r="B36" s="1">
        <v>1</v>
      </c>
      <c r="C36" s="1">
        <v>2</v>
      </c>
      <c r="D36" s="1">
        <v>3</v>
      </c>
      <c r="E36" s="11">
        <v>4</v>
      </c>
      <c r="F36" s="1">
        <v>5</v>
      </c>
      <c r="G36" s="1">
        <v>6</v>
      </c>
      <c r="H36" s="1">
        <v>7</v>
      </c>
      <c r="I36" s="11">
        <v>8</v>
      </c>
      <c r="J36" s="1">
        <v>9</v>
      </c>
      <c r="K36" s="1">
        <v>10</v>
      </c>
      <c r="L36" s="1">
        <v>11</v>
      </c>
      <c r="M36" s="11">
        <v>12</v>
      </c>
      <c r="N36" s="1">
        <v>13</v>
      </c>
      <c r="O36" s="1">
        <v>14</v>
      </c>
      <c r="P36" s="1">
        <v>15</v>
      </c>
      <c r="Q36" s="1">
        <v>16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4" t="s">
        <v>32</v>
      </c>
      <c r="B37" s="55">
        <v>0.09</v>
      </c>
      <c r="C37" s="55">
        <v>0.09</v>
      </c>
      <c r="D37" s="55">
        <v>0.09</v>
      </c>
      <c r="E37" s="55">
        <v>0.09</v>
      </c>
      <c r="F37" s="55">
        <v>0.09</v>
      </c>
      <c r="G37" s="55">
        <v>0.09</v>
      </c>
      <c r="H37" s="55">
        <v>0.09</v>
      </c>
      <c r="I37" s="55">
        <v>0.09</v>
      </c>
      <c r="J37" s="55">
        <v>0.09</v>
      </c>
      <c r="K37" s="55">
        <v>0.09</v>
      </c>
      <c r="L37" s="55">
        <v>0.09</v>
      </c>
      <c r="M37" s="55">
        <v>0.09</v>
      </c>
      <c r="N37" s="55">
        <v>0.09</v>
      </c>
      <c r="O37" s="55">
        <v>0.09</v>
      </c>
      <c r="P37" s="55">
        <v>0.09</v>
      </c>
      <c r="Q37" s="55">
        <v>0.09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6" t="s">
        <v>33</v>
      </c>
      <c r="B38" s="57">
        <f t="shared" ref="B38:Q38" si="14">B30</f>
        <v>-74000</v>
      </c>
      <c r="C38" s="57">
        <f t="shared" si="14"/>
        <v>-140000</v>
      </c>
      <c r="D38" s="57">
        <f t="shared" si="14"/>
        <v>-133425</v>
      </c>
      <c r="E38" s="58">
        <f t="shared" si="14"/>
        <v>-18250</v>
      </c>
      <c r="F38" s="57">
        <f t="shared" si="14"/>
        <v>60250</v>
      </c>
      <c r="G38" s="57">
        <f t="shared" si="14"/>
        <v>121750</v>
      </c>
      <c r="H38" s="57">
        <f t="shared" si="14"/>
        <v>250500</v>
      </c>
      <c r="I38" s="58">
        <f t="shared" si="14"/>
        <v>302000</v>
      </c>
      <c r="J38" s="57">
        <f t="shared" si="14"/>
        <v>452750</v>
      </c>
      <c r="K38" s="57">
        <f t="shared" si="14"/>
        <v>529375</v>
      </c>
      <c r="L38" s="57">
        <f t="shared" si="14"/>
        <v>606000</v>
      </c>
      <c r="M38" s="58">
        <f t="shared" si="14"/>
        <v>606000</v>
      </c>
      <c r="N38" s="57">
        <f t="shared" si="14"/>
        <v>743625</v>
      </c>
      <c r="O38" s="57">
        <f t="shared" si="14"/>
        <v>743625</v>
      </c>
      <c r="P38" s="57">
        <f t="shared" si="14"/>
        <v>893750</v>
      </c>
      <c r="Q38" s="58">
        <f t="shared" si="14"/>
        <v>893750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9" t="s">
        <v>34</v>
      </c>
      <c r="B39" s="40">
        <f>B38</f>
        <v>-74000</v>
      </c>
      <c r="C39" s="40">
        <f>SUM(B38:C38)</f>
        <v>-214000</v>
      </c>
      <c r="D39" s="40">
        <f>SUM(B38:D38)</f>
        <v>-347425</v>
      </c>
      <c r="E39" s="41">
        <f>SUM(B38:E38)</f>
        <v>-365675</v>
      </c>
      <c r="F39" s="60">
        <f>SUM(B38:F38)</f>
        <v>-305425</v>
      </c>
      <c r="G39" s="40">
        <f>SUM(B38:G38)</f>
        <v>-183675</v>
      </c>
      <c r="H39" s="61">
        <f>SUM(B38:H38)</f>
        <v>66825</v>
      </c>
      <c r="I39" s="41">
        <f>SUM(B38:I38)</f>
        <v>368825</v>
      </c>
      <c r="J39" s="40">
        <f>SUM(B38:J38)</f>
        <v>821575</v>
      </c>
      <c r="K39" s="40">
        <f>SUM(B38:K38)</f>
        <v>1350950</v>
      </c>
      <c r="L39" s="40">
        <f>SUM(B38:L38)</f>
        <v>1956950</v>
      </c>
      <c r="M39" s="41">
        <f>SUM(B38:M38)</f>
        <v>2562950</v>
      </c>
      <c r="N39" s="40">
        <f>SUM(B38:N38)</f>
        <v>3306575</v>
      </c>
      <c r="O39" s="40">
        <f>SUM(B38:O38)</f>
        <v>4050200</v>
      </c>
      <c r="P39" s="40">
        <f>SUM(B38:P38)</f>
        <v>4943950</v>
      </c>
      <c r="Q39" s="41">
        <f>SUM(B38:Q38)</f>
        <v>5837700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6" t="s">
        <v>35</v>
      </c>
      <c r="B40" s="57">
        <f t="shared" ref="B40:Q40" si="15">(B38/(1+B37)^(B36/4))</f>
        <v>-72422.763948022752</v>
      </c>
      <c r="C40" s="57">
        <f t="shared" si="15"/>
        <v>-134095.6799309612</v>
      </c>
      <c r="D40" s="57">
        <f t="shared" si="15"/>
        <v>-125074.086038408</v>
      </c>
      <c r="E40" s="58">
        <f t="shared" si="15"/>
        <v>-16743.119266055044</v>
      </c>
      <c r="F40" s="57">
        <f t="shared" si="15"/>
        <v>54097.093080440995</v>
      </c>
      <c r="G40" s="57">
        <f t="shared" si="15"/>
        <v>106986.55984006896</v>
      </c>
      <c r="H40" s="57">
        <f t="shared" si="15"/>
        <v>215432.56822371227</v>
      </c>
      <c r="I40" s="58">
        <f t="shared" si="15"/>
        <v>254187.35796650109</v>
      </c>
      <c r="J40" s="57">
        <f t="shared" si="15"/>
        <v>372948.47755406995</v>
      </c>
      <c r="K40" s="57">
        <f t="shared" si="15"/>
        <v>426773.2427732909</v>
      </c>
      <c r="L40" s="57">
        <f t="shared" si="15"/>
        <v>478134.14031961624</v>
      </c>
      <c r="M40" s="58">
        <f t="shared" si="15"/>
        <v>467943.18891700485</v>
      </c>
      <c r="N40" s="57">
        <f t="shared" si="15"/>
        <v>561976.12271824118</v>
      </c>
      <c r="O40" s="57">
        <f t="shared" si="15"/>
        <v>549998.1632438954</v>
      </c>
      <c r="P40" s="57">
        <f t="shared" si="15"/>
        <v>646943.99720025575</v>
      </c>
      <c r="Q40" s="58">
        <f t="shared" si="15"/>
        <v>633155.03238951927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62" t="s">
        <v>36</v>
      </c>
      <c r="B41" s="63">
        <f>B40</f>
        <v>-72422.763948022752</v>
      </c>
      <c r="C41" s="63">
        <f>SUM(B40:C40)</f>
        <v>-206518.44387898396</v>
      </c>
      <c r="D41" s="63">
        <f>SUM(B40:D40)</f>
        <v>-331592.52991739195</v>
      </c>
      <c r="E41" s="64">
        <f>SUM(B40:E40)</f>
        <v>-348335.64918344701</v>
      </c>
      <c r="F41" s="63">
        <f>SUM(B40:F40)</f>
        <v>-294238.55610300601</v>
      </c>
      <c r="G41" s="63">
        <f>SUM(B40:G40)</f>
        <v>-187251.99626293703</v>
      </c>
      <c r="H41" s="63">
        <f>SUM(B40:H40)</f>
        <v>28180.57196077524</v>
      </c>
      <c r="I41" s="64">
        <f>SUM(B40:I40)</f>
        <v>282367.92992727633</v>
      </c>
      <c r="J41" s="63">
        <f>SUM(B40:J40)</f>
        <v>655316.40748134628</v>
      </c>
      <c r="K41" s="63">
        <f>SUM(B40:K40)</f>
        <v>1082089.6502546372</v>
      </c>
      <c r="L41" s="63">
        <f>SUM(B40:L40)</f>
        <v>1560223.7905742535</v>
      </c>
      <c r="M41" s="64">
        <f>SUM(B40:M40)</f>
        <v>2028166.9794912585</v>
      </c>
      <c r="N41" s="63">
        <f>SUM(B40:N40)</f>
        <v>2590143.1022094996</v>
      </c>
      <c r="O41" s="63">
        <f>SUM(B40:O40)</f>
        <v>3140141.265453395</v>
      </c>
      <c r="P41" s="63">
        <f>SUM(B40:P40)</f>
        <v>3787085.2626536507</v>
      </c>
      <c r="Q41" s="64">
        <f>SUM(B40:Q40)</f>
        <v>4420240.2950431705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65" t="s">
        <v>37</v>
      </c>
      <c r="B42" s="1"/>
      <c r="C42" s="1"/>
      <c r="D42" s="1"/>
      <c r="E42" s="11"/>
      <c r="F42" s="1"/>
      <c r="G42" s="1"/>
      <c r="H42" s="1"/>
      <c r="I42" s="11"/>
      <c r="J42" s="1"/>
      <c r="K42" s="1"/>
      <c r="L42" s="1"/>
      <c r="M42" s="1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" t="s">
        <v>18</v>
      </c>
      <c r="B43" s="93">
        <f t="shared" ref="B43:Q43" si="16">B22</f>
        <v>74000</v>
      </c>
      <c r="C43" s="93">
        <f t="shared" si="16"/>
        <v>140000</v>
      </c>
      <c r="D43" s="93">
        <f t="shared" si="16"/>
        <v>127000</v>
      </c>
      <c r="E43" s="94">
        <f t="shared" si="16"/>
        <v>44000</v>
      </c>
      <c r="F43" s="93">
        <f t="shared" si="16"/>
        <v>17000</v>
      </c>
      <c r="G43" s="93">
        <f t="shared" si="16"/>
        <v>7000</v>
      </c>
      <c r="H43" s="93">
        <f t="shared" si="16"/>
        <v>7000</v>
      </c>
      <c r="I43" s="94">
        <f t="shared" si="16"/>
        <v>7000</v>
      </c>
      <c r="J43" s="93">
        <f t="shared" si="16"/>
        <v>7000</v>
      </c>
      <c r="K43" s="93">
        <f t="shared" si="16"/>
        <v>7000</v>
      </c>
      <c r="L43" s="93">
        <f t="shared" si="16"/>
        <v>7000</v>
      </c>
      <c r="M43" s="94">
        <f t="shared" si="16"/>
        <v>7000</v>
      </c>
      <c r="N43" s="93">
        <f t="shared" si="16"/>
        <v>7000</v>
      </c>
      <c r="O43" s="93">
        <f t="shared" si="16"/>
        <v>7000</v>
      </c>
      <c r="P43" s="93">
        <f t="shared" si="16"/>
        <v>7000</v>
      </c>
      <c r="Q43" s="93">
        <f t="shared" si="16"/>
        <v>7000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38</v>
      </c>
      <c r="B44" s="18">
        <f t="shared" ref="B44:Q44" si="17">B23</f>
        <v>0</v>
      </c>
      <c r="C44" s="18">
        <f t="shared" si="17"/>
        <v>0</v>
      </c>
      <c r="D44" s="18">
        <f t="shared" si="17"/>
        <v>0</v>
      </c>
      <c r="E44" s="19">
        <f t="shared" si="17"/>
        <v>0</v>
      </c>
      <c r="F44" s="18">
        <f t="shared" si="17"/>
        <v>0</v>
      </c>
      <c r="G44" s="18">
        <f t="shared" si="17"/>
        <v>1700</v>
      </c>
      <c r="H44" s="18">
        <f t="shared" si="17"/>
        <v>4000</v>
      </c>
      <c r="I44" s="19">
        <f t="shared" si="17"/>
        <v>4000</v>
      </c>
      <c r="J44" s="18">
        <f t="shared" si="17"/>
        <v>4000</v>
      </c>
      <c r="K44" s="18">
        <f t="shared" si="17"/>
        <v>4000</v>
      </c>
      <c r="L44" s="18">
        <f t="shared" si="17"/>
        <v>4000</v>
      </c>
      <c r="M44" s="19">
        <f t="shared" si="17"/>
        <v>4000</v>
      </c>
      <c r="N44" s="18">
        <f t="shared" si="17"/>
        <v>4000</v>
      </c>
      <c r="O44" s="18">
        <f t="shared" si="17"/>
        <v>4000</v>
      </c>
      <c r="P44" s="18">
        <f t="shared" si="17"/>
        <v>4000</v>
      </c>
      <c r="Q44" s="18">
        <f t="shared" si="17"/>
        <v>4000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" t="s">
        <v>39</v>
      </c>
      <c r="B45" s="93">
        <f t="shared" ref="B45:Q45" si="18">B31</f>
        <v>0</v>
      </c>
      <c r="C45" s="93">
        <f t="shared" si="18"/>
        <v>15000</v>
      </c>
      <c r="D45" s="93">
        <f t="shared" si="18"/>
        <v>20000</v>
      </c>
      <c r="E45" s="94">
        <f t="shared" si="18"/>
        <v>0</v>
      </c>
      <c r="F45" s="93">
        <f t="shared" si="18"/>
        <v>0</v>
      </c>
      <c r="G45" s="93">
        <f t="shared" si="18"/>
        <v>0</v>
      </c>
      <c r="H45" s="93">
        <f t="shared" si="18"/>
        <v>0</v>
      </c>
      <c r="I45" s="94">
        <f t="shared" si="18"/>
        <v>0</v>
      </c>
      <c r="J45" s="93">
        <f t="shared" si="18"/>
        <v>0</v>
      </c>
      <c r="K45" s="93">
        <f t="shared" si="18"/>
        <v>0</v>
      </c>
      <c r="L45" s="93">
        <f t="shared" si="18"/>
        <v>0</v>
      </c>
      <c r="M45" s="94">
        <f t="shared" si="18"/>
        <v>0</v>
      </c>
      <c r="N45" s="93">
        <f t="shared" si="18"/>
        <v>0</v>
      </c>
      <c r="O45" s="93">
        <f t="shared" si="18"/>
        <v>0</v>
      </c>
      <c r="P45" s="93">
        <f t="shared" si="18"/>
        <v>0</v>
      </c>
      <c r="Q45" s="93">
        <f t="shared" si="18"/>
        <v>0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27</v>
      </c>
      <c r="B46" s="18">
        <f t="shared" ref="B46:Q46" si="19">B32</f>
        <v>0</v>
      </c>
      <c r="C46" s="18">
        <f t="shared" si="19"/>
        <v>0</v>
      </c>
      <c r="D46" s="18">
        <f t="shared" si="19"/>
        <v>0</v>
      </c>
      <c r="E46" s="19">
        <f t="shared" si="19"/>
        <v>0</v>
      </c>
      <c r="F46" s="18">
        <f t="shared" si="19"/>
        <v>0</v>
      </c>
      <c r="G46" s="18">
        <f t="shared" si="19"/>
        <v>0</v>
      </c>
      <c r="H46" s="18">
        <f t="shared" si="19"/>
        <v>0</v>
      </c>
      <c r="I46" s="19">
        <f t="shared" si="19"/>
        <v>0</v>
      </c>
      <c r="J46" s="18">
        <f t="shared" si="19"/>
        <v>0</v>
      </c>
      <c r="K46" s="18">
        <f t="shared" si="19"/>
        <v>0</v>
      </c>
      <c r="L46" s="18">
        <f t="shared" si="19"/>
        <v>0</v>
      </c>
      <c r="M46" s="19">
        <f t="shared" si="19"/>
        <v>0</v>
      </c>
      <c r="N46" s="18">
        <f t="shared" si="19"/>
        <v>0</v>
      </c>
      <c r="O46" s="18">
        <f t="shared" si="19"/>
        <v>0</v>
      </c>
      <c r="P46" s="18">
        <f t="shared" si="19"/>
        <v>0</v>
      </c>
      <c r="Q46" s="18">
        <f t="shared" si="19"/>
        <v>0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8" t="s">
        <v>40</v>
      </c>
      <c r="B47" s="93">
        <f t="shared" ref="B47:Q47" si="20">SUM(B43:B46)</f>
        <v>74000</v>
      </c>
      <c r="C47" s="93">
        <f t="shared" si="20"/>
        <v>155000</v>
      </c>
      <c r="D47" s="93">
        <f t="shared" si="20"/>
        <v>147000</v>
      </c>
      <c r="E47" s="94">
        <f t="shared" si="20"/>
        <v>44000</v>
      </c>
      <c r="F47" s="93">
        <f t="shared" si="20"/>
        <v>17000</v>
      </c>
      <c r="G47" s="93">
        <f t="shared" si="20"/>
        <v>8700</v>
      </c>
      <c r="H47" s="93">
        <f t="shared" si="20"/>
        <v>11000</v>
      </c>
      <c r="I47" s="94">
        <f t="shared" si="20"/>
        <v>11000</v>
      </c>
      <c r="J47" s="93">
        <f t="shared" si="20"/>
        <v>11000</v>
      </c>
      <c r="K47" s="93">
        <f t="shared" si="20"/>
        <v>11000</v>
      </c>
      <c r="L47" s="93">
        <f t="shared" si="20"/>
        <v>11000</v>
      </c>
      <c r="M47" s="94">
        <f t="shared" si="20"/>
        <v>11000</v>
      </c>
      <c r="N47" s="93">
        <f t="shared" si="20"/>
        <v>11000</v>
      </c>
      <c r="O47" s="93">
        <f t="shared" si="20"/>
        <v>11000</v>
      </c>
      <c r="P47" s="93">
        <f t="shared" si="20"/>
        <v>11000</v>
      </c>
      <c r="Q47" s="93">
        <f t="shared" si="20"/>
        <v>11000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66" t="s">
        <v>41</v>
      </c>
      <c r="B48" s="95">
        <f>SUM(B47)</f>
        <v>74000</v>
      </c>
      <c r="C48" s="95">
        <f>SUM(B47:C47)</f>
        <v>229000</v>
      </c>
      <c r="D48" s="95">
        <f>SUM(B47:D47)</f>
        <v>376000</v>
      </c>
      <c r="E48" s="96">
        <f>SUM(B47:E47)</f>
        <v>420000</v>
      </c>
      <c r="F48" s="95">
        <f>SUM(B47:F47)</f>
        <v>437000</v>
      </c>
      <c r="G48" s="95">
        <f>SUM(B47:G47)</f>
        <v>445700</v>
      </c>
      <c r="H48" s="95">
        <f>SUM(B47:H47)</f>
        <v>456700</v>
      </c>
      <c r="I48" s="96">
        <f>SUM(B47:I47)</f>
        <v>467700</v>
      </c>
      <c r="J48" s="95">
        <f>SUM(B47:J47)</f>
        <v>478700</v>
      </c>
      <c r="K48" s="95">
        <f>SUM(B47:K47)</f>
        <v>489700</v>
      </c>
      <c r="L48" s="95">
        <f>SUM(B47:L47)</f>
        <v>500700</v>
      </c>
      <c r="M48" s="96">
        <f>SUM(B47:M47)</f>
        <v>511700</v>
      </c>
      <c r="N48" s="95">
        <f>SUM(B47:N47)</f>
        <v>522700</v>
      </c>
      <c r="O48" s="95">
        <f>SUM(B47:O47)</f>
        <v>533700</v>
      </c>
      <c r="P48" s="95">
        <f>SUM(B47:P47)</f>
        <v>544700</v>
      </c>
      <c r="Q48" s="95">
        <f>SUM(B47:Q47)</f>
        <v>555700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hidden="1" customHeight="1">
      <c r="A54" s="1"/>
      <c r="B54" s="1"/>
      <c r="C54" s="1"/>
      <c r="D54" s="1"/>
      <c r="E54" s="1"/>
      <c r="F54" s="1"/>
      <c r="G54" s="1"/>
      <c r="H54" s="1">
        <f t="array" ref="H54">NPV(15%,491790,)</f>
        <v>427643.47826086963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hidden="1" customHeight="1">
      <c r="A55" s="1"/>
      <c r="B55" s="1"/>
      <c r="C55" s="1"/>
      <c r="D55" s="1"/>
      <c r="E55" s="1"/>
      <c r="F55" s="1"/>
      <c r="G55" s="1"/>
      <c r="H55" s="1">
        <f t="array" ref="H55">NPV(15%,511047)</f>
        <v>444388.69565217395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hidden="1" customHeight="1">
      <c r="A56" s="1"/>
      <c r="B56" s="1"/>
      <c r="C56" s="1"/>
      <c r="D56" s="1"/>
      <c r="E56" s="1"/>
      <c r="F56" s="1"/>
      <c r="G56" s="1"/>
      <c r="H56" s="1">
        <f>474392+475527</f>
        <v>949919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B2:E2"/>
    <mergeCell ref="F2:I2"/>
    <mergeCell ref="J2:M2"/>
    <mergeCell ref="N2:Q2"/>
    <mergeCell ref="D1:L1"/>
  </mergeCells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350A-572F-1048-949B-43FD3C6DBC9B}">
  <dimension ref="A1:Z48"/>
  <sheetViews>
    <sheetView zoomScale="80" zoomScaleNormal="80" workbookViewId="0">
      <selection activeCell="Q41" sqref="Q41"/>
    </sheetView>
  </sheetViews>
  <sheetFormatPr baseColWidth="10" defaultColWidth="11" defaultRowHeight="16"/>
  <cols>
    <col min="1" max="1" width="34.5" bestFit="1" customWidth="1"/>
    <col min="3" max="4" width="12.5" bestFit="1" customWidth="1"/>
    <col min="5" max="7" width="13.1640625" bestFit="1" customWidth="1"/>
    <col min="8" max="10" width="14.5" bestFit="1" customWidth="1"/>
    <col min="11" max="17" width="14" bestFit="1" customWidth="1"/>
  </cols>
  <sheetData>
    <row r="1" spans="1:26" ht="19">
      <c r="A1" s="1" t="s">
        <v>0</v>
      </c>
      <c r="B1" s="1"/>
      <c r="C1" s="1"/>
      <c r="D1" s="108" t="s">
        <v>61</v>
      </c>
      <c r="E1" s="108"/>
      <c r="F1" s="108"/>
      <c r="G1" s="108"/>
      <c r="H1" s="108"/>
      <c r="I1" s="108"/>
      <c r="J1" s="108"/>
      <c r="K1" s="108"/>
      <c r="L1" s="108"/>
      <c r="M1" s="1"/>
      <c r="N1" s="1"/>
      <c r="O1" s="1"/>
      <c r="P1" s="1"/>
      <c r="Q1" s="1"/>
    </row>
    <row r="2" spans="1:26" ht="15.75" customHeight="1">
      <c r="A2" s="2"/>
      <c r="B2" s="100">
        <v>2018</v>
      </c>
      <c r="C2" s="101"/>
      <c r="D2" s="101"/>
      <c r="E2" s="101"/>
      <c r="F2" s="102">
        <v>2019</v>
      </c>
      <c r="G2" s="103"/>
      <c r="H2" s="103"/>
      <c r="I2" s="103"/>
      <c r="J2" s="104">
        <v>2020</v>
      </c>
      <c r="K2" s="105"/>
      <c r="L2" s="105"/>
      <c r="M2" s="105"/>
      <c r="N2" s="106">
        <v>2021</v>
      </c>
      <c r="O2" s="107"/>
      <c r="P2" s="107"/>
      <c r="Q2" s="107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</v>
      </c>
      <c r="B3" s="68" t="s">
        <v>42</v>
      </c>
      <c r="C3" s="68" t="s">
        <v>43</v>
      </c>
      <c r="D3" s="68" t="s">
        <v>44</v>
      </c>
      <c r="E3" s="69" t="s">
        <v>45</v>
      </c>
      <c r="F3" s="68" t="s">
        <v>46</v>
      </c>
      <c r="G3" s="68" t="s">
        <v>47</v>
      </c>
      <c r="H3" s="68" t="s">
        <v>48</v>
      </c>
      <c r="I3" s="69" t="s">
        <v>49</v>
      </c>
      <c r="J3" s="68" t="s">
        <v>50</v>
      </c>
      <c r="K3" s="68" t="s">
        <v>51</v>
      </c>
      <c r="L3" s="68" t="s">
        <v>52</v>
      </c>
      <c r="M3" s="69" t="s">
        <v>53</v>
      </c>
      <c r="N3" s="68" t="s">
        <v>54</v>
      </c>
      <c r="O3" s="68" t="s">
        <v>55</v>
      </c>
      <c r="P3" s="68" t="s">
        <v>56</v>
      </c>
      <c r="Q3" s="68" t="s">
        <v>57</v>
      </c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</v>
      </c>
      <c r="B4" s="1">
        <v>0</v>
      </c>
      <c r="C4" s="1">
        <v>0</v>
      </c>
      <c r="D4" s="4">
        <v>1000</v>
      </c>
      <c r="E4" s="5">
        <f>10000*0.9</f>
        <v>9000</v>
      </c>
      <c r="F4" s="6">
        <f>30000*0.9</f>
        <v>27000</v>
      </c>
      <c r="G4" s="6">
        <f>50000*0.9</f>
        <v>45000</v>
      </c>
      <c r="H4" s="6">
        <v>90000</v>
      </c>
      <c r="I4" s="7">
        <f>120000*0.9</f>
        <v>108000</v>
      </c>
      <c r="J4" s="6">
        <f>150000*0.9</f>
        <v>135000</v>
      </c>
      <c r="K4" s="6">
        <f>175000*0.9</f>
        <v>157500</v>
      </c>
      <c r="L4" s="6">
        <f t="shared" ref="L4:M4" si="0">200000*0.9</f>
        <v>180000</v>
      </c>
      <c r="M4" s="7">
        <f t="shared" si="0"/>
        <v>180000</v>
      </c>
      <c r="N4" s="6">
        <f>250000*0.9</f>
        <v>225000</v>
      </c>
      <c r="O4" s="6">
        <v>225000</v>
      </c>
      <c r="P4" s="6">
        <f>300000*0.9</f>
        <v>270000</v>
      </c>
      <c r="Q4" s="6">
        <v>270000</v>
      </c>
    </row>
    <row r="5" spans="1:26">
      <c r="A5" s="8" t="s">
        <v>3</v>
      </c>
      <c r="B5" s="8"/>
      <c r="C5" s="8"/>
      <c r="D5" s="8">
        <v>15</v>
      </c>
      <c r="E5" s="9">
        <v>15</v>
      </c>
      <c r="F5" s="10">
        <v>15</v>
      </c>
      <c r="G5" s="10">
        <v>15</v>
      </c>
      <c r="H5" s="10">
        <v>15</v>
      </c>
      <c r="I5" s="10">
        <v>15</v>
      </c>
      <c r="J5" s="10">
        <v>13</v>
      </c>
      <c r="K5" s="10">
        <v>13</v>
      </c>
      <c r="L5" s="10">
        <v>13</v>
      </c>
      <c r="M5" s="10">
        <v>13</v>
      </c>
      <c r="N5" s="10">
        <v>10.5</v>
      </c>
      <c r="O5" s="10">
        <v>10.5</v>
      </c>
      <c r="P5" s="10">
        <v>10.5</v>
      </c>
      <c r="Q5" s="10">
        <v>10.5</v>
      </c>
    </row>
    <row r="6" spans="1:26">
      <c r="A6" s="1" t="s">
        <v>4</v>
      </c>
      <c r="B6" s="1"/>
      <c r="C6" s="1"/>
      <c r="D6" s="1">
        <v>7.5</v>
      </c>
      <c r="E6" s="11">
        <v>4.5</v>
      </c>
      <c r="F6" s="1">
        <v>4.5</v>
      </c>
      <c r="G6" s="1">
        <v>4.5</v>
      </c>
      <c r="H6" s="1">
        <v>4.5</v>
      </c>
      <c r="I6" s="11">
        <v>4.5</v>
      </c>
      <c r="J6" s="12">
        <v>4</v>
      </c>
      <c r="K6" s="12">
        <v>4</v>
      </c>
      <c r="L6" s="12">
        <v>4</v>
      </c>
      <c r="M6" s="13">
        <v>4</v>
      </c>
      <c r="N6" s="12">
        <v>3.55</v>
      </c>
      <c r="O6" s="12">
        <v>3.55</v>
      </c>
      <c r="P6" s="12">
        <v>3.55</v>
      </c>
      <c r="Q6" s="12">
        <v>3.55</v>
      </c>
    </row>
    <row r="7" spans="1:26">
      <c r="A7" s="8" t="s">
        <v>5</v>
      </c>
      <c r="B7" s="8"/>
      <c r="C7" s="8"/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10">
        <v>1.5</v>
      </c>
      <c r="K7" s="10">
        <v>1.5</v>
      </c>
      <c r="L7" s="10">
        <v>1.5</v>
      </c>
      <c r="M7" s="10">
        <v>1.5</v>
      </c>
      <c r="N7" s="8">
        <v>1</v>
      </c>
      <c r="O7" s="8">
        <v>1</v>
      </c>
      <c r="P7" s="8">
        <v>1</v>
      </c>
      <c r="Q7" s="8">
        <v>1</v>
      </c>
    </row>
    <row r="8" spans="1:26">
      <c r="A8" s="1" t="s">
        <v>6</v>
      </c>
      <c r="B8" s="1"/>
      <c r="C8" s="1"/>
      <c r="D8" s="12">
        <v>10</v>
      </c>
      <c r="E8" s="13">
        <v>4</v>
      </c>
      <c r="F8" s="13">
        <v>4</v>
      </c>
      <c r="G8" s="13">
        <v>4</v>
      </c>
      <c r="H8" s="13">
        <v>4</v>
      </c>
      <c r="I8" s="13">
        <v>4</v>
      </c>
      <c r="J8" s="12">
        <v>3</v>
      </c>
      <c r="K8" s="12">
        <v>3</v>
      </c>
      <c r="L8" s="12">
        <v>3</v>
      </c>
      <c r="M8" s="12">
        <v>3</v>
      </c>
      <c r="N8" s="1">
        <v>2</v>
      </c>
      <c r="O8" s="1">
        <v>2</v>
      </c>
      <c r="P8" s="1">
        <v>2</v>
      </c>
      <c r="Q8" s="1">
        <v>2</v>
      </c>
    </row>
    <row r="9" spans="1:26">
      <c r="A9" s="10" t="s">
        <v>7</v>
      </c>
      <c r="B9" s="8"/>
      <c r="C9" s="8"/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1.5</v>
      </c>
      <c r="K9" s="10">
        <v>1.5</v>
      </c>
      <c r="L9" s="10">
        <v>1.5</v>
      </c>
      <c r="M9" s="10">
        <v>1.5</v>
      </c>
      <c r="N9" s="10">
        <v>1</v>
      </c>
      <c r="O9" s="10">
        <v>1</v>
      </c>
      <c r="P9" s="10">
        <v>1</v>
      </c>
      <c r="Q9" s="10">
        <v>1</v>
      </c>
    </row>
    <row r="10" spans="1:26">
      <c r="A10" s="1" t="s">
        <v>8</v>
      </c>
      <c r="B10" s="1">
        <v>0</v>
      </c>
      <c r="C10" s="1">
        <v>0</v>
      </c>
      <c r="D10" s="1">
        <f t="shared" ref="D10:Q10" si="1">SUM(D6:D9)</f>
        <v>21.5</v>
      </c>
      <c r="E10" s="1">
        <f t="shared" si="1"/>
        <v>12.5</v>
      </c>
      <c r="F10" s="1">
        <f t="shared" si="1"/>
        <v>12.5</v>
      </c>
      <c r="G10" s="1">
        <f t="shared" si="1"/>
        <v>12.5</v>
      </c>
      <c r="H10" s="1">
        <f t="shared" si="1"/>
        <v>12.5</v>
      </c>
      <c r="I10" s="1">
        <f t="shared" si="1"/>
        <v>12.5</v>
      </c>
      <c r="J10" s="1">
        <f t="shared" si="1"/>
        <v>10</v>
      </c>
      <c r="K10" s="1">
        <f t="shared" si="1"/>
        <v>10</v>
      </c>
      <c r="L10" s="1">
        <f t="shared" si="1"/>
        <v>10</v>
      </c>
      <c r="M10" s="1">
        <f t="shared" si="1"/>
        <v>10</v>
      </c>
      <c r="N10" s="1">
        <f t="shared" si="1"/>
        <v>7.55</v>
      </c>
      <c r="O10" s="1">
        <f t="shared" si="1"/>
        <v>7.55</v>
      </c>
      <c r="P10" s="1">
        <f t="shared" si="1"/>
        <v>7.55</v>
      </c>
      <c r="Q10" s="1">
        <f t="shared" si="1"/>
        <v>7.55</v>
      </c>
    </row>
    <row r="11" spans="1:26">
      <c r="A11" s="73" t="s">
        <v>9</v>
      </c>
      <c r="B11" s="15">
        <f t="shared" ref="B11:Q11" si="2">B4*B5</f>
        <v>0</v>
      </c>
      <c r="C11" s="15">
        <f t="shared" si="2"/>
        <v>0</v>
      </c>
      <c r="D11" s="16">
        <f t="shared" si="2"/>
        <v>15000</v>
      </c>
      <c r="E11" s="17">
        <f t="shared" si="2"/>
        <v>135000</v>
      </c>
      <c r="F11" s="16">
        <f t="shared" si="2"/>
        <v>405000</v>
      </c>
      <c r="G11" s="16">
        <f t="shared" si="2"/>
        <v>675000</v>
      </c>
      <c r="H11" s="16">
        <f t="shared" si="2"/>
        <v>1350000</v>
      </c>
      <c r="I11" s="17">
        <f t="shared" si="2"/>
        <v>1620000</v>
      </c>
      <c r="J11" s="16">
        <f t="shared" si="2"/>
        <v>1755000</v>
      </c>
      <c r="K11" s="16">
        <f t="shared" si="2"/>
        <v>2047500</v>
      </c>
      <c r="L11" s="16">
        <f t="shared" si="2"/>
        <v>2340000</v>
      </c>
      <c r="M11" s="17">
        <f t="shared" si="2"/>
        <v>2340000</v>
      </c>
      <c r="N11" s="16">
        <f t="shared" si="2"/>
        <v>2362500</v>
      </c>
      <c r="O11" s="16">
        <f t="shared" si="2"/>
        <v>2362500</v>
      </c>
      <c r="P11" s="16">
        <f t="shared" si="2"/>
        <v>2835000</v>
      </c>
      <c r="Q11" s="16">
        <f t="shared" si="2"/>
        <v>2835000</v>
      </c>
    </row>
    <row r="12" spans="1:26">
      <c r="A12" s="1" t="s">
        <v>10</v>
      </c>
      <c r="B12" s="1">
        <f t="shared" ref="B12:Q12" si="3">B4*B10</f>
        <v>0</v>
      </c>
      <c r="C12" s="1">
        <f t="shared" si="3"/>
        <v>0</v>
      </c>
      <c r="D12" s="18">
        <f t="shared" si="3"/>
        <v>21500</v>
      </c>
      <c r="E12" s="19">
        <f t="shared" si="3"/>
        <v>112500</v>
      </c>
      <c r="F12" s="18">
        <f t="shared" si="3"/>
        <v>337500</v>
      </c>
      <c r="G12" s="18">
        <f t="shared" si="3"/>
        <v>562500</v>
      </c>
      <c r="H12" s="18">
        <f t="shared" si="3"/>
        <v>1125000</v>
      </c>
      <c r="I12" s="19">
        <f t="shared" si="3"/>
        <v>1350000</v>
      </c>
      <c r="J12" s="18">
        <f t="shared" si="3"/>
        <v>1350000</v>
      </c>
      <c r="K12" s="18">
        <f t="shared" si="3"/>
        <v>1575000</v>
      </c>
      <c r="L12" s="18">
        <f t="shared" si="3"/>
        <v>1800000</v>
      </c>
      <c r="M12" s="19">
        <f t="shared" si="3"/>
        <v>1800000</v>
      </c>
      <c r="N12" s="18">
        <f t="shared" si="3"/>
        <v>1698750</v>
      </c>
      <c r="O12" s="18">
        <f t="shared" si="3"/>
        <v>1698750</v>
      </c>
      <c r="P12" s="18">
        <f t="shared" si="3"/>
        <v>2038500</v>
      </c>
      <c r="Q12" s="18">
        <f t="shared" si="3"/>
        <v>2038500</v>
      </c>
    </row>
    <row r="13" spans="1:26">
      <c r="A13" s="20" t="s">
        <v>11</v>
      </c>
      <c r="B13" s="21">
        <f t="shared" ref="B13:Q13" si="4">B11-B12</f>
        <v>0</v>
      </c>
      <c r="C13" s="21">
        <f t="shared" si="4"/>
        <v>0</v>
      </c>
      <c r="D13" s="22">
        <f t="shared" si="4"/>
        <v>-6500</v>
      </c>
      <c r="E13" s="23">
        <f t="shared" si="4"/>
        <v>22500</v>
      </c>
      <c r="F13" s="22">
        <f t="shared" si="4"/>
        <v>67500</v>
      </c>
      <c r="G13" s="22">
        <f t="shared" si="4"/>
        <v>112500</v>
      </c>
      <c r="H13" s="22">
        <f t="shared" si="4"/>
        <v>225000</v>
      </c>
      <c r="I13" s="23">
        <f t="shared" si="4"/>
        <v>270000</v>
      </c>
      <c r="J13" s="22">
        <f t="shared" si="4"/>
        <v>405000</v>
      </c>
      <c r="K13" s="22">
        <f t="shared" si="4"/>
        <v>472500</v>
      </c>
      <c r="L13" s="22">
        <f t="shared" si="4"/>
        <v>540000</v>
      </c>
      <c r="M13" s="23">
        <f t="shared" si="4"/>
        <v>540000</v>
      </c>
      <c r="N13" s="22">
        <f t="shared" si="4"/>
        <v>663750</v>
      </c>
      <c r="O13" s="22">
        <f t="shared" si="4"/>
        <v>663750</v>
      </c>
      <c r="P13" s="22">
        <f t="shared" si="4"/>
        <v>796500</v>
      </c>
      <c r="Q13" s="22">
        <f t="shared" si="4"/>
        <v>796500</v>
      </c>
    </row>
    <row r="14" spans="1:26">
      <c r="A14" s="1" t="s">
        <v>12</v>
      </c>
      <c r="B14" s="2"/>
      <c r="C14" s="2"/>
      <c r="D14" s="24">
        <f t="shared" ref="D14:Q14" si="5">(D13/D11)</f>
        <v>-0.43333333333333335</v>
      </c>
      <c r="E14" s="24">
        <f t="shared" si="5"/>
        <v>0.16666666666666666</v>
      </c>
      <c r="F14" s="24">
        <f t="shared" si="5"/>
        <v>0.16666666666666666</v>
      </c>
      <c r="G14" s="24">
        <f t="shared" si="5"/>
        <v>0.16666666666666666</v>
      </c>
      <c r="H14" s="24">
        <f t="shared" si="5"/>
        <v>0.16666666666666666</v>
      </c>
      <c r="I14" s="24">
        <f t="shared" si="5"/>
        <v>0.16666666666666666</v>
      </c>
      <c r="J14" s="24">
        <f t="shared" si="5"/>
        <v>0.23076923076923078</v>
      </c>
      <c r="K14" s="24">
        <f t="shared" si="5"/>
        <v>0.23076923076923078</v>
      </c>
      <c r="L14" s="24">
        <f t="shared" si="5"/>
        <v>0.23076923076923078</v>
      </c>
      <c r="M14" s="24">
        <f t="shared" si="5"/>
        <v>0.23076923076923078</v>
      </c>
      <c r="N14" s="24">
        <f t="shared" si="5"/>
        <v>0.28095238095238095</v>
      </c>
      <c r="O14" s="24">
        <f t="shared" si="5"/>
        <v>0.28095238095238095</v>
      </c>
      <c r="P14" s="24">
        <f t="shared" si="5"/>
        <v>0.28095238095238095</v>
      </c>
      <c r="Q14" s="24">
        <f t="shared" si="5"/>
        <v>0.28095238095238095</v>
      </c>
    </row>
    <row r="15" spans="1:26">
      <c r="A15" s="71" t="s">
        <v>59</v>
      </c>
      <c r="B15" s="21">
        <v>0</v>
      </c>
      <c r="C15" s="21">
        <v>0</v>
      </c>
      <c r="D15" s="21">
        <v>0</v>
      </c>
      <c r="E15" s="25">
        <v>0</v>
      </c>
      <c r="F15" s="21">
        <v>0</v>
      </c>
      <c r="G15" s="21">
        <v>0</v>
      </c>
      <c r="H15" s="21">
        <v>0</v>
      </c>
      <c r="I15" s="25">
        <v>0</v>
      </c>
      <c r="J15" s="21">
        <v>0</v>
      </c>
      <c r="K15" s="21">
        <v>0</v>
      </c>
      <c r="L15" s="21">
        <v>0</v>
      </c>
      <c r="M15" s="25">
        <v>0</v>
      </c>
      <c r="N15" s="21">
        <v>0</v>
      </c>
      <c r="O15" s="21">
        <v>0</v>
      </c>
      <c r="P15" s="21">
        <v>0</v>
      </c>
      <c r="Q15" s="21">
        <v>0</v>
      </c>
    </row>
    <row r="16" spans="1:26">
      <c r="A16" s="70" t="s">
        <v>58</v>
      </c>
      <c r="B16" s="18">
        <f t="shared" ref="B16:Q16" si="6">B11*0.5%</f>
        <v>0</v>
      </c>
      <c r="C16" s="18">
        <f t="shared" si="6"/>
        <v>0</v>
      </c>
      <c r="D16" s="18">
        <f t="shared" si="6"/>
        <v>75</v>
      </c>
      <c r="E16" s="19">
        <f t="shared" si="6"/>
        <v>675</v>
      </c>
      <c r="F16" s="18">
        <f t="shared" si="6"/>
        <v>2025</v>
      </c>
      <c r="G16" s="18">
        <f t="shared" si="6"/>
        <v>3375</v>
      </c>
      <c r="H16" s="18">
        <f t="shared" si="6"/>
        <v>6750</v>
      </c>
      <c r="I16" s="19">
        <f t="shared" si="6"/>
        <v>8100</v>
      </c>
      <c r="J16" s="18">
        <f t="shared" si="6"/>
        <v>8775</v>
      </c>
      <c r="K16" s="18">
        <f t="shared" si="6"/>
        <v>10237.5</v>
      </c>
      <c r="L16" s="18">
        <f t="shared" si="6"/>
        <v>11700</v>
      </c>
      <c r="M16" s="19">
        <f t="shared" si="6"/>
        <v>11700</v>
      </c>
      <c r="N16" s="18">
        <f t="shared" si="6"/>
        <v>11812.5</v>
      </c>
      <c r="O16" s="18">
        <f t="shared" si="6"/>
        <v>11812.5</v>
      </c>
      <c r="P16" s="18">
        <f t="shared" si="6"/>
        <v>14175</v>
      </c>
      <c r="Q16" s="18">
        <f t="shared" si="6"/>
        <v>14175</v>
      </c>
    </row>
    <row r="17" spans="1:17">
      <c r="A17" s="21" t="s">
        <v>13</v>
      </c>
      <c r="B17" s="22">
        <f t="shared" ref="B17:Q17" si="7">B13+B16</f>
        <v>0</v>
      </c>
      <c r="C17" s="22">
        <f t="shared" si="7"/>
        <v>0</v>
      </c>
      <c r="D17" s="22">
        <f t="shared" si="7"/>
        <v>-6425</v>
      </c>
      <c r="E17" s="23">
        <f t="shared" si="7"/>
        <v>23175</v>
      </c>
      <c r="F17" s="22">
        <f t="shared" si="7"/>
        <v>69525</v>
      </c>
      <c r="G17" s="22">
        <f t="shared" si="7"/>
        <v>115875</v>
      </c>
      <c r="H17" s="22">
        <f t="shared" si="7"/>
        <v>231750</v>
      </c>
      <c r="I17" s="23">
        <f t="shared" si="7"/>
        <v>278100</v>
      </c>
      <c r="J17" s="22">
        <f t="shared" si="7"/>
        <v>413775</v>
      </c>
      <c r="K17" s="22">
        <f t="shared" si="7"/>
        <v>482737.5</v>
      </c>
      <c r="L17" s="22">
        <f t="shared" si="7"/>
        <v>551700</v>
      </c>
      <c r="M17" s="23">
        <f t="shared" si="7"/>
        <v>551700</v>
      </c>
      <c r="N17" s="22">
        <f t="shared" si="7"/>
        <v>675562.5</v>
      </c>
      <c r="O17" s="22">
        <f t="shared" si="7"/>
        <v>675562.5</v>
      </c>
      <c r="P17" s="22">
        <f t="shared" si="7"/>
        <v>810675</v>
      </c>
      <c r="Q17" s="22">
        <f t="shared" si="7"/>
        <v>810675</v>
      </c>
    </row>
    <row r="18" spans="1:17">
      <c r="A18" s="74" t="s">
        <v>14</v>
      </c>
      <c r="B18" s="27"/>
      <c r="C18" s="27"/>
      <c r="D18" s="28">
        <f t="shared" ref="D18:Q18" si="8">(D17/D11)</f>
        <v>-0.42833333333333334</v>
      </c>
      <c r="E18" s="28">
        <f t="shared" si="8"/>
        <v>0.17166666666666666</v>
      </c>
      <c r="F18" s="28">
        <f t="shared" si="8"/>
        <v>0.17166666666666666</v>
      </c>
      <c r="G18" s="28">
        <f t="shared" si="8"/>
        <v>0.17166666666666666</v>
      </c>
      <c r="H18" s="28">
        <f t="shared" si="8"/>
        <v>0.17166666666666666</v>
      </c>
      <c r="I18" s="28">
        <f t="shared" si="8"/>
        <v>0.17166666666666666</v>
      </c>
      <c r="J18" s="28">
        <f t="shared" si="8"/>
        <v>0.23576923076923076</v>
      </c>
      <c r="K18" s="28">
        <f t="shared" si="8"/>
        <v>0.23576923076923076</v>
      </c>
      <c r="L18" s="28">
        <f t="shared" si="8"/>
        <v>0.23576923076923076</v>
      </c>
      <c r="M18" s="28">
        <f t="shared" si="8"/>
        <v>0.23576923076923076</v>
      </c>
      <c r="N18" s="28">
        <f t="shared" si="8"/>
        <v>0.28595238095238096</v>
      </c>
      <c r="O18" s="28">
        <f t="shared" si="8"/>
        <v>0.28595238095238096</v>
      </c>
      <c r="P18" s="28">
        <f t="shared" si="8"/>
        <v>0.28595238095238096</v>
      </c>
      <c r="Q18" s="28">
        <f t="shared" si="8"/>
        <v>0.28595238095238096</v>
      </c>
    </row>
    <row r="19" spans="1:17">
      <c r="A19" s="75" t="s">
        <v>15</v>
      </c>
      <c r="B19" s="30">
        <v>59000</v>
      </c>
      <c r="C19" s="30">
        <v>120000</v>
      </c>
      <c r="D19" s="30">
        <v>100000</v>
      </c>
      <c r="E19" s="31">
        <v>20000</v>
      </c>
      <c r="F19" s="30">
        <v>10000</v>
      </c>
      <c r="G19" s="32"/>
      <c r="H19" s="32"/>
      <c r="I19" s="33"/>
      <c r="J19" s="32"/>
      <c r="K19" s="32"/>
      <c r="L19" s="32"/>
      <c r="M19" s="33"/>
      <c r="N19" s="32"/>
      <c r="O19" s="32"/>
      <c r="P19" s="32"/>
      <c r="Q19" s="32"/>
    </row>
    <row r="20" spans="1:17">
      <c r="A20" s="76" t="s">
        <v>16</v>
      </c>
      <c r="B20" s="4">
        <v>10000</v>
      </c>
      <c r="C20" s="6">
        <v>15000</v>
      </c>
      <c r="D20" s="6">
        <v>20000</v>
      </c>
      <c r="E20" s="7">
        <v>17000</v>
      </c>
      <c r="F20" s="4"/>
      <c r="G20" s="1"/>
      <c r="H20" s="1"/>
      <c r="I20" s="11"/>
      <c r="J20" s="1"/>
      <c r="K20" s="1"/>
      <c r="L20" s="1"/>
      <c r="M20" s="11"/>
      <c r="N20" s="1"/>
      <c r="O20" s="1"/>
      <c r="P20" s="1"/>
      <c r="Q20" s="1"/>
    </row>
    <row r="21" spans="1:17">
      <c r="A21" s="75" t="s">
        <v>17</v>
      </c>
      <c r="B21" s="35">
        <v>5000</v>
      </c>
      <c r="C21" s="35">
        <v>5000</v>
      </c>
      <c r="D21" s="35">
        <v>7000</v>
      </c>
      <c r="E21" s="36">
        <v>7000</v>
      </c>
      <c r="F21" s="36">
        <v>7000</v>
      </c>
      <c r="G21" s="36">
        <v>7000</v>
      </c>
      <c r="H21" s="36">
        <v>7000</v>
      </c>
      <c r="I21" s="36">
        <v>7000</v>
      </c>
      <c r="J21" s="36">
        <v>7000</v>
      </c>
      <c r="K21" s="36">
        <v>7000</v>
      </c>
      <c r="L21" s="36">
        <v>7000</v>
      </c>
      <c r="M21" s="36">
        <v>7000</v>
      </c>
      <c r="N21" s="36">
        <v>7000</v>
      </c>
      <c r="O21" s="36">
        <v>7000</v>
      </c>
      <c r="P21" s="36">
        <v>7000</v>
      </c>
      <c r="Q21" s="36">
        <v>7000</v>
      </c>
    </row>
    <row r="22" spans="1:17">
      <c r="A22" s="76" t="s">
        <v>18</v>
      </c>
      <c r="B22" s="4">
        <f t="shared" ref="B22:Q22" si="9">SUM(B19:B21)</f>
        <v>74000</v>
      </c>
      <c r="C22" s="4">
        <f t="shared" si="9"/>
        <v>140000</v>
      </c>
      <c r="D22" s="4">
        <f t="shared" si="9"/>
        <v>127000</v>
      </c>
      <c r="E22" s="5">
        <f t="shared" si="9"/>
        <v>44000</v>
      </c>
      <c r="F22" s="4">
        <f t="shared" si="9"/>
        <v>17000</v>
      </c>
      <c r="G22" s="1">
        <f t="shared" si="9"/>
        <v>7000</v>
      </c>
      <c r="H22" s="1">
        <f t="shared" si="9"/>
        <v>7000</v>
      </c>
      <c r="I22" s="11">
        <f t="shared" si="9"/>
        <v>7000</v>
      </c>
      <c r="J22" s="1">
        <f t="shared" si="9"/>
        <v>7000</v>
      </c>
      <c r="K22" s="1">
        <f t="shared" si="9"/>
        <v>7000</v>
      </c>
      <c r="L22" s="1">
        <f t="shared" si="9"/>
        <v>7000</v>
      </c>
      <c r="M22" s="11">
        <f t="shared" si="9"/>
        <v>7000</v>
      </c>
      <c r="N22" s="1">
        <f t="shared" si="9"/>
        <v>7000</v>
      </c>
      <c r="O22" s="1">
        <f t="shared" si="9"/>
        <v>7000</v>
      </c>
      <c r="P22" s="1">
        <f t="shared" si="9"/>
        <v>7000</v>
      </c>
      <c r="Q22" s="1">
        <f t="shared" si="9"/>
        <v>7000</v>
      </c>
    </row>
    <row r="23" spans="1:17">
      <c r="A23" s="72" t="s">
        <v>60</v>
      </c>
      <c r="B23" s="32"/>
      <c r="C23" s="32"/>
      <c r="D23" s="32"/>
      <c r="E23" s="33"/>
      <c r="F23" s="32"/>
      <c r="G23" s="32">
        <f>F$22/10</f>
        <v>1700</v>
      </c>
      <c r="H23" s="32">
        <v>4000</v>
      </c>
      <c r="I23" s="33">
        <v>4000</v>
      </c>
      <c r="J23" s="32">
        <v>4000</v>
      </c>
      <c r="K23" s="32">
        <v>4000</v>
      </c>
      <c r="L23" s="32">
        <v>4000</v>
      </c>
      <c r="M23" s="33">
        <v>4000</v>
      </c>
      <c r="N23" s="32">
        <v>4000</v>
      </c>
      <c r="O23" s="32">
        <v>4000</v>
      </c>
      <c r="P23" s="32">
        <v>4000</v>
      </c>
      <c r="Q23" s="32">
        <v>4000</v>
      </c>
    </row>
    <row r="24" spans="1:17">
      <c r="A24" s="76" t="s">
        <v>19</v>
      </c>
      <c r="B24" s="1">
        <v>0</v>
      </c>
      <c r="C24" s="1">
        <v>0</v>
      </c>
      <c r="D24" s="1">
        <v>0</v>
      </c>
      <c r="E24" s="11">
        <v>0</v>
      </c>
      <c r="F24" s="1">
        <v>0</v>
      </c>
      <c r="G24" s="1">
        <v>0</v>
      </c>
      <c r="H24" s="1">
        <v>0</v>
      </c>
      <c r="I24" s="11">
        <v>0</v>
      </c>
      <c r="J24" s="1">
        <v>0</v>
      </c>
      <c r="K24" s="1">
        <v>0</v>
      </c>
      <c r="L24" s="1">
        <v>0</v>
      </c>
      <c r="M24" s="1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77" t="s">
        <v>20</v>
      </c>
      <c r="B25" s="38">
        <f t="shared" ref="B25:Q25" si="10">B17-B22</f>
        <v>-74000</v>
      </c>
      <c r="C25" s="38">
        <f t="shared" si="10"/>
        <v>-140000</v>
      </c>
      <c r="D25" s="38">
        <f t="shared" si="10"/>
        <v>-133425</v>
      </c>
      <c r="E25" s="39">
        <f t="shared" si="10"/>
        <v>-20825</v>
      </c>
      <c r="F25" s="38">
        <f t="shared" si="10"/>
        <v>52525</v>
      </c>
      <c r="G25" s="38">
        <f t="shared" si="10"/>
        <v>108875</v>
      </c>
      <c r="H25" s="38">
        <f t="shared" si="10"/>
        <v>224750</v>
      </c>
      <c r="I25" s="39">
        <f t="shared" si="10"/>
        <v>271100</v>
      </c>
      <c r="J25" s="38">
        <f t="shared" si="10"/>
        <v>406775</v>
      </c>
      <c r="K25" s="38">
        <f t="shared" si="10"/>
        <v>475737.5</v>
      </c>
      <c r="L25" s="38">
        <f t="shared" si="10"/>
        <v>544700</v>
      </c>
      <c r="M25" s="39">
        <f t="shared" si="10"/>
        <v>544700</v>
      </c>
      <c r="N25" s="38">
        <f t="shared" si="10"/>
        <v>668562.5</v>
      </c>
      <c r="O25" s="38">
        <f t="shared" si="10"/>
        <v>668562.5</v>
      </c>
      <c r="P25" s="38">
        <f t="shared" si="10"/>
        <v>803675</v>
      </c>
      <c r="Q25" s="38">
        <f t="shared" si="10"/>
        <v>803675</v>
      </c>
    </row>
    <row r="26" spans="1:17">
      <c r="A26" s="76" t="s">
        <v>21</v>
      </c>
      <c r="B26" s="40">
        <v>0</v>
      </c>
      <c r="C26" s="40">
        <v>500</v>
      </c>
      <c r="D26" s="40">
        <v>500</v>
      </c>
      <c r="E26" s="41">
        <v>500</v>
      </c>
      <c r="F26" s="40">
        <v>500</v>
      </c>
      <c r="G26" s="40">
        <v>500</v>
      </c>
      <c r="H26" s="40">
        <v>500</v>
      </c>
      <c r="I26" s="41">
        <v>500</v>
      </c>
      <c r="J26" s="40">
        <v>500</v>
      </c>
      <c r="K26" s="40">
        <v>500</v>
      </c>
      <c r="L26" s="40">
        <v>500</v>
      </c>
      <c r="M26" s="41">
        <v>500</v>
      </c>
      <c r="N26" s="40">
        <v>500</v>
      </c>
      <c r="O26" s="40">
        <v>500</v>
      </c>
      <c r="P26" s="40">
        <v>500</v>
      </c>
      <c r="Q26" s="40">
        <v>500</v>
      </c>
    </row>
    <row r="27" spans="1:17">
      <c r="A27" s="75" t="s">
        <v>22</v>
      </c>
      <c r="B27" s="38">
        <f t="shared" ref="B27:Q27" si="11">B25-B26</f>
        <v>-74000</v>
      </c>
      <c r="C27" s="38">
        <f t="shared" si="11"/>
        <v>-140500</v>
      </c>
      <c r="D27" s="38">
        <f t="shared" si="11"/>
        <v>-133925</v>
      </c>
      <c r="E27" s="39">
        <f t="shared" si="11"/>
        <v>-21325</v>
      </c>
      <c r="F27" s="38">
        <f t="shared" si="11"/>
        <v>52025</v>
      </c>
      <c r="G27" s="38">
        <f t="shared" si="11"/>
        <v>108375</v>
      </c>
      <c r="H27" s="38">
        <f t="shared" si="11"/>
        <v>224250</v>
      </c>
      <c r="I27" s="39">
        <f t="shared" si="11"/>
        <v>270600</v>
      </c>
      <c r="J27" s="38">
        <f t="shared" si="11"/>
        <v>406275</v>
      </c>
      <c r="K27" s="38">
        <f t="shared" si="11"/>
        <v>475237.5</v>
      </c>
      <c r="L27" s="38">
        <f t="shared" si="11"/>
        <v>544200</v>
      </c>
      <c r="M27" s="39">
        <f t="shared" si="11"/>
        <v>544200</v>
      </c>
      <c r="N27" s="38">
        <f t="shared" si="11"/>
        <v>668062.5</v>
      </c>
      <c r="O27" s="38">
        <f t="shared" si="11"/>
        <v>668062.5</v>
      </c>
      <c r="P27" s="38">
        <f t="shared" si="11"/>
        <v>803175</v>
      </c>
      <c r="Q27" s="38">
        <f t="shared" si="11"/>
        <v>803175</v>
      </c>
    </row>
    <row r="28" spans="1:17">
      <c r="A28" s="76" t="s">
        <v>23</v>
      </c>
      <c r="B28" s="40">
        <f>B27</f>
        <v>-74000</v>
      </c>
      <c r="C28" s="40">
        <f>B27+C27</f>
        <v>-214500</v>
      </c>
      <c r="D28" s="40">
        <f>SUM(B27:D27)</f>
        <v>-348425</v>
      </c>
      <c r="E28" s="41">
        <f>SUM(B27:E27)</f>
        <v>-369750</v>
      </c>
      <c r="F28" s="40">
        <f>SUM(B27:F27)</f>
        <v>-317725</v>
      </c>
      <c r="G28" s="40">
        <f>SUM(B27:G27)</f>
        <v>-209350</v>
      </c>
      <c r="H28" s="40">
        <f>SUM(B27:H27)</f>
        <v>14900</v>
      </c>
      <c r="I28" s="41">
        <f>SUM(B27:I27)</f>
        <v>285500</v>
      </c>
      <c r="J28" s="40">
        <f>SUM(B27:J27)</f>
        <v>691775</v>
      </c>
      <c r="K28" s="40">
        <f>SUM(B27:K27)</f>
        <v>1167012.5</v>
      </c>
      <c r="L28" s="40">
        <f>SUM(B27:L27)</f>
        <v>1711212.5</v>
      </c>
      <c r="M28" s="41">
        <f>SUM(B27:M27)</f>
        <v>2255412.5</v>
      </c>
      <c r="N28" s="40">
        <f>SUM(B27:N27)</f>
        <v>2923475</v>
      </c>
      <c r="O28" s="40">
        <f>SUM(B27:O27)</f>
        <v>3591537.5</v>
      </c>
      <c r="P28" s="40">
        <f>SUM(B27:P27)</f>
        <v>4394712.5</v>
      </c>
      <c r="Q28" s="40">
        <f>SUM(B27:Q27)</f>
        <v>5197887.5</v>
      </c>
    </row>
    <row r="29" spans="1:17">
      <c r="A29" s="75" t="s">
        <v>24</v>
      </c>
      <c r="B29" s="38">
        <f t="shared" ref="B29:Q29" si="12">B25*0%</f>
        <v>0</v>
      </c>
      <c r="C29" s="38">
        <f t="shared" si="12"/>
        <v>0</v>
      </c>
      <c r="D29" s="38">
        <f t="shared" si="12"/>
        <v>0</v>
      </c>
      <c r="E29" s="39">
        <f t="shared" si="12"/>
        <v>0</v>
      </c>
      <c r="F29" s="38">
        <f t="shared" si="12"/>
        <v>0</v>
      </c>
      <c r="G29" s="38">
        <f t="shared" si="12"/>
        <v>0</v>
      </c>
      <c r="H29" s="38">
        <f t="shared" si="12"/>
        <v>0</v>
      </c>
      <c r="I29" s="39">
        <f t="shared" si="12"/>
        <v>0</v>
      </c>
      <c r="J29" s="38">
        <f t="shared" si="12"/>
        <v>0</v>
      </c>
      <c r="K29" s="38">
        <f t="shared" si="12"/>
        <v>0</v>
      </c>
      <c r="L29" s="38">
        <f t="shared" si="12"/>
        <v>0</v>
      </c>
      <c r="M29" s="39">
        <f t="shared" si="12"/>
        <v>0</v>
      </c>
      <c r="N29" s="38">
        <f t="shared" si="12"/>
        <v>0</v>
      </c>
      <c r="O29" s="38">
        <f t="shared" si="12"/>
        <v>0</v>
      </c>
      <c r="P29" s="38">
        <f t="shared" si="12"/>
        <v>0</v>
      </c>
      <c r="Q29" s="38">
        <f t="shared" si="12"/>
        <v>0</v>
      </c>
    </row>
    <row r="30" spans="1:17">
      <c r="A30" s="78" t="s">
        <v>25</v>
      </c>
      <c r="B30" s="43">
        <f t="shared" ref="B30:Q30" si="13">B25-B29</f>
        <v>-74000</v>
      </c>
      <c r="C30" s="43">
        <f t="shared" si="13"/>
        <v>-140000</v>
      </c>
      <c r="D30" s="43">
        <f t="shared" si="13"/>
        <v>-133425</v>
      </c>
      <c r="E30" s="44">
        <f t="shared" si="13"/>
        <v>-20825</v>
      </c>
      <c r="F30" s="43">
        <f t="shared" si="13"/>
        <v>52525</v>
      </c>
      <c r="G30" s="43">
        <f t="shared" si="13"/>
        <v>108875</v>
      </c>
      <c r="H30" s="43">
        <f t="shared" si="13"/>
        <v>224750</v>
      </c>
      <c r="I30" s="44">
        <f t="shared" si="13"/>
        <v>271100</v>
      </c>
      <c r="J30" s="43">
        <f t="shared" si="13"/>
        <v>406775</v>
      </c>
      <c r="K30" s="43">
        <f t="shared" si="13"/>
        <v>475737.5</v>
      </c>
      <c r="L30" s="43">
        <f t="shared" si="13"/>
        <v>544700</v>
      </c>
      <c r="M30" s="44">
        <f t="shared" si="13"/>
        <v>544700</v>
      </c>
      <c r="N30" s="45">
        <f t="shared" si="13"/>
        <v>668562.5</v>
      </c>
      <c r="O30" s="45">
        <f t="shared" si="13"/>
        <v>668562.5</v>
      </c>
      <c r="P30" s="45">
        <f t="shared" si="13"/>
        <v>803675</v>
      </c>
      <c r="Q30" s="45">
        <f t="shared" si="13"/>
        <v>803675</v>
      </c>
    </row>
    <row r="31" spans="1:17">
      <c r="A31" s="76" t="s">
        <v>26</v>
      </c>
      <c r="B31" s="40">
        <v>0</v>
      </c>
      <c r="C31" s="40">
        <v>15000</v>
      </c>
      <c r="D31" s="40">
        <v>20000</v>
      </c>
      <c r="E31" s="41">
        <v>0</v>
      </c>
      <c r="F31" s="40">
        <v>0</v>
      </c>
      <c r="G31" s="40">
        <v>0</v>
      </c>
      <c r="H31" s="40">
        <v>0</v>
      </c>
      <c r="I31" s="41">
        <v>0</v>
      </c>
      <c r="J31" s="40">
        <v>0</v>
      </c>
      <c r="K31" s="40">
        <v>0</v>
      </c>
      <c r="L31" s="40">
        <v>0</v>
      </c>
      <c r="M31" s="41">
        <v>0</v>
      </c>
      <c r="N31" s="40">
        <v>0</v>
      </c>
      <c r="O31" s="40">
        <v>0</v>
      </c>
      <c r="P31" s="40">
        <v>0</v>
      </c>
      <c r="Q31" s="40">
        <v>0</v>
      </c>
    </row>
    <row r="32" spans="1:17">
      <c r="A32" s="79" t="s">
        <v>27</v>
      </c>
      <c r="B32" s="47">
        <v>0</v>
      </c>
      <c r="C32" s="47">
        <v>0</v>
      </c>
      <c r="D32" s="47">
        <v>0</v>
      </c>
      <c r="E32" s="48">
        <v>0</v>
      </c>
      <c r="F32" s="47">
        <v>0</v>
      </c>
      <c r="G32" s="47">
        <v>0</v>
      </c>
      <c r="H32" s="47">
        <v>0</v>
      </c>
      <c r="I32" s="48">
        <v>0</v>
      </c>
      <c r="J32" s="47">
        <v>0</v>
      </c>
      <c r="K32" s="47">
        <v>0</v>
      </c>
      <c r="L32" s="47">
        <v>0</v>
      </c>
      <c r="M32" s="48">
        <v>0</v>
      </c>
      <c r="N32" s="47">
        <v>0</v>
      </c>
      <c r="O32" s="47">
        <v>0</v>
      </c>
      <c r="P32" s="47">
        <v>0</v>
      </c>
      <c r="Q32" s="47">
        <v>0</v>
      </c>
    </row>
    <row r="33" spans="1:17">
      <c r="A33" s="80" t="s">
        <v>28</v>
      </c>
      <c r="B33" s="40">
        <f t="shared" ref="B33:Q33" si="14">SUM(B31:B32)</f>
        <v>0</v>
      </c>
      <c r="C33" s="40">
        <f t="shared" si="14"/>
        <v>15000</v>
      </c>
      <c r="D33" s="40">
        <f t="shared" si="14"/>
        <v>20000</v>
      </c>
      <c r="E33" s="41">
        <f t="shared" si="14"/>
        <v>0</v>
      </c>
      <c r="F33" s="40">
        <f t="shared" si="14"/>
        <v>0</v>
      </c>
      <c r="G33" s="40">
        <f t="shared" si="14"/>
        <v>0</v>
      </c>
      <c r="H33" s="40">
        <f t="shared" si="14"/>
        <v>0</v>
      </c>
      <c r="I33" s="41">
        <f t="shared" si="14"/>
        <v>0</v>
      </c>
      <c r="J33" s="40">
        <f t="shared" si="14"/>
        <v>0</v>
      </c>
      <c r="K33" s="40">
        <f t="shared" si="14"/>
        <v>0</v>
      </c>
      <c r="L33" s="40">
        <f t="shared" si="14"/>
        <v>0</v>
      </c>
      <c r="M33" s="41">
        <f t="shared" si="14"/>
        <v>0</v>
      </c>
      <c r="N33" s="40">
        <f t="shared" si="14"/>
        <v>0</v>
      </c>
      <c r="O33" s="40">
        <f t="shared" si="14"/>
        <v>0</v>
      </c>
      <c r="P33" s="40">
        <f t="shared" si="14"/>
        <v>0</v>
      </c>
      <c r="Q33" s="40">
        <f t="shared" si="14"/>
        <v>0</v>
      </c>
    </row>
    <row r="34" spans="1:17">
      <c r="A34" s="81" t="s">
        <v>29</v>
      </c>
      <c r="B34" s="51">
        <f>B33</f>
        <v>0</v>
      </c>
      <c r="C34" s="51">
        <f>SUM(B33:C33)</f>
        <v>15000</v>
      </c>
      <c r="D34" s="51">
        <f>SUM(B33:D33)</f>
        <v>35000</v>
      </c>
      <c r="E34" s="52">
        <f>SUM(B33:E33)</f>
        <v>35000</v>
      </c>
      <c r="F34" s="51">
        <f>SUM(B33:F33)</f>
        <v>35000</v>
      </c>
      <c r="G34" s="51">
        <f>SUM(B33:G33)</f>
        <v>35000</v>
      </c>
      <c r="H34" s="51">
        <f>SUM(B33:H33)</f>
        <v>35000</v>
      </c>
      <c r="I34" s="52">
        <f>SUM(B33:I33)</f>
        <v>35000</v>
      </c>
      <c r="J34" s="51">
        <f>SUM(B33:J33)</f>
        <v>35000</v>
      </c>
      <c r="K34" s="51">
        <f>SUM(B33:K33)</f>
        <v>35000</v>
      </c>
      <c r="L34" s="51">
        <f>SUM(B33:L33)</f>
        <v>35000</v>
      </c>
      <c r="M34" s="52">
        <f>SUM(B33:M33)</f>
        <v>35000</v>
      </c>
      <c r="N34" s="51">
        <f>SUM(B33:N33)</f>
        <v>35000</v>
      </c>
      <c r="O34" s="51">
        <f>SUM(B33:O33)</f>
        <v>35000</v>
      </c>
      <c r="P34" s="51">
        <f>SUM(B33:P33)</f>
        <v>35000</v>
      </c>
      <c r="Q34" s="51">
        <f>SUM(B33:Q33)</f>
        <v>35000</v>
      </c>
    </row>
    <row r="35" spans="1:17">
      <c r="A35" s="82" t="s">
        <v>30</v>
      </c>
      <c r="B35" s="1"/>
      <c r="C35" s="1"/>
      <c r="D35" s="1"/>
      <c r="E35" s="11"/>
      <c r="F35" s="1"/>
      <c r="G35" s="1"/>
      <c r="H35" s="1"/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1" t="s">
        <v>31</v>
      </c>
      <c r="B36" s="1">
        <v>1</v>
      </c>
      <c r="C36" s="1">
        <v>2</v>
      </c>
      <c r="D36" s="1">
        <v>3</v>
      </c>
      <c r="E36" s="11">
        <v>4</v>
      </c>
      <c r="F36" s="1">
        <v>5</v>
      </c>
      <c r="G36" s="1">
        <v>6</v>
      </c>
      <c r="H36" s="1">
        <v>7</v>
      </c>
      <c r="I36" s="11">
        <v>8</v>
      </c>
      <c r="J36" s="1">
        <v>9</v>
      </c>
      <c r="K36" s="1">
        <v>10</v>
      </c>
      <c r="L36" s="1">
        <v>11</v>
      </c>
      <c r="M36" s="11">
        <v>12</v>
      </c>
      <c r="N36" s="1">
        <v>13</v>
      </c>
      <c r="O36" s="1">
        <v>14</v>
      </c>
      <c r="P36" s="1">
        <v>15</v>
      </c>
      <c r="Q36" s="1">
        <v>16</v>
      </c>
    </row>
    <row r="37" spans="1:17">
      <c r="A37" s="54" t="s">
        <v>32</v>
      </c>
      <c r="B37" s="55">
        <v>0.09</v>
      </c>
      <c r="C37" s="55">
        <v>0.09</v>
      </c>
      <c r="D37" s="55">
        <v>0.09</v>
      </c>
      <c r="E37" s="55">
        <v>0.09</v>
      </c>
      <c r="F37" s="55">
        <v>0.09</v>
      </c>
      <c r="G37" s="55">
        <v>0.09</v>
      </c>
      <c r="H37" s="55">
        <v>0.09</v>
      </c>
      <c r="I37" s="55">
        <v>0.09</v>
      </c>
      <c r="J37" s="55">
        <v>0.09</v>
      </c>
      <c r="K37" s="55">
        <v>0.09</v>
      </c>
      <c r="L37" s="55">
        <v>0.09</v>
      </c>
      <c r="M37" s="55">
        <v>0.09</v>
      </c>
      <c r="N37" s="55">
        <v>9.0000000000000094E-2</v>
      </c>
      <c r="O37" s="55">
        <v>9.0000000000000094E-2</v>
      </c>
      <c r="P37" s="55">
        <v>9.0000000000000094E-2</v>
      </c>
      <c r="Q37" s="55">
        <v>9.0000000000000094E-2</v>
      </c>
    </row>
    <row r="38" spans="1:17">
      <c r="A38" s="56" t="s">
        <v>33</v>
      </c>
      <c r="B38" s="57">
        <f t="shared" ref="B38:Q38" si="15">B30</f>
        <v>-74000</v>
      </c>
      <c r="C38" s="57">
        <f t="shared" si="15"/>
        <v>-140000</v>
      </c>
      <c r="D38" s="57">
        <f t="shared" si="15"/>
        <v>-133425</v>
      </c>
      <c r="E38" s="58">
        <f t="shared" si="15"/>
        <v>-20825</v>
      </c>
      <c r="F38" s="57">
        <f t="shared" si="15"/>
        <v>52525</v>
      </c>
      <c r="G38" s="57">
        <f t="shared" si="15"/>
        <v>108875</v>
      </c>
      <c r="H38" s="57">
        <f t="shared" si="15"/>
        <v>224750</v>
      </c>
      <c r="I38" s="58">
        <f t="shared" si="15"/>
        <v>271100</v>
      </c>
      <c r="J38" s="57">
        <f t="shared" si="15"/>
        <v>406775</v>
      </c>
      <c r="K38" s="57">
        <f t="shared" si="15"/>
        <v>475737.5</v>
      </c>
      <c r="L38" s="57">
        <f t="shared" si="15"/>
        <v>544700</v>
      </c>
      <c r="M38" s="58">
        <f t="shared" si="15"/>
        <v>544700</v>
      </c>
      <c r="N38" s="57">
        <f t="shared" si="15"/>
        <v>668562.5</v>
      </c>
      <c r="O38" s="57">
        <f t="shared" si="15"/>
        <v>668562.5</v>
      </c>
      <c r="P38" s="57">
        <f t="shared" si="15"/>
        <v>803675</v>
      </c>
      <c r="Q38" s="58">
        <f t="shared" si="15"/>
        <v>803675</v>
      </c>
    </row>
    <row r="39" spans="1:17">
      <c r="A39" s="59" t="s">
        <v>34</v>
      </c>
      <c r="B39" s="40">
        <f>B38</f>
        <v>-74000</v>
      </c>
      <c r="C39" s="40">
        <f>SUM(B38:C38)</f>
        <v>-214000</v>
      </c>
      <c r="D39" s="40">
        <f>SUM(B38:D38)</f>
        <v>-347425</v>
      </c>
      <c r="E39" s="41">
        <f>SUM(B38:E38)</f>
        <v>-368250</v>
      </c>
      <c r="F39" s="83">
        <f>SUM(B38:F38)</f>
        <v>-315725</v>
      </c>
      <c r="G39" s="40">
        <f>SUM(B38:G38)</f>
        <v>-206850</v>
      </c>
      <c r="H39" s="61">
        <f>SUM(B38:H38)</f>
        <v>17900</v>
      </c>
      <c r="I39" s="41">
        <f>SUM(B38:I38)</f>
        <v>289000</v>
      </c>
      <c r="J39" s="40">
        <f>SUM(B38:J38)</f>
        <v>695775</v>
      </c>
      <c r="K39" s="40">
        <f>SUM(B38:K38)</f>
        <v>1171512.5</v>
      </c>
      <c r="L39" s="40">
        <f>SUM(B38:L38)</f>
        <v>1716212.5</v>
      </c>
      <c r="M39" s="41">
        <f>SUM(B38:M38)</f>
        <v>2260912.5</v>
      </c>
      <c r="N39" s="40">
        <f>SUM(B38:N38)</f>
        <v>2929475</v>
      </c>
      <c r="O39" s="40">
        <f>SUM(B38:O38)</f>
        <v>3598037.5</v>
      </c>
      <c r="P39" s="40">
        <f>SUM(B38:P38)</f>
        <v>4401712.5</v>
      </c>
      <c r="Q39" s="41">
        <f>SUM(B38:Q38)</f>
        <v>5205387.5</v>
      </c>
    </row>
    <row r="40" spans="1:17">
      <c r="A40" s="56" t="s">
        <v>35</v>
      </c>
      <c r="B40" s="57">
        <f t="shared" ref="B40:Q40" si="16">(B38/(1+B37)^(B36/4))</f>
        <v>-72422.763948022752</v>
      </c>
      <c r="C40" s="57">
        <f t="shared" si="16"/>
        <v>-134095.6799309612</v>
      </c>
      <c r="D40" s="57">
        <f t="shared" si="16"/>
        <v>-125074.086038408</v>
      </c>
      <c r="E40" s="58">
        <f t="shared" si="16"/>
        <v>-19105.504587155963</v>
      </c>
      <c r="F40" s="57">
        <f t="shared" si="16"/>
        <v>47160.992764318064</v>
      </c>
      <c r="G40" s="57">
        <f t="shared" si="16"/>
        <v>95672.78605821362</v>
      </c>
      <c r="H40" s="57">
        <f t="shared" si="16"/>
        <v>193287.30422466798</v>
      </c>
      <c r="I40" s="58">
        <f t="shared" si="16"/>
        <v>228179.44617456439</v>
      </c>
      <c r="J40" s="57">
        <f t="shared" si="16"/>
        <v>335077.0115009537</v>
      </c>
      <c r="K40" s="57">
        <f t="shared" si="16"/>
        <v>383531.59024105495</v>
      </c>
      <c r="L40" s="57">
        <f t="shared" si="16"/>
        <v>429768.42612556927</v>
      </c>
      <c r="M40" s="58">
        <f t="shared" si="16"/>
        <v>420608.34158926166</v>
      </c>
      <c r="N40" s="57">
        <f t="shared" si="16"/>
        <v>505249.50283383986</v>
      </c>
      <c r="O40" s="57">
        <f t="shared" si="16"/>
        <v>494480.61457555462</v>
      </c>
      <c r="P40" s="57">
        <f t="shared" si="16"/>
        <v>581742.90008382162</v>
      </c>
      <c r="Q40" s="58">
        <f t="shared" si="16"/>
        <v>569343.63150282181</v>
      </c>
    </row>
    <row r="41" spans="1:17">
      <c r="A41" s="62" t="s">
        <v>36</v>
      </c>
      <c r="B41" s="63">
        <f>B40</f>
        <v>-72422.763948022752</v>
      </c>
      <c r="C41" s="63">
        <f>SUM(B40:C40)</f>
        <v>-206518.44387898396</v>
      </c>
      <c r="D41" s="63">
        <f>SUM(B40:D40)</f>
        <v>-331592.52991739195</v>
      </c>
      <c r="E41" s="64">
        <f>SUM(B40:E40)</f>
        <v>-350698.03450454789</v>
      </c>
      <c r="F41" s="63">
        <f>SUM(B40:F40)</f>
        <v>-303537.04174022982</v>
      </c>
      <c r="G41" s="63">
        <f>SUM(B40:G40)</f>
        <v>-207864.2556820162</v>
      </c>
      <c r="H41" s="63">
        <f>SUM(B40:H40)</f>
        <v>-14576.951457348216</v>
      </c>
      <c r="I41" s="64">
        <f>SUM(B40:I40)</f>
        <v>213602.49471721618</v>
      </c>
      <c r="J41" s="63">
        <f>SUM(B40:J40)</f>
        <v>548679.50621816982</v>
      </c>
      <c r="K41" s="63">
        <f>SUM(B40:K40)</f>
        <v>932211.09645922482</v>
      </c>
      <c r="L41" s="63">
        <f>SUM(B40:L40)</f>
        <v>1361979.5225847941</v>
      </c>
      <c r="M41" s="64">
        <f>SUM(B40:M40)</f>
        <v>1782587.8641740559</v>
      </c>
      <c r="N41" s="63">
        <f>SUM(B40:N40)</f>
        <v>2287837.3670078958</v>
      </c>
      <c r="O41" s="63">
        <f>SUM(B40:O40)</f>
        <v>2782317.9815834505</v>
      </c>
      <c r="P41" s="63">
        <f>SUM(B40:P40)</f>
        <v>3364060.8816672722</v>
      </c>
      <c r="Q41" s="64">
        <f>SUM(B40:Q40)</f>
        <v>3933404.5131700942</v>
      </c>
    </row>
    <row r="42" spans="1:17">
      <c r="A42" s="65" t="s">
        <v>37</v>
      </c>
      <c r="B42" s="1"/>
      <c r="C42" s="1"/>
      <c r="D42" s="1"/>
      <c r="E42" s="11"/>
      <c r="F42" s="1"/>
      <c r="G42" s="1"/>
      <c r="H42" s="1"/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8" t="s">
        <v>18</v>
      </c>
      <c r="B43" s="8">
        <f t="shared" ref="B43:Q44" si="17">B22</f>
        <v>74000</v>
      </c>
      <c r="C43" s="8">
        <f t="shared" si="17"/>
        <v>140000</v>
      </c>
      <c r="D43" s="8">
        <f t="shared" si="17"/>
        <v>127000</v>
      </c>
      <c r="E43" s="9">
        <f t="shared" si="17"/>
        <v>44000</v>
      </c>
      <c r="F43" s="8">
        <f t="shared" si="17"/>
        <v>17000</v>
      </c>
      <c r="G43" s="8">
        <f t="shared" si="17"/>
        <v>7000</v>
      </c>
      <c r="H43" s="8">
        <f t="shared" si="17"/>
        <v>7000</v>
      </c>
      <c r="I43" s="9">
        <f t="shared" si="17"/>
        <v>7000</v>
      </c>
      <c r="J43" s="8">
        <f t="shared" si="17"/>
        <v>7000</v>
      </c>
      <c r="K43" s="8">
        <f t="shared" si="17"/>
        <v>7000</v>
      </c>
      <c r="L43" s="8">
        <f t="shared" si="17"/>
        <v>7000</v>
      </c>
      <c r="M43" s="9">
        <f t="shared" si="17"/>
        <v>7000</v>
      </c>
      <c r="N43" s="8">
        <f t="shared" si="17"/>
        <v>7000</v>
      </c>
      <c r="O43" s="8">
        <f t="shared" si="17"/>
        <v>7000</v>
      </c>
      <c r="P43" s="8">
        <f t="shared" si="17"/>
        <v>7000</v>
      </c>
      <c r="Q43" s="8">
        <f t="shared" si="17"/>
        <v>7000</v>
      </c>
    </row>
    <row r="44" spans="1:17">
      <c r="A44" s="1" t="s">
        <v>38</v>
      </c>
      <c r="B44" s="1">
        <f t="shared" si="17"/>
        <v>0</v>
      </c>
      <c r="C44" s="1">
        <f t="shared" si="17"/>
        <v>0</v>
      </c>
      <c r="D44" s="1">
        <f t="shared" si="17"/>
        <v>0</v>
      </c>
      <c r="E44" s="11">
        <f t="shared" si="17"/>
        <v>0</v>
      </c>
      <c r="F44" s="1">
        <f t="shared" si="17"/>
        <v>0</v>
      </c>
      <c r="G44" s="1">
        <f t="shared" si="17"/>
        <v>1700</v>
      </c>
      <c r="H44" s="1">
        <f t="shared" si="17"/>
        <v>4000</v>
      </c>
      <c r="I44" s="11">
        <f t="shared" si="17"/>
        <v>4000</v>
      </c>
      <c r="J44" s="1">
        <f t="shared" si="17"/>
        <v>4000</v>
      </c>
      <c r="K44" s="1">
        <f t="shared" si="17"/>
        <v>4000</v>
      </c>
      <c r="L44" s="1">
        <f t="shared" si="17"/>
        <v>4000</v>
      </c>
      <c r="M44" s="11">
        <f t="shared" si="17"/>
        <v>4000</v>
      </c>
      <c r="N44" s="1">
        <f t="shared" si="17"/>
        <v>4000</v>
      </c>
      <c r="O44" s="1">
        <f t="shared" si="17"/>
        <v>4000</v>
      </c>
      <c r="P44" s="1">
        <f t="shared" si="17"/>
        <v>4000</v>
      </c>
      <c r="Q44" s="1">
        <f t="shared" si="17"/>
        <v>4000</v>
      </c>
    </row>
    <row r="45" spans="1:17">
      <c r="A45" s="8" t="s">
        <v>39</v>
      </c>
      <c r="B45" s="8">
        <f t="shared" ref="B45:Q46" si="18">B31</f>
        <v>0</v>
      </c>
      <c r="C45" s="8">
        <f t="shared" si="18"/>
        <v>15000</v>
      </c>
      <c r="D45" s="8">
        <f t="shared" si="18"/>
        <v>20000</v>
      </c>
      <c r="E45" s="9">
        <f t="shared" si="18"/>
        <v>0</v>
      </c>
      <c r="F45" s="8">
        <f t="shared" si="18"/>
        <v>0</v>
      </c>
      <c r="G45" s="8">
        <f t="shared" si="18"/>
        <v>0</v>
      </c>
      <c r="H45" s="8">
        <f t="shared" si="18"/>
        <v>0</v>
      </c>
      <c r="I45" s="9">
        <f t="shared" si="18"/>
        <v>0</v>
      </c>
      <c r="J45" s="8">
        <f t="shared" si="18"/>
        <v>0</v>
      </c>
      <c r="K45" s="8">
        <f t="shared" si="18"/>
        <v>0</v>
      </c>
      <c r="L45" s="8">
        <f t="shared" si="18"/>
        <v>0</v>
      </c>
      <c r="M45" s="9">
        <f t="shared" si="18"/>
        <v>0</v>
      </c>
      <c r="N45" s="8">
        <f t="shared" si="18"/>
        <v>0</v>
      </c>
      <c r="O45" s="8">
        <f t="shared" si="18"/>
        <v>0</v>
      </c>
      <c r="P45" s="8">
        <f t="shared" si="18"/>
        <v>0</v>
      </c>
      <c r="Q45" s="8">
        <f t="shared" si="18"/>
        <v>0</v>
      </c>
    </row>
    <row r="46" spans="1:17">
      <c r="A46" s="1" t="s">
        <v>27</v>
      </c>
      <c r="B46" s="1">
        <f t="shared" si="18"/>
        <v>0</v>
      </c>
      <c r="C46" s="1">
        <f t="shared" si="18"/>
        <v>0</v>
      </c>
      <c r="D46" s="1">
        <f t="shared" si="18"/>
        <v>0</v>
      </c>
      <c r="E46" s="11">
        <f t="shared" si="18"/>
        <v>0</v>
      </c>
      <c r="F46" s="1">
        <f t="shared" si="18"/>
        <v>0</v>
      </c>
      <c r="G46" s="1">
        <f t="shared" si="18"/>
        <v>0</v>
      </c>
      <c r="H46" s="1">
        <f t="shared" si="18"/>
        <v>0</v>
      </c>
      <c r="I46" s="11">
        <f t="shared" si="18"/>
        <v>0</v>
      </c>
      <c r="J46" s="1">
        <f t="shared" si="18"/>
        <v>0</v>
      </c>
      <c r="K46" s="1">
        <f t="shared" si="18"/>
        <v>0</v>
      </c>
      <c r="L46" s="1">
        <f t="shared" si="18"/>
        <v>0</v>
      </c>
      <c r="M46" s="11">
        <f t="shared" si="18"/>
        <v>0</v>
      </c>
      <c r="N46" s="1">
        <f t="shared" si="18"/>
        <v>0</v>
      </c>
      <c r="O46" s="1">
        <f t="shared" si="18"/>
        <v>0</v>
      </c>
      <c r="P46" s="1">
        <f t="shared" si="18"/>
        <v>0</v>
      </c>
      <c r="Q46" s="1">
        <f t="shared" si="18"/>
        <v>0</v>
      </c>
    </row>
    <row r="47" spans="1:17">
      <c r="A47" s="8" t="s">
        <v>40</v>
      </c>
      <c r="B47" s="8">
        <f t="shared" ref="B47:Q47" si="19">SUM(B43:B46)</f>
        <v>74000</v>
      </c>
      <c r="C47" s="8">
        <f t="shared" si="19"/>
        <v>155000</v>
      </c>
      <c r="D47" s="8">
        <f t="shared" si="19"/>
        <v>147000</v>
      </c>
      <c r="E47" s="9">
        <f t="shared" si="19"/>
        <v>44000</v>
      </c>
      <c r="F47" s="8">
        <f t="shared" si="19"/>
        <v>17000</v>
      </c>
      <c r="G47" s="8">
        <f t="shared" si="19"/>
        <v>8700</v>
      </c>
      <c r="H47" s="8">
        <f t="shared" si="19"/>
        <v>11000</v>
      </c>
      <c r="I47" s="9">
        <f t="shared" si="19"/>
        <v>11000</v>
      </c>
      <c r="J47" s="8">
        <f t="shared" si="19"/>
        <v>11000</v>
      </c>
      <c r="K47" s="8">
        <f t="shared" si="19"/>
        <v>11000</v>
      </c>
      <c r="L47" s="8">
        <f t="shared" si="19"/>
        <v>11000</v>
      </c>
      <c r="M47" s="9">
        <f t="shared" si="19"/>
        <v>11000</v>
      </c>
      <c r="N47" s="8">
        <f t="shared" si="19"/>
        <v>11000</v>
      </c>
      <c r="O47" s="8">
        <f t="shared" si="19"/>
        <v>11000</v>
      </c>
      <c r="P47" s="8">
        <f t="shared" si="19"/>
        <v>11000</v>
      </c>
      <c r="Q47" s="8">
        <f t="shared" si="19"/>
        <v>11000</v>
      </c>
    </row>
    <row r="48" spans="1:17">
      <c r="A48" s="66" t="s">
        <v>41</v>
      </c>
      <c r="B48" s="66">
        <f>SUM(B47)</f>
        <v>74000</v>
      </c>
      <c r="C48" s="66">
        <f>SUM(B47:C47)</f>
        <v>229000</v>
      </c>
      <c r="D48" s="66">
        <f>SUM(B47:D47)</f>
        <v>376000</v>
      </c>
      <c r="E48" s="67">
        <f>SUM(B47:E47)</f>
        <v>420000</v>
      </c>
      <c r="F48" s="66">
        <f>SUM(B47:F47)</f>
        <v>437000</v>
      </c>
      <c r="G48" s="66">
        <f>SUM(B47:G47)</f>
        <v>445700</v>
      </c>
      <c r="H48" s="66">
        <f>SUM(B47:H47)</f>
        <v>456700</v>
      </c>
      <c r="I48" s="67">
        <f>SUM(B47:I47)</f>
        <v>467700</v>
      </c>
      <c r="J48" s="66">
        <f>SUM(B47:J47)</f>
        <v>478700</v>
      </c>
      <c r="K48" s="66">
        <f>SUM(B47:K47)</f>
        <v>489700</v>
      </c>
      <c r="L48" s="66">
        <f>SUM(B47:L47)</f>
        <v>500700</v>
      </c>
      <c r="M48" s="67">
        <f>SUM(B47:M47)</f>
        <v>511700</v>
      </c>
      <c r="N48" s="66">
        <f>SUM(B47:N47)</f>
        <v>522700</v>
      </c>
      <c r="O48" s="66">
        <f>SUM(B47:O47)</f>
        <v>533700</v>
      </c>
      <c r="P48" s="66">
        <f>SUM(B47:P47)</f>
        <v>544700</v>
      </c>
      <c r="Q48" s="66">
        <f>SUM(B47:Q47)</f>
        <v>555700</v>
      </c>
    </row>
  </sheetData>
  <mergeCells count="5">
    <mergeCell ref="B2:E2"/>
    <mergeCell ref="F2:I2"/>
    <mergeCell ref="J2:M2"/>
    <mergeCell ref="N2:Q2"/>
    <mergeCell ref="D1:L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7562-4BDB-A94D-8CD0-02C99622DF30}">
  <dimension ref="A1:Z48"/>
  <sheetViews>
    <sheetView topLeftCell="L25" workbookViewId="0">
      <selection activeCell="Q41" sqref="Q41"/>
    </sheetView>
  </sheetViews>
  <sheetFormatPr baseColWidth="10" defaultColWidth="11" defaultRowHeight="16"/>
  <cols>
    <col min="1" max="1" width="34.5" bestFit="1" customWidth="1"/>
    <col min="3" max="4" width="11.83203125" bestFit="1" customWidth="1"/>
    <col min="5" max="7" width="12.5" bestFit="1" customWidth="1"/>
    <col min="8" max="17" width="14" bestFit="1" customWidth="1"/>
  </cols>
  <sheetData>
    <row r="1" spans="1:26" ht="19">
      <c r="A1" s="1" t="s">
        <v>0</v>
      </c>
      <c r="B1" s="1"/>
      <c r="C1" s="1"/>
      <c r="D1" s="1"/>
      <c r="E1" s="108" t="s">
        <v>62</v>
      </c>
      <c r="F1" s="108"/>
      <c r="G1" s="108"/>
      <c r="H1" s="108"/>
      <c r="I1" s="108"/>
      <c r="J1" s="108"/>
      <c r="K1" s="108"/>
      <c r="L1" s="108"/>
      <c r="M1" s="108"/>
      <c r="N1" s="1"/>
      <c r="O1" s="1"/>
      <c r="P1" s="1"/>
      <c r="Q1" s="1"/>
    </row>
    <row r="2" spans="1:26" ht="15.75" customHeight="1">
      <c r="A2" s="2"/>
      <c r="B2" s="100">
        <v>2018</v>
      </c>
      <c r="C2" s="101"/>
      <c r="D2" s="101"/>
      <c r="E2" s="101"/>
      <c r="F2" s="102">
        <v>2019</v>
      </c>
      <c r="G2" s="103"/>
      <c r="H2" s="103"/>
      <c r="I2" s="103"/>
      <c r="J2" s="104">
        <v>2020</v>
      </c>
      <c r="K2" s="105"/>
      <c r="L2" s="105"/>
      <c r="M2" s="105"/>
      <c r="N2" s="106">
        <v>2021</v>
      </c>
      <c r="O2" s="107"/>
      <c r="P2" s="107"/>
      <c r="Q2" s="107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</v>
      </c>
      <c r="B3" s="68" t="s">
        <v>42</v>
      </c>
      <c r="C3" s="68" t="s">
        <v>43</v>
      </c>
      <c r="D3" s="68" t="s">
        <v>44</v>
      </c>
      <c r="E3" s="69" t="s">
        <v>45</v>
      </c>
      <c r="F3" s="68" t="s">
        <v>46</v>
      </c>
      <c r="G3" s="68" t="s">
        <v>47</v>
      </c>
      <c r="H3" s="68" t="s">
        <v>48</v>
      </c>
      <c r="I3" s="69" t="s">
        <v>49</v>
      </c>
      <c r="J3" s="68" t="s">
        <v>50</v>
      </c>
      <c r="K3" s="68" t="s">
        <v>51</v>
      </c>
      <c r="L3" s="68" t="s">
        <v>52</v>
      </c>
      <c r="M3" s="69" t="s">
        <v>53</v>
      </c>
      <c r="N3" s="68" t="s">
        <v>54</v>
      </c>
      <c r="O3" s="68" t="s">
        <v>55</v>
      </c>
      <c r="P3" s="68" t="s">
        <v>56</v>
      </c>
      <c r="Q3" s="68" t="s">
        <v>57</v>
      </c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</v>
      </c>
      <c r="B4" s="1">
        <v>0</v>
      </c>
      <c r="C4" s="1">
        <v>0</v>
      </c>
      <c r="D4" s="4">
        <v>1000</v>
      </c>
      <c r="E4" s="5">
        <v>10000</v>
      </c>
      <c r="F4" s="6">
        <v>30000</v>
      </c>
      <c r="G4" s="6">
        <v>50000</v>
      </c>
      <c r="H4" s="6">
        <v>100000</v>
      </c>
      <c r="I4" s="7">
        <v>120000</v>
      </c>
      <c r="J4" s="6">
        <v>150000</v>
      </c>
      <c r="K4" s="6">
        <v>175000</v>
      </c>
      <c r="L4" s="6">
        <v>200000</v>
      </c>
      <c r="M4" s="7">
        <v>200000</v>
      </c>
      <c r="N4" s="6">
        <v>250000</v>
      </c>
      <c r="O4" s="6">
        <v>250000</v>
      </c>
      <c r="P4" s="6">
        <v>300000</v>
      </c>
      <c r="Q4" s="6">
        <v>300000</v>
      </c>
    </row>
    <row r="5" spans="1:26">
      <c r="A5" s="8" t="s">
        <v>3</v>
      </c>
      <c r="B5" s="8"/>
      <c r="C5" s="8"/>
      <c r="D5" s="8">
        <v>15</v>
      </c>
      <c r="E5" s="9">
        <v>15</v>
      </c>
      <c r="F5" s="10">
        <v>15</v>
      </c>
      <c r="G5" s="10">
        <v>15</v>
      </c>
      <c r="H5" s="10">
        <v>15</v>
      </c>
      <c r="I5" s="10">
        <v>15</v>
      </c>
      <c r="J5" s="10">
        <v>13</v>
      </c>
      <c r="K5" s="10">
        <v>13</v>
      </c>
      <c r="L5" s="10">
        <v>13</v>
      </c>
      <c r="M5" s="10">
        <v>13</v>
      </c>
      <c r="N5" s="10">
        <v>10.5</v>
      </c>
      <c r="O5" s="10">
        <v>10.5</v>
      </c>
      <c r="P5" s="10">
        <v>10.5</v>
      </c>
      <c r="Q5" s="10">
        <v>10.5</v>
      </c>
    </row>
    <row r="6" spans="1:26">
      <c r="A6" s="1" t="s">
        <v>4</v>
      </c>
      <c r="B6" s="1"/>
      <c r="C6" s="1"/>
      <c r="D6" s="1">
        <v>7.5</v>
      </c>
      <c r="E6" s="11">
        <v>4.5</v>
      </c>
      <c r="F6" s="1">
        <v>4.5</v>
      </c>
      <c r="G6" s="1">
        <v>4.5</v>
      </c>
      <c r="H6" s="1">
        <v>4.5</v>
      </c>
      <c r="I6" s="11">
        <v>4.5</v>
      </c>
      <c r="J6" s="12">
        <v>4</v>
      </c>
      <c r="K6" s="12">
        <v>4</v>
      </c>
      <c r="L6" s="12">
        <v>4</v>
      </c>
      <c r="M6" s="13">
        <v>4</v>
      </c>
      <c r="N6" s="12">
        <v>3.55</v>
      </c>
      <c r="O6" s="12">
        <v>3.55</v>
      </c>
      <c r="P6" s="12">
        <v>3.55</v>
      </c>
      <c r="Q6" s="12">
        <v>3.55</v>
      </c>
    </row>
    <row r="7" spans="1:26">
      <c r="A7" s="8" t="s">
        <v>5</v>
      </c>
      <c r="B7" s="8"/>
      <c r="C7" s="8"/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10">
        <v>1.5</v>
      </c>
      <c r="K7" s="10">
        <v>1.5</v>
      </c>
      <c r="L7" s="10">
        <v>1.5</v>
      </c>
      <c r="M7" s="10">
        <v>1.5</v>
      </c>
      <c r="N7" s="8">
        <v>1</v>
      </c>
      <c r="O7" s="8">
        <v>1</v>
      </c>
      <c r="P7" s="8">
        <v>1</v>
      </c>
      <c r="Q7" s="8">
        <v>1</v>
      </c>
    </row>
    <row r="8" spans="1:26">
      <c r="A8" s="1" t="s">
        <v>6</v>
      </c>
      <c r="B8" s="1"/>
      <c r="C8" s="1"/>
      <c r="D8" s="12">
        <v>10</v>
      </c>
      <c r="E8" s="13">
        <v>4</v>
      </c>
      <c r="F8" s="13">
        <v>4</v>
      </c>
      <c r="G8" s="13">
        <v>4</v>
      </c>
      <c r="H8" s="13">
        <v>4</v>
      </c>
      <c r="I8" s="13">
        <v>4</v>
      </c>
      <c r="J8" s="12">
        <v>3</v>
      </c>
      <c r="K8" s="12">
        <v>3</v>
      </c>
      <c r="L8" s="12">
        <v>3</v>
      </c>
      <c r="M8" s="12">
        <v>3</v>
      </c>
      <c r="N8" s="1">
        <v>2</v>
      </c>
      <c r="O8" s="1">
        <v>2</v>
      </c>
      <c r="P8" s="1">
        <v>2</v>
      </c>
      <c r="Q8" s="1">
        <v>2</v>
      </c>
    </row>
    <row r="9" spans="1:26">
      <c r="A9" s="10" t="s">
        <v>7</v>
      </c>
      <c r="B9" s="8"/>
      <c r="C9" s="8"/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1.5</v>
      </c>
      <c r="K9" s="10">
        <v>1.5</v>
      </c>
      <c r="L9" s="10">
        <v>1.5</v>
      </c>
      <c r="M9" s="10">
        <v>1.5</v>
      </c>
      <c r="N9" s="10">
        <v>1</v>
      </c>
      <c r="O9" s="10">
        <v>1</v>
      </c>
      <c r="P9" s="10">
        <v>1</v>
      </c>
      <c r="Q9" s="10">
        <v>1</v>
      </c>
    </row>
    <row r="10" spans="1:26">
      <c r="A10" s="1" t="s">
        <v>8</v>
      </c>
      <c r="B10" s="1">
        <v>0</v>
      </c>
      <c r="C10" s="1">
        <v>0</v>
      </c>
      <c r="D10" s="1">
        <f t="shared" ref="D10:Q10" si="0">SUM(D6:D9) *1.1</f>
        <v>23.650000000000002</v>
      </c>
      <c r="E10" s="1">
        <f t="shared" si="0"/>
        <v>13.750000000000002</v>
      </c>
      <c r="F10" s="1">
        <f t="shared" si="0"/>
        <v>13.750000000000002</v>
      </c>
      <c r="G10" s="1">
        <f t="shared" si="0"/>
        <v>13.750000000000002</v>
      </c>
      <c r="H10" s="1">
        <f t="shared" si="0"/>
        <v>13.750000000000002</v>
      </c>
      <c r="I10" s="1">
        <f t="shared" si="0"/>
        <v>13.750000000000002</v>
      </c>
      <c r="J10" s="1">
        <f t="shared" si="0"/>
        <v>11</v>
      </c>
      <c r="K10" s="1">
        <f t="shared" si="0"/>
        <v>11</v>
      </c>
      <c r="L10" s="1">
        <f t="shared" si="0"/>
        <v>11</v>
      </c>
      <c r="M10" s="1">
        <f t="shared" si="0"/>
        <v>11</v>
      </c>
      <c r="N10" s="1">
        <f t="shared" si="0"/>
        <v>8.3049999999999997</v>
      </c>
      <c r="O10" s="1">
        <f t="shared" si="0"/>
        <v>8.3049999999999997</v>
      </c>
      <c r="P10" s="1">
        <f t="shared" si="0"/>
        <v>8.3049999999999997</v>
      </c>
      <c r="Q10" s="1">
        <f t="shared" si="0"/>
        <v>8.3049999999999997</v>
      </c>
    </row>
    <row r="11" spans="1:26">
      <c r="A11" s="73" t="s">
        <v>9</v>
      </c>
      <c r="B11" s="15">
        <f t="shared" ref="B11:Q11" si="1">B4*B5</f>
        <v>0</v>
      </c>
      <c r="C11" s="15">
        <f t="shared" si="1"/>
        <v>0</v>
      </c>
      <c r="D11" s="16">
        <f t="shared" si="1"/>
        <v>15000</v>
      </c>
      <c r="E11" s="17">
        <f t="shared" si="1"/>
        <v>150000</v>
      </c>
      <c r="F11" s="16">
        <f t="shared" si="1"/>
        <v>450000</v>
      </c>
      <c r="G11" s="16">
        <f t="shared" si="1"/>
        <v>750000</v>
      </c>
      <c r="H11" s="16">
        <f t="shared" si="1"/>
        <v>1500000</v>
      </c>
      <c r="I11" s="17">
        <f t="shared" si="1"/>
        <v>1800000</v>
      </c>
      <c r="J11" s="16">
        <f t="shared" si="1"/>
        <v>1950000</v>
      </c>
      <c r="K11" s="16">
        <f t="shared" si="1"/>
        <v>2275000</v>
      </c>
      <c r="L11" s="16">
        <f t="shared" si="1"/>
        <v>2600000</v>
      </c>
      <c r="M11" s="17">
        <f t="shared" si="1"/>
        <v>2600000</v>
      </c>
      <c r="N11" s="16">
        <f t="shared" si="1"/>
        <v>2625000</v>
      </c>
      <c r="O11" s="16">
        <f t="shared" si="1"/>
        <v>2625000</v>
      </c>
      <c r="P11" s="16">
        <f t="shared" si="1"/>
        <v>3150000</v>
      </c>
      <c r="Q11" s="16">
        <f t="shared" si="1"/>
        <v>3150000</v>
      </c>
    </row>
    <row r="12" spans="1:26">
      <c r="A12" s="1" t="s">
        <v>10</v>
      </c>
      <c r="B12" s="1">
        <f t="shared" ref="B12:Q12" si="2">B4*B10</f>
        <v>0</v>
      </c>
      <c r="C12" s="1">
        <f t="shared" si="2"/>
        <v>0</v>
      </c>
      <c r="D12" s="18">
        <f t="shared" si="2"/>
        <v>23650.000000000004</v>
      </c>
      <c r="E12" s="19">
        <f t="shared" si="2"/>
        <v>137500.00000000003</v>
      </c>
      <c r="F12" s="18">
        <f t="shared" si="2"/>
        <v>412500.00000000006</v>
      </c>
      <c r="G12" s="18">
        <f t="shared" si="2"/>
        <v>687500.00000000012</v>
      </c>
      <c r="H12" s="18">
        <f t="shared" si="2"/>
        <v>1375000.0000000002</v>
      </c>
      <c r="I12" s="19">
        <f t="shared" si="2"/>
        <v>1650000.0000000002</v>
      </c>
      <c r="J12" s="18">
        <f t="shared" si="2"/>
        <v>1650000</v>
      </c>
      <c r="K12" s="18">
        <f t="shared" si="2"/>
        <v>1925000</v>
      </c>
      <c r="L12" s="18">
        <f t="shared" si="2"/>
        <v>2200000</v>
      </c>
      <c r="M12" s="19">
        <f t="shared" si="2"/>
        <v>2200000</v>
      </c>
      <c r="N12" s="18">
        <f t="shared" si="2"/>
        <v>2076250</v>
      </c>
      <c r="O12" s="18">
        <f t="shared" si="2"/>
        <v>2076250</v>
      </c>
      <c r="P12" s="18">
        <f t="shared" si="2"/>
        <v>2491500</v>
      </c>
      <c r="Q12" s="18">
        <f t="shared" si="2"/>
        <v>2491500</v>
      </c>
    </row>
    <row r="13" spans="1:26">
      <c r="A13" s="20" t="s">
        <v>11</v>
      </c>
      <c r="B13" s="21">
        <f t="shared" ref="B13:Q13" si="3">B11-B12</f>
        <v>0</v>
      </c>
      <c r="C13" s="21">
        <f t="shared" si="3"/>
        <v>0</v>
      </c>
      <c r="D13" s="22">
        <f t="shared" si="3"/>
        <v>-8650.0000000000036</v>
      </c>
      <c r="E13" s="23">
        <f t="shared" si="3"/>
        <v>12499.999999999971</v>
      </c>
      <c r="F13" s="22">
        <f t="shared" si="3"/>
        <v>37499.999999999942</v>
      </c>
      <c r="G13" s="22">
        <f t="shared" si="3"/>
        <v>62499.999999999884</v>
      </c>
      <c r="H13" s="22">
        <f t="shared" si="3"/>
        <v>124999.99999999977</v>
      </c>
      <c r="I13" s="23">
        <f t="shared" si="3"/>
        <v>149999.99999999977</v>
      </c>
      <c r="J13" s="22">
        <f t="shared" si="3"/>
        <v>300000</v>
      </c>
      <c r="K13" s="22">
        <f t="shared" si="3"/>
        <v>350000</v>
      </c>
      <c r="L13" s="22">
        <f t="shared" si="3"/>
        <v>400000</v>
      </c>
      <c r="M13" s="23">
        <f t="shared" si="3"/>
        <v>400000</v>
      </c>
      <c r="N13" s="22">
        <f t="shared" si="3"/>
        <v>548750</v>
      </c>
      <c r="O13" s="22">
        <f t="shared" si="3"/>
        <v>548750</v>
      </c>
      <c r="P13" s="22">
        <f t="shared" si="3"/>
        <v>658500</v>
      </c>
      <c r="Q13" s="22">
        <f t="shared" si="3"/>
        <v>658500</v>
      </c>
    </row>
    <row r="14" spans="1:26">
      <c r="A14" s="1" t="s">
        <v>12</v>
      </c>
      <c r="B14" s="2"/>
      <c r="C14" s="2"/>
      <c r="D14" s="24">
        <f t="shared" ref="D14:Q14" si="4">(D13/D11)</f>
        <v>-0.57666666666666688</v>
      </c>
      <c r="E14" s="24">
        <f t="shared" si="4"/>
        <v>8.3333333333333134E-2</v>
      </c>
      <c r="F14" s="24">
        <f t="shared" si="4"/>
        <v>8.3333333333333204E-2</v>
      </c>
      <c r="G14" s="24">
        <f t="shared" si="4"/>
        <v>8.3333333333333176E-2</v>
      </c>
      <c r="H14" s="24">
        <f t="shared" si="4"/>
        <v>8.3333333333333176E-2</v>
      </c>
      <c r="I14" s="24">
        <f t="shared" si="4"/>
        <v>8.3333333333333204E-2</v>
      </c>
      <c r="J14" s="24">
        <f t="shared" si="4"/>
        <v>0.15384615384615385</v>
      </c>
      <c r="K14" s="24">
        <f t="shared" si="4"/>
        <v>0.15384615384615385</v>
      </c>
      <c r="L14" s="24">
        <f t="shared" si="4"/>
        <v>0.15384615384615385</v>
      </c>
      <c r="M14" s="24">
        <f t="shared" si="4"/>
        <v>0.15384615384615385</v>
      </c>
      <c r="N14" s="24">
        <f t="shared" si="4"/>
        <v>0.20904761904761904</v>
      </c>
      <c r="O14" s="24">
        <f t="shared" si="4"/>
        <v>0.20904761904761904</v>
      </c>
      <c r="P14" s="24">
        <f t="shared" si="4"/>
        <v>0.20904761904761904</v>
      </c>
      <c r="Q14" s="24">
        <f t="shared" si="4"/>
        <v>0.20904761904761904</v>
      </c>
    </row>
    <row r="15" spans="1:26">
      <c r="A15" s="71" t="s">
        <v>59</v>
      </c>
      <c r="B15" s="21">
        <v>0</v>
      </c>
      <c r="C15" s="21">
        <v>0</v>
      </c>
      <c r="D15" s="21">
        <v>0</v>
      </c>
      <c r="E15" s="25">
        <v>0</v>
      </c>
      <c r="F15" s="21">
        <v>0</v>
      </c>
      <c r="G15" s="21">
        <v>0</v>
      </c>
      <c r="H15" s="21">
        <v>0</v>
      </c>
      <c r="I15" s="25">
        <v>0</v>
      </c>
      <c r="J15" s="21">
        <v>0</v>
      </c>
      <c r="K15" s="21">
        <v>0</v>
      </c>
      <c r="L15" s="21">
        <v>0</v>
      </c>
      <c r="M15" s="25">
        <v>0</v>
      </c>
      <c r="N15" s="21">
        <v>0</v>
      </c>
      <c r="O15" s="21">
        <v>0</v>
      </c>
      <c r="P15" s="21">
        <v>0</v>
      </c>
      <c r="Q15" s="21">
        <v>0</v>
      </c>
    </row>
    <row r="16" spans="1:26">
      <c r="A16" s="70" t="s">
        <v>58</v>
      </c>
      <c r="B16" s="18">
        <f t="shared" ref="B16:Q16" si="5">B11*0.5%</f>
        <v>0</v>
      </c>
      <c r="C16" s="18">
        <f t="shared" si="5"/>
        <v>0</v>
      </c>
      <c r="D16" s="18">
        <f t="shared" si="5"/>
        <v>75</v>
      </c>
      <c r="E16" s="19">
        <f t="shared" si="5"/>
        <v>750</v>
      </c>
      <c r="F16" s="18">
        <f t="shared" si="5"/>
        <v>2250</v>
      </c>
      <c r="G16" s="18">
        <f t="shared" si="5"/>
        <v>3750</v>
      </c>
      <c r="H16" s="18">
        <f t="shared" si="5"/>
        <v>7500</v>
      </c>
      <c r="I16" s="19">
        <f t="shared" si="5"/>
        <v>9000</v>
      </c>
      <c r="J16" s="18">
        <f t="shared" si="5"/>
        <v>9750</v>
      </c>
      <c r="K16" s="18">
        <f t="shared" si="5"/>
        <v>11375</v>
      </c>
      <c r="L16" s="18">
        <f t="shared" si="5"/>
        <v>13000</v>
      </c>
      <c r="M16" s="19">
        <f t="shared" si="5"/>
        <v>13000</v>
      </c>
      <c r="N16" s="18">
        <f t="shared" si="5"/>
        <v>13125</v>
      </c>
      <c r="O16" s="18">
        <f t="shared" si="5"/>
        <v>13125</v>
      </c>
      <c r="P16" s="18">
        <f t="shared" si="5"/>
        <v>15750</v>
      </c>
      <c r="Q16" s="18">
        <f t="shared" si="5"/>
        <v>15750</v>
      </c>
    </row>
    <row r="17" spans="1:17">
      <c r="A17" s="21" t="s">
        <v>13</v>
      </c>
      <c r="B17" s="22">
        <f t="shared" ref="B17:Q17" si="6">B13+B16</f>
        <v>0</v>
      </c>
      <c r="C17" s="22">
        <f t="shared" si="6"/>
        <v>0</v>
      </c>
      <c r="D17" s="22">
        <f t="shared" si="6"/>
        <v>-8575.0000000000036</v>
      </c>
      <c r="E17" s="23">
        <f t="shared" si="6"/>
        <v>13249.999999999971</v>
      </c>
      <c r="F17" s="22">
        <f t="shared" si="6"/>
        <v>39749.999999999942</v>
      </c>
      <c r="G17" s="22">
        <f t="shared" si="6"/>
        <v>66249.999999999884</v>
      </c>
      <c r="H17" s="22">
        <f t="shared" si="6"/>
        <v>132499.99999999977</v>
      </c>
      <c r="I17" s="23">
        <f t="shared" si="6"/>
        <v>158999.99999999977</v>
      </c>
      <c r="J17" s="22">
        <f t="shared" si="6"/>
        <v>309750</v>
      </c>
      <c r="K17" s="22">
        <f t="shared" si="6"/>
        <v>361375</v>
      </c>
      <c r="L17" s="22">
        <f t="shared" si="6"/>
        <v>413000</v>
      </c>
      <c r="M17" s="23">
        <f t="shared" si="6"/>
        <v>413000</v>
      </c>
      <c r="N17" s="22">
        <f t="shared" si="6"/>
        <v>561875</v>
      </c>
      <c r="O17" s="22">
        <f t="shared" si="6"/>
        <v>561875</v>
      </c>
      <c r="P17" s="22">
        <f t="shared" si="6"/>
        <v>674250</v>
      </c>
      <c r="Q17" s="22">
        <f t="shared" si="6"/>
        <v>674250</v>
      </c>
    </row>
    <row r="18" spans="1:17">
      <c r="A18" s="74" t="s">
        <v>14</v>
      </c>
      <c r="B18" s="27"/>
      <c r="C18" s="27"/>
      <c r="D18" s="28">
        <f t="shared" ref="D18:Q18" si="7">(D17/D11)</f>
        <v>-0.57166666666666688</v>
      </c>
      <c r="E18" s="28">
        <f t="shared" si="7"/>
        <v>8.8333333333333139E-2</v>
      </c>
      <c r="F18" s="28">
        <f t="shared" si="7"/>
        <v>8.8333333333333208E-2</v>
      </c>
      <c r="G18" s="28">
        <f t="shared" si="7"/>
        <v>8.833333333333318E-2</v>
      </c>
      <c r="H18" s="28">
        <f t="shared" si="7"/>
        <v>8.833333333333318E-2</v>
      </c>
      <c r="I18" s="28">
        <f t="shared" si="7"/>
        <v>8.8333333333333208E-2</v>
      </c>
      <c r="J18" s="28">
        <f t="shared" si="7"/>
        <v>0.15884615384615386</v>
      </c>
      <c r="K18" s="28">
        <f t="shared" si="7"/>
        <v>0.15884615384615386</v>
      </c>
      <c r="L18" s="28">
        <f t="shared" si="7"/>
        <v>0.15884615384615386</v>
      </c>
      <c r="M18" s="28">
        <f t="shared" si="7"/>
        <v>0.15884615384615386</v>
      </c>
      <c r="N18" s="28">
        <f t="shared" si="7"/>
        <v>0.21404761904761904</v>
      </c>
      <c r="O18" s="28">
        <f t="shared" si="7"/>
        <v>0.21404761904761904</v>
      </c>
      <c r="P18" s="28">
        <f t="shared" si="7"/>
        <v>0.21404761904761904</v>
      </c>
      <c r="Q18" s="28">
        <f t="shared" si="7"/>
        <v>0.21404761904761904</v>
      </c>
    </row>
    <row r="19" spans="1:17">
      <c r="A19" s="75" t="s">
        <v>15</v>
      </c>
      <c r="B19" s="30">
        <v>59000</v>
      </c>
      <c r="C19" s="30">
        <v>120000</v>
      </c>
      <c r="D19" s="30">
        <v>100000</v>
      </c>
      <c r="E19" s="31">
        <v>20000</v>
      </c>
      <c r="F19" s="30">
        <v>10000</v>
      </c>
      <c r="G19" s="32"/>
      <c r="H19" s="32"/>
      <c r="I19" s="33"/>
      <c r="J19" s="32"/>
      <c r="K19" s="32"/>
      <c r="L19" s="32"/>
      <c r="M19" s="33"/>
      <c r="N19" s="32"/>
      <c r="O19" s="32"/>
      <c r="P19" s="32"/>
      <c r="Q19" s="32"/>
    </row>
    <row r="20" spans="1:17">
      <c r="A20" s="76" t="s">
        <v>16</v>
      </c>
      <c r="B20" s="4">
        <v>10000</v>
      </c>
      <c r="C20" s="6">
        <v>15000</v>
      </c>
      <c r="D20" s="6">
        <v>20000</v>
      </c>
      <c r="E20" s="7">
        <v>17000</v>
      </c>
      <c r="F20" s="4"/>
      <c r="G20" s="1"/>
      <c r="H20" s="1"/>
      <c r="I20" s="11"/>
      <c r="J20" s="1"/>
      <c r="K20" s="1"/>
      <c r="L20" s="1"/>
      <c r="M20" s="11"/>
      <c r="N20" s="1"/>
      <c r="O20" s="1"/>
      <c r="P20" s="1"/>
      <c r="Q20" s="1"/>
    </row>
    <row r="21" spans="1:17">
      <c r="A21" s="75" t="s">
        <v>17</v>
      </c>
      <c r="B21" s="35">
        <v>5000</v>
      </c>
      <c r="C21" s="35">
        <v>5000</v>
      </c>
      <c r="D21" s="35">
        <v>7000</v>
      </c>
      <c r="E21" s="36">
        <v>7000</v>
      </c>
      <c r="F21" s="36">
        <v>7000</v>
      </c>
      <c r="G21" s="36">
        <v>7000</v>
      </c>
      <c r="H21" s="36">
        <v>7000</v>
      </c>
      <c r="I21" s="36">
        <v>7000</v>
      </c>
      <c r="J21" s="36">
        <v>7000</v>
      </c>
      <c r="K21" s="36">
        <v>7000</v>
      </c>
      <c r="L21" s="36">
        <v>7000</v>
      </c>
      <c r="M21" s="36">
        <v>7000</v>
      </c>
      <c r="N21" s="36">
        <v>7000</v>
      </c>
      <c r="O21" s="36">
        <v>7000</v>
      </c>
      <c r="P21" s="36">
        <v>7000</v>
      </c>
      <c r="Q21" s="36">
        <v>7000</v>
      </c>
    </row>
    <row r="22" spans="1:17">
      <c r="A22" s="76" t="s">
        <v>18</v>
      </c>
      <c r="B22" s="4">
        <f t="shared" ref="B22:Q22" si="8">SUM(B19:B21)</f>
        <v>74000</v>
      </c>
      <c r="C22" s="4">
        <f t="shared" si="8"/>
        <v>140000</v>
      </c>
      <c r="D22" s="4">
        <f t="shared" si="8"/>
        <v>127000</v>
      </c>
      <c r="E22" s="5">
        <f t="shared" si="8"/>
        <v>44000</v>
      </c>
      <c r="F22" s="4">
        <f t="shared" si="8"/>
        <v>17000</v>
      </c>
      <c r="G22" s="1">
        <f t="shared" si="8"/>
        <v>7000</v>
      </c>
      <c r="H22" s="1">
        <f t="shared" si="8"/>
        <v>7000</v>
      </c>
      <c r="I22" s="11">
        <f t="shared" si="8"/>
        <v>7000</v>
      </c>
      <c r="J22" s="1">
        <f t="shared" si="8"/>
        <v>7000</v>
      </c>
      <c r="K22" s="1">
        <f t="shared" si="8"/>
        <v>7000</v>
      </c>
      <c r="L22" s="1">
        <f t="shared" si="8"/>
        <v>7000</v>
      </c>
      <c r="M22" s="11">
        <f t="shared" si="8"/>
        <v>7000</v>
      </c>
      <c r="N22" s="1">
        <f t="shared" si="8"/>
        <v>7000</v>
      </c>
      <c r="O22" s="1">
        <f t="shared" si="8"/>
        <v>7000</v>
      </c>
      <c r="P22" s="1">
        <f t="shared" si="8"/>
        <v>7000</v>
      </c>
      <c r="Q22" s="1">
        <f t="shared" si="8"/>
        <v>7000</v>
      </c>
    </row>
    <row r="23" spans="1:17">
      <c r="A23" s="72" t="s">
        <v>60</v>
      </c>
      <c r="B23" s="32"/>
      <c r="C23" s="32"/>
      <c r="D23" s="32"/>
      <c r="E23" s="33"/>
      <c r="F23" s="32"/>
      <c r="G23" s="32">
        <f>F$22/10</f>
        <v>1700</v>
      </c>
      <c r="H23" s="32">
        <v>4000</v>
      </c>
      <c r="I23" s="33">
        <v>4000</v>
      </c>
      <c r="J23" s="32">
        <v>4000</v>
      </c>
      <c r="K23" s="32">
        <v>4000</v>
      </c>
      <c r="L23" s="32">
        <v>4000</v>
      </c>
      <c r="M23" s="33">
        <v>4000</v>
      </c>
      <c r="N23" s="32">
        <v>4000</v>
      </c>
      <c r="O23" s="32">
        <v>4000</v>
      </c>
      <c r="P23" s="32">
        <v>4000</v>
      </c>
      <c r="Q23" s="32">
        <v>4000</v>
      </c>
    </row>
    <row r="24" spans="1:17">
      <c r="A24" s="76" t="s">
        <v>19</v>
      </c>
      <c r="B24" s="1">
        <v>0</v>
      </c>
      <c r="C24" s="1">
        <v>0</v>
      </c>
      <c r="D24" s="1">
        <v>0</v>
      </c>
      <c r="E24" s="11">
        <v>0</v>
      </c>
      <c r="F24" s="1">
        <v>0</v>
      </c>
      <c r="G24" s="1">
        <v>0</v>
      </c>
      <c r="H24" s="1">
        <v>0</v>
      </c>
      <c r="I24" s="11">
        <v>0</v>
      </c>
      <c r="J24" s="1">
        <v>0</v>
      </c>
      <c r="K24" s="1">
        <v>0</v>
      </c>
      <c r="L24" s="1">
        <v>0</v>
      </c>
      <c r="M24" s="1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77" t="s">
        <v>20</v>
      </c>
      <c r="B25" s="38">
        <f t="shared" ref="B25:Q25" si="9">B17-B22</f>
        <v>-74000</v>
      </c>
      <c r="C25" s="38">
        <f t="shared" si="9"/>
        <v>-140000</v>
      </c>
      <c r="D25" s="38">
        <f t="shared" si="9"/>
        <v>-135575</v>
      </c>
      <c r="E25" s="39">
        <f t="shared" si="9"/>
        <v>-30750.000000000029</v>
      </c>
      <c r="F25" s="38">
        <f t="shared" si="9"/>
        <v>22749.999999999942</v>
      </c>
      <c r="G25" s="38">
        <f t="shared" si="9"/>
        <v>59249.999999999884</v>
      </c>
      <c r="H25" s="38">
        <f t="shared" si="9"/>
        <v>125499.99999999977</v>
      </c>
      <c r="I25" s="39">
        <f t="shared" si="9"/>
        <v>151999.99999999977</v>
      </c>
      <c r="J25" s="38">
        <f t="shared" si="9"/>
        <v>302750</v>
      </c>
      <c r="K25" s="38">
        <f t="shared" si="9"/>
        <v>354375</v>
      </c>
      <c r="L25" s="38">
        <f t="shared" si="9"/>
        <v>406000</v>
      </c>
      <c r="M25" s="39">
        <f t="shared" si="9"/>
        <v>406000</v>
      </c>
      <c r="N25" s="38">
        <f t="shared" si="9"/>
        <v>554875</v>
      </c>
      <c r="O25" s="38">
        <f t="shared" si="9"/>
        <v>554875</v>
      </c>
      <c r="P25" s="38">
        <f t="shared" si="9"/>
        <v>667250</v>
      </c>
      <c r="Q25" s="38">
        <f t="shared" si="9"/>
        <v>667250</v>
      </c>
    </row>
    <row r="26" spans="1:17">
      <c r="A26" s="76" t="s">
        <v>21</v>
      </c>
      <c r="B26" s="40">
        <v>0</v>
      </c>
      <c r="C26" s="40">
        <v>500</v>
      </c>
      <c r="D26" s="40">
        <v>500</v>
      </c>
      <c r="E26" s="41">
        <v>500</v>
      </c>
      <c r="F26" s="40">
        <v>500</v>
      </c>
      <c r="G26" s="40">
        <v>500</v>
      </c>
      <c r="H26" s="40">
        <v>500</v>
      </c>
      <c r="I26" s="41">
        <v>500</v>
      </c>
      <c r="J26" s="40">
        <v>500</v>
      </c>
      <c r="K26" s="40">
        <v>500</v>
      </c>
      <c r="L26" s="40">
        <v>500</v>
      </c>
      <c r="M26" s="41">
        <v>500</v>
      </c>
      <c r="N26" s="40">
        <v>500</v>
      </c>
      <c r="O26" s="40">
        <v>500</v>
      </c>
      <c r="P26" s="40">
        <v>500</v>
      </c>
      <c r="Q26" s="40">
        <v>500</v>
      </c>
    </row>
    <row r="27" spans="1:17">
      <c r="A27" s="75" t="s">
        <v>22</v>
      </c>
      <c r="B27" s="38">
        <f t="shared" ref="B27:Q27" si="10">B25-B26</f>
        <v>-74000</v>
      </c>
      <c r="C27" s="38">
        <f t="shared" si="10"/>
        <v>-140500</v>
      </c>
      <c r="D27" s="38">
        <f t="shared" si="10"/>
        <v>-136075</v>
      </c>
      <c r="E27" s="39">
        <f t="shared" si="10"/>
        <v>-31250.000000000029</v>
      </c>
      <c r="F27" s="38">
        <f t="shared" si="10"/>
        <v>22249.999999999942</v>
      </c>
      <c r="G27" s="38">
        <f t="shared" si="10"/>
        <v>58749.999999999884</v>
      </c>
      <c r="H27" s="38">
        <f t="shared" si="10"/>
        <v>124999.99999999977</v>
      </c>
      <c r="I27" s="39">
        <f t="shared" si="10"/>
        <v>151499.99999999977</v>
      </c>
      <c r="J27" s="38">
        <f t="shared" si="10"/>
        <v>302250</v>
      </c>
      <c r="K27" s="38">
        <f t="shared" si="10"/>
        <v>353875</v>
      </c>
      <c r="L27" s="38">
        <f t="shared" si="10"/>
        <v>405500</v>
      </c>
      <c r="M27" s="39">
        <f t="shared" si="10"/>
        <v>405500</v>
      </c>
      <c r="N27" s="38">
        <f t="shared" si="10"/>
        <v>554375</v>
      </c>
      <c r="O27" s="38">
        <f t="shared" si="10"/>
        <v>554375</v>
      </c>
      <c r="P27" s="38">
        <f t="shared" si="10"/>
        <v>666750</v>
      </c>
      <c r="Q27" s="38">
        <f t="shared" si="10"/>
        <v>666750</v>
      </c>
    </row>
    <row r="28" spans="1:17">
      <c r="A28" s="76" t="s">
        <v>23</v>
      </c>
      <c r="B28" s="40">
        <f>B27</f>
        <v>-74000</v>
      </c>
      <c r="C28" s="40">
        <f>B27+C27</f>
        <v>-214500</v>
      </c>
      <c r="D28" s="40">
        <f>SUM(B27:D27)</f>
        <v>-350575</v>
      </c>
      <c r="E28" s="41">
        <f>SUM(B27:E27)</f>
        <v>-381825</v>
      </c>
      <c r="F28" s="40">
        <f>SUM(B27:F27)</f>
        <v>-359575.00000000006</v>
      </c>
      <c r="G28" s="40">
        <f>SUM(B27:G27)</f>
        <v>-300825.00000000017</v>
      </c>
      <c r="H28" s="40">
        <f>SUM(B27:H27)</f>
        <v>-175825.00000000041</v>
      </c>
      <c r="I28" s="41">
        <f>SUM(B27:I27)</f>
        <v>-24325.00000000064</v>
      </c>
      <c r="J28" s="40">
        <f>SUM(B27:J27)</f>
        <v>277924.99999999936</v>
      </c>
      <c r="K28" s="40">
        <f>SUM(B27:K27)</f>
        <v>631799.9999999993</v>
      </c>
      <c r="L28" s="40">
        <f>SUM(B27:L27)</f>
        <v>1037299.9999999993</v>
      </c>
      <c r="M28" s="41">
        <f>SUM(B27:M27)</f>
        <v>1442799.9999999993</v>
      </c>
      <c r="N28" s="40">
        <f>SUM(B27:N27)</f>
        <v>1997174.9999999993</v>
      </c>
      <c r="O28" s="40">
        <f>SUM(B27:O27)</f>
        <v>2551549.9999999991</v>
      </c>
      <c r="P28" s="40">
        <f>SUM(B27:P27)</f>
        <v>3218299.9999999991</v>
      </c>
      <c r="Q28" s="40">
        <f>SUM(B27:Q27)</f>
        <v>3885049.9999999991</v>
      </c>
    </row>
    <row r="29" spans="1:17">
      <c r="A29" s="75" t="s">
        <v>24</v>
      </c>
      <c r="B29" s="38">
        <f t="shared" ref="B29:Q29" si="11">B25*0%</f>
        <v>0</v>
      </c>
      <c r="C29" s="38">
        <f t="shared" si="11"/>
        <v>0</v>
      </c>
      <c r="D29" s="38">
        <f t="shared" si="11"/>
        <v>0</v>
      </c>
      <c r="E29" s="39">
        <f t="shared" si="11"/>
        <v>0</v>
      </c>
      <c r="F29" s="38">
        <f t="shared" si="11"/>
        <v>0</v>
      </c>
      <c r="G29" s="38">
        <f t="shared" si="11"/>
        <v>0</v>
      </c>
      <c r="H29" s="38">
        <f t="shared" si="11"/>
        <v>0</v>
      </c>
      <c r="I29" s="39">
        <f t="shared" si="11"/>
        <v>0</v>
      </c>
      <c r="J29" s="38">
        <f t="shared" si="11"/>
        <v>0</v>
      </c>
      <c r="K29" s="38">
        <f t="shared" si="11"/>
        <v>0</v>
      </c>
      <c r="L29" s="38">
        <f t="shared" si="11"/>
        <v>0</v>
      </c>
      <c r="M29" s="39">
        <f t="shared" si="11"/>
        <v>0</v>
      </c>
      <c r="N29" s="38">
        <f t="shared" si="11"/>
        <v>0</v>
      </c>
      <c r="O29" s="38">
        <f t="shared" si="11"/>
        <v>0</v>
      </c>
      <c r="P29" s="38">
        <f t="shared" si="11"/>
        <v>0</v>
      </c>
      <c r="Q29" s="38">
        <f t="shared" si="11"/>
        <v>0</v>
      </c>
    </row>
    <row r="30" spans="1:17">
      <c r="A30" s="78" t="s">
        <v>25</v>
      </c>
      <c r="B30" s="43">
        <f t="shared" ref="B30:Q30" si="12">B25-B29</f>
        <v>-74000</v>
      </c>
      <c r="C30" s="43">
        <f t="shared" si="12"/>
        <v>-140000</v>
      </c>
      <c r="D30" s="43">
        <f t="shared" si="12"/>
        <v>-135575</v>
      </c>
      <c r="E30" s="44">
        <f t="shared" si="12"/>
        <v>-30750.000000000029</v>
      </c>
      <c r="F30" s="43">
        <f t="shared" si="12"/>
        <v>22749.999999999942</v>
      </c>
      <c r="G30" s="43">
        <f t="shared" si="12"/>
        <v>59249.999999999884</v>
      </c>
      <c r="H30" s="43">
        <f t="shared" si="12"/>
        <v>125499.99999999977</v>
      </c>
      <c r="I30" s="44">
        <f t="shared" si="12"/>
        <v>151999.99999999977</v>
      </c>
      <c r="J30" s="43">
        <f t="shared" si="12"/>
        <v>302750</v>
      </c>
      <c r="K30" s="43">
        <f t="shared" si="12"/>
        <v>354375</v>
      </c>
      <c r="L30" s="43">
        <f t="shared" si="12"/>
        <v>406000</v>
      </c>
      <c r="M30" s="44">
        <f t="shared" si="12"/>
        <v>406000</v>
      </c>
      <c r="N30" s="45">
        <f t="shared" si="12"/>
        <v>554875</v>
      </c>
      <c r="O30" s="45">
        <f t="shared" si="12"/>
        <v>554875</v>
      </c>
      <c r="P30" s="45">
        <f t="shared" si="12"/>
        <v>667250</v>
      </c>
      <c r="Q30" s="45">
        <f t="shared" si="12"/>
        <v>667250</v>
      </c>
    </row>
    <row r="31" spans="1:17">
      <c r="A31" s="76" t="s">
        <v>26</v>
      </c>
      <c r="B31" s="40">
        <v>0</v>
      </c>
      <c r="C31" s="40">
        <v>15000</v>
      </c>
      <c r="D31" s="40">
        <v>20000</v>
      </c>
      <c r="E31" s="41">
        <v>0</v>
      </c>
      <c r="F31" s="40">
        <v>0</v>
      </c>
      <c r="G31" s="40">
        <v>0</v>
      </c>
      <c r="H31" s="40">
        <v>0</v>
      </c>
      <c r="I31" s="41">
        <v>0</v>
      </c>
      <c r="J31" s="40">
        <v>0</v>
      </c>
      <c r="K31" s="40">
        <v>0</v>
      </c>
      <c r="L31" s="40">
        <v>0</v>
      </c>
      <c r="M31" s="41">
        <v>0</v>
      </c>
      <c r="N31" s="40">
        <v>0</v>
      </c>
      <c r="O31" s="40">
        <v>0</v>
      </c>
      <c r="P31" s="40">
        <v>0</v>
      </c>
      <c r="Q31" s="40">
        <v>0</v>
      </c>
    </row>
    <row r="32" spans="1:17">
      <c r="A32" s="79" t="s">
        <v>27</v>
      </c>
      <c r="B32" s="47">
        <v>0</v>
      </c>
      <c r="C32" s="47">
        <v>0</v>
      </c>
      <c r="D32" s="47">
        <v>0</v>
      </c>
      <c r="E32" s="48">
        <v>0</v>
      </c>
      <c r="F32" s="47">
        <v>0</v>
      </c>
      <c r="G32" s="47">
        <v>0</v>
      </c>
      <c r="H32" s="47">
        <v>0</v>
      </c>
      <c r="I32" s="48">
        <v>0</v>
      </c>
      <c r="J32" s="47">
        <v>0</v>
      </c>
      <c r="K32" s="47">
        <v>0</v>
      </c>
      <c r="L32" s="47">
        <v>0</v>
      </c>
      <c r="M32" s="48">
        <v>0</v>
      </c>
      <c r="N32" s="47">
        <v>0</v>
      </c>
      <c r="O32" s="47">
        <v>0</v>
      </c>
      <c r="P32" s="47">
        <v>0</v>
      </c>
      <c r="Q32" s="47">
        <v>0</v>
      </c>
    </row>
    <row r="33" spans="1:17">
      <c r="A33" s="80" t="s">
        <v>28</v>
      </c>
      <c r="B33" s="40">
        <f t="shared" ref="B33:Q33" si="13">SUM(B31:B32)</f>
        <v>0</v>
      </c>
      <c r="C33" s="40">
        <f t="shared" si="13"/>
        <v>15000</v>
      </c>
      <c r="D33" s="40">
        <f t="shared" si="13"/>
        <v>20000</v>
      </c>
      <c r="E33" s="41">
        <f t="shared" si="13"/>
        <v>0</v>
      </c>
      <c r="F33" s="40">
        <f t="shared" si="13"/>
        <v>0</v>
      </c>
      <c r="G33" s="40">
        <f t="shared" si="13"/>
        <v>0</v>
      </c>
      <c r="H33" s="40">
        <f t="shared" si="13"/>
        <v>0</v>
      </c>
      <c r="I33" s="41">
        <f t="shared" si="13"/>
        <v>0</v>
      </c>
      <c r="J33" s="40">
        <f t="shared" si="13"/>
        <v>0</v>
      </c>
      <c r="K33" s="40">
        <f t="shared" si="13"/>
        <v>0</v>
      </c>
      <c r="L33" s="40">
        <f t="shared" si="13"/>
        <v>0</v>
      </c>
      <c r="M33" s="41">
        <f t="shared" si="13"/>
        <v>0</v>
      </c>
      <c r="N33" s="40">
        <f t="shared" si="13"/>
        <v>0</v>
      </c>
      <c r="O33" s="40">
        <f t="shared" si="13"/>
        <v>0</v>
      </c>
      <c r="P33" s="40">
        <f t="shared" si="13"/>
        <v>0</v>
      </c>
      <c r="Q33" s="40">
        <f t="shared" si="13"/>
        <v>0</v>
      </c>
    </row>
    <row r="34" spans="1:17">
      <c r="A34" s="81" t="s">
        <v>29</v>
      </c>
      <c r="B34" s="51">
        <f>B33</f>
        <v>0</v>
      </c>
      <c r="C34" s="51">
        <f>SUM(B33:C33)</f>
        <v>15000</v>
      </c>
      <c r="D34" s="51">
        <f>SUM(B33:D33)</f>
        <v>35000</v>
      </c>
      <c r="E34" s="52">
        <f>SUM(B33:E33)</f>
        <v>35000</v>
      </c>
      <c r="F34" s="51">
        <f>SUM(B33:F33)</f>
        <v>35000</v>
      </c>
      <c r="G34" s="51">
        <f>SUM(B33:G33)</f>
        <v>35000</v>
      </c>
      <c r="H34" s="51">
        <f>SUM(B33:H33)</f>
        <v>35000</v>
      </c>
      <c r="I34" s="52">
        <f>SUM(B33:I33)</f>
        <v>35000</v>
      </c>
      <c r="J34" s="51">
        <f>SUM(B33:J33)</f>
        <v>35000</v>
      </c>
      <c r="K34" s="51">
        <f>SUM(B33:K33)</f>
        <v>35000</v>
      </c>
      <c r="L34" s="51">
        <f>SUM(B33:L33)</f>
        <v>35000</v>
      </c>
      <c r="M34" s="52">
        <f>SUM(B33:M33)</f>
        <v>35000</v>
      </c>
      <c r="N34" s="51">
        <f>SUM(B33:N33)</f>
        <v>35000</v>
      </c>
      <c r="O34" s="51">
        <f>SUM(B33:O33)</f>
        <v>35000</v>
      </c>
      <c r="P34" s="51">
        <f>SUM(B33:P33)</f>
        <v>35000</v>
      </c>
      <c r="Q34" s="51">
        <f>SUM(B33:Q33)</f>
        <v>35000</v>
      </c>
    </row>
    <row r="35" spans="1:17">
      <c r="A35" s="82" t="s">
        <v>30</v>
      </c>
      <c r="B35" s="1"/>
      <c r="C35" s="1"/>
      <c r="D35" s="1"/>
      <c r="E35" s="11"/>
      <c r="F35" s="1"/>
      <c r="G35" s="1"/>
      <c r="H35" s="1"/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1" t="s">
        <v>31</v>
      </c>
      <c r="B36" s="1">
        <v>1</v>
      </c>
      <c r="C36" s="1">
        <v>2</v>
      </c>
      <c r="D36" s="1">
        <v>3</v>
      </c>
      <c r="E36" s="11">
        <v>4</v>
      </c>
      <c r="F36" s="1">
        <v>5</v>
      </c>
      <c r="G36" s="1">
        <v>6</v>
      </c>
      <c r="H36" s="1">
        <v>7</v>
      </c>
      <c r="I36" s="11">
        <v>8</v>
      </c>
      <c r="J36" s="1">
        <v>9</v>
      </c>
      <c r="K36" s="1">
        <v>10</v>
      </c>
      <c r="L36" s="1">
        <v>11</v>
      </c>
      <c r="M36" s="11">
        <v>12</v>
      </c>
      <c r="N36" s="1">
        <v>13</v>
      </c>
      <c r="O36" s="1">
        <v>14</v>
      </c>
      <c r="P36" s="1">
        <v>15</v>
      </c>
      <c r="Q36" s="1">
        <v>16</v>
      </c>
    </row>
    <row r="37" spans="1:17">
      <c r="A37" s="54" t="s">
        <v>32</v>
      </c>
      <c r="B37" s="55">
        <v>0.09</v>
      </c>
      <c r="C37" s="55">
        <v>0.09</v>
      </c>
      <c r="D37" s="55">
        <v>0.09</v>
      </c>
      <c r="E37" s="55">
        <v>0.09</v>
      </c>
      <c r="F37" s="55">
        <v>0.09</v>
      </c>
      <c r="G37" s="55">
        <v>0.09</v>
      </c>
      <c r="H37" s="55">
        <v>0.09</v>
      </c>
      <c r="I37" s="55">
        <v>0.09</v>
      </c>
      <c r="J37" s="55">
        <v>0.09</v>
      </c>
      <c r="K37" s="55">
        <v>0.09</v>
      </c>
      <c r="L37" s="55">
        <v>0.09</v>
      </c>
      <c r="M37" s="55">
        <v>0.09</v>
      </c>
      <c r="N37" s="55">
        <v>0.09</v>
      </c>
      <c r="O37" s="55">
        <v>0.09</v>
      </c>
      <c r="P37" s="55">
        <v>0.09</v>
      </c>
      <c r="Q37" s="55">
        <v>0.09</v>
      </c>
    </row>
    <row r="38" spans="1:17">
      <c r="A38" s="56" t="s">
        <v>33</v>
      </c>
      <c r="B38" s="57">
        <f t="shared" ref="B38:Q38" si="14">B30</f>
        <v>-74000</v>
      </c>
      <c r="C38" s="57">
        <f t="shared" si="14"/>
        <v>-140000</v>
      </c>
      <c r="D38" s="57">
        <f t="shared" si="14"/>
        <v>-135575</v>
      </c>
      <c r="E38" s="58">
        <f t="shared" si="14"/>
        <v>-30750.000000000029</v>
      </c>
      <c r="F38" s="57">
        <f t="shared" si="14"/>
        <v>22749.999999999942</v>
      </c>
      <c r="G38" s="57">
        <f t="shared" si="14"/>
        <v>59249.999999999884</v>
      </c>
      <c r="H38" s="57">
        <f t="shared" si="14"/>
        <v>125499.99999999977</v>
      </c>
      <c r="I38" s="58">
        <f t="shared" si="14"/>
        <v>151999.99999999977</v>
      </c>
      <c r="J38" s="57">
        <f t="shared" si="14"/>
        <v>302750</v>
      </c>
      <c r="K38" s="57">
        <f t="shared" si="14"/>
        <v>354375</v>
      </c>
      <c r="L38" s="57">
        <f t="shared" si="14"/>
        <v>406000</v>
      </c>
      <c r="M38" s="58">
        <f t="shared" si="14"/>
        <v>406000</v>
      </c>
      <c r="N38" s="57">
        <f t="shared" si="14"/>
        <v>554875</v>
      </c>
      <c r="O38" s="57">
        <f t="shared" si="14"/>
        <v>554875</v>
      </c>
      <c r="P38" s="57">
        <f t="shared" si="14"/>
        <v>667250</v>
      </c>
      <c r="Q38" s="58">
        <f t="shared" si="14"/>
        <v>667250</v>
      </c>
    </row>
    <row r="39" spans="1:17">
      <c r="A39" s="59" t="s">
        <v>34</v>
      </c>
      <c r="B39" s="40">
        <f>B38</f>
        <v>-74000</v>
      </c>
      <c r="C39" s="40">
        <f>SUM(B38:C38)</f>
        <v>-214000</v>
      </c>
      <c r="D39" s="40">
        <f>SUM(B38:D38)</f>
        <v>-349575</v>
      </c>
      <c r="E39" s="41">
        <f>SUM(B38:E38)</f>
        <v>-380325</v>
      </c>
      <c r="F39" s="83">
        <f>SUM(B38:F38)</f>
        <v>-357575.00000000006</v>
      </c>
      <c r="G39" s="40">
        <f>SUM(B38:G38)</f>
        <v>-298325.00000000017</v>
      </c>
      <c r="H39" s="40">
        <f>SUM(B38:H38)</f>
        <v>-172825.00000000041</v>
      </c>
      <c r="I39" s="41">
        <f>SUM(B38:I38)</f>
        <v>-20825.00000000064</v>
      </c>
      <c r="J39" s="61">
        <f>SUM(B38:J38)</f>
        <v>281924.99999999936</v>
      </c>
      <c r="K39" s="40">
        <f>SUM(B38:K38)</f>
        <v>636299.9999999993</v>
      </c>
      <c r="L39" s="40">
        <f>SUM(B38:L38)</f>
        <v>1042299.9999999993</v>
      </c>
      <c r="M39" s="41">
        <f>SUM(B38:M38)</f>
        <v>1448299.9999999993</v>
      </c>
      <c r="N39" s="40">
        <f>SUM(B38:N38)</f>
        <v>2003174.9999999993</v>
      </c>
      <c r="O39" s="40">
        <f>SUM(B38:O38)</f>
        <v>2558049.9999999991</v>
      </c>
      <c r="P39" s="40">
        <f>SUM(B38:P38)</f>
        <v>3225299.9999999991</v>
      </c>
      <c r="Q39" s="41">
        <f>SUM(B38:Q38)</f>
        <v>3892549.9999999991</v>
      </c>
    </row>
    <row r="40" spans="1:17">
      <c r="A40" s="56" t="s">
        <v>35</v>
      </c>
      <c r="B40" s="57">
        <f t="shared" ref="B40:Q40" si="15">(B38/(1+B37)^(B36/4))</f>
        <v>-72422.763948022752</v>
      </c>
      <c r="C40" s="57">
        <f t="shared" si="15"/>
        <v>-134095.6799309612</v>
      </c>
      <c r="D40" s="57">
        <f t="shared" si="15"/>
        <v>-127089.52006488413</v>
      </c>
      <c r="E40" s="58">
        <f t="shared" si="15"/>
        <v>-28211.009174311952</v>
      </c>
      <c r="F40" s="57">
        <f t="shared" si="15"/>
        <v>20426.703196349037</v>
      </c>
      <c r="G40" s="57">
        <f t="shared" si="15"/>
        <v>52065.327889314773</v>
      </c>
      <c r="H40" s="57">
        <f t="shared" si="15"/>
        <v>107931.28667495346</v>
      </c>
      <c r="I40" s="58">
        <f t="shared" si="15"/>
        <v>127935.35897651692</v>
      </c>
      <c r="J40" s="57">
        <f t="shared" si="15"/>
        <v>249387.41375923727</v>
      </c>
      <c r="K40" s="57">
        <f t="shared" si="15"/>
        <v>285691.17904658319</v>
      </c>
      <c r="L40" s="57">
        <f t="shared" si="15"/>
        <v>320334.09400951187</v>
      </c>
      <c r="M40" s="58">
        <f t="shared" si="15"/>
        <v>313506.49290479202</v>
      </c>
      <c r="N40" s="57">
        <f t="shared" si="15"/>
        <v>419332.99861258577</v>
      </c>
      <c r="O40" s="57">
        <f t="shared" si="15"/>
        <v>410395.33478561969</v>
      </c>
      <c r="P40" s="57">
        <f t="shared" si="15"/>
        <v>482991.19679090427</v>
      </c>
      <c r="Q40" s="58">
        <f t="shared" si="15"/>
        <v>472696.72208325233</v>
      </c>
    </row>
    <row r="41" spans="1:17">
      <c r="A41" s="62" t="s">
        <v>36</v>
      </c>
      <c r="B41" s="63">
        <f>B40</f>
        <v>-72422.763948022752</v>
      </c>
      <c r="C41" s="63">
        <f>SUM(B40:C40)</f>
        <v>-206518.44387898396</v>
      </c>
      <c r="D41" s="63">
        <f>SUM(B40:D40)</f>
        <v>-333607.96394386806</v>
      </c>
      <c r="E41" s="64">
        <f>SUM(B40:E40)</f>
        <v>-361818.97311818</v>
      </c>
      <c r="F41" s="63">
        <f>SUM(B40:F40)</f>
        <v>-341392.26992183097</v>
      </c>
      <c r="G41" s="63">
        <f>SUM(B40:G40)</f>
        <v>-289326.94203251618</v>
      </c>
      <c r="H41" s="63">
        <f>SUM(B40:H40)</f>
        <v>-181395.6553575627</v>
      </c>
      <c r="I41" s="64">
        <f>SUM(B40:I40)</f>
        <v>-53460.296381045788</v>
      </c>
      <c r="J41" s="63">
        <f>SUM(B40:J40)</f>
        <v>195927.1173781915</v>
      </c>
      <c r="K41" s="63">
        <f>SUM(B40:K40)</f>
        <v>481618.29642477469</v>
      </c>
      <c r="L41" s="63">
        <f>SUM(B40:L40)</f>
        <v>801952.39043428656</v>
      </c>
      <c r="M41" s="64">
        <f>SUM(B40:M40)</f>
        <v>1115458.8833390786</v>
      </c>
      <c r="N41" s="63">
        <f>SUM(B40:N40)</f>
        <v>1534791.8819516643</v>
      </c>
      <c r="O41" s="63">
        <f>SUM(B40:O40)</f>
        <v>1945187.2167372841</v>
      </c>
      <c r="P41" s="63">
        <f>SUM(B40:P40)</f>
        <v>2428178.4135281881</v>
      </c>
      <c r="Q41" s="64">
        <f>SUM(B40:Q40)</f>
        <v>2900875.1356114405</v>
      </c>
    </row>
    <row r="42" spans="1:17">
      <c r="A42" s="65" t="s">
        <v>37</v>
      </c>
      <c r="B42" s="1"/>
      <c r="C42" s="1"/>
      <c r="D42" s="1"/>
      <c r="E42" s="11"/>
      <c r="F42" s="1"/>
      <c r="G42" s="1"/>
      <c r="H42" s="1"/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8" t="s">
        <v>18</v>
      </c>
      <c r="B43" s="8">
        <f t="shared" ref="B43:Q44" si="16">B22</f>
        <v>74000</v>
      </c>
      <c r="C43" s="8">
        <f t="shared" si="16"/>
        <v>140000</v>
      </c>
      <c r="D43" s="8">
        <f t="shared" si="16"/>
        <v>127000</v>
      </c>
      <c r="E43" s="9">
        <f t="shared" si="16"/>
        <v>44000</v>
      </c>
      <c r="F43" s="8">
        <f t="shared" si="16"/>
        <v>17000</v>
      </c>
      <c r="G43" s="8">
        <f t="shared" si="16"/>
        <v>7000</v>
      </c>
      <c r="H43" s="8">
        <f t="shared" si="16"/>
        <v>7000</v>
      </c>
      <c r="I43" s="9">
        <f t="shared" si="16"/>
        <v>7000</v>
      </c>
      <c r="J43" s="8">
        <f t="shared" si="16"/>
        <v>7000</v>
      </c>
      <c r="K43" s="8">
        <f t="shared" si="16"/>
        <v>7000</v>
      </c>
      <c r="L43" s="8">
        <f t="shared" si="16"/>
        <v>7000</v>
      </c>
      <c r="M43" s="9">
        <f t="shared" si="16"/>
        <v>7000</v>
      </c>
      <c r="N43" s="8">
        <f t="shared" si="16"/>
        <v>7000</v>
      </c>
      <c r="O43" s="8">
        <f t="shared" si="16"/>
        <v>7000</v>
      </c>
      <c r="P43" s="8">
        <f t="shared" si="16"/>
        <v>7000</v>
      </c>
      <c r="Q43" s="8">
        <f t="shared" si="16"/>
        <v>7000</v>
      </c>
    </row>
    <row r="44" spans="1:17">
      <c r="A44" s="1" t="s">
        <v>38</v>
      </c>
      <c r="B44" s="1">
        <f t="shared" si="16"/>
        <v>0</v>
      </c>
      <c r="C44" s="1">
        <f t="shared" si="16"/>
        <v>0</v>
      </c>
      <c r="D44" s="1">
        <f t="shared" si="16"/>
        <v>0</v>
      </c>
      <c r="E44" s="11">
        <f t="shared" si="16"/>
        <v>0</v>
      </c>
      <c r="F44" s="1">
        <f t="shared" si="16"/>
        <v>0</v>
      </c>
      <c r="G44" s="1">
        <f t="shared" si="16"/>
        <v>1700</v>
      </c>
      <c r="H44" s="1">
        <f t="shared" si="16"/>
        <v>4000</v>
      </c>
      <c r="I44" s="11">
        <f t="shared" si="16"/>
        <v>4000</v>
      </c>
      <c r="J44" s="1">
        <f t="shared" si="16"/>
        <v>4000</v>
      </c>
      <c r="K44" s="1">
        <f t="shared" si="16"/>
        <v>4000</v>
      </c>
      <c r="L44" s="1">
        <f t="shared" si="16"/>
        <v>4000</v>
      </c>
      <c r="M44" s="11">
        <f t="shared" si="16"/>
        <v>4000</v>
      </c>
      <c r="N44" s="1">
        <f t="shared" si="16"/>
        <v>4000</v>
      </c>
      <c r="O44" s="1">
        <f t="shared" si="16"/>
        <v>4000</v>
      </c>
      <c r="P44" s="1">
        <f t="shared" si="16"/>
        <v>4000</v>
      </c>
      <c r="Q44" s="1">
        <f t="shared" si="16"/>
        <v>4000</v>
      </c>
    </row>
    <row r="45" spans="1:17">
      <c r="A45" s="8" t="s">
        <v>39</v>
      </c>
      <c r="B45" s="8">
        <f t="shared" ref="B45:Q46" si="17">B31</f>
        <v>0</v>
      </c>
      <c r="C45" s="8">
        <f t="shared" si="17"/>
        <v>15000</v>
      </c>
      <c r="D45" s="8">
        <f t="shared" si="17"/>
        <v>20000</v>
      </c>
      <c r="E45" s="9">
        <f t="shared" si="17"/>
        <v>0</v>
      </c>
      <c r="F45" s="8">
        <f t="shared" si="17"/>
        <v>0</v>
      </c>
      <c r="G45" s="8">
        <f t="shared" si="17"/>
        <v>0</v>
      </c>
      <c r="H45" s="8">
        <f t="shared" si="17"/>
        <v>0</v>
      </c>
      <c r="I45" s="9">
        <f t="shared" si="17"/>
        <v>0</v>
      </c>
      <c r="J45" s="8">
        <f t="shared" si="17"/>
        <v>0</v>
      </c>
      <c r="K45" s="8">
        <f t="shared" si="17"/>
        <v>0</v>
      </c>
      <c r="L45" s="8">
        <f t="shared" si="17"/>
        <v>0</v>
      </c>
      <c r="M45" s="9">
        <f t="shared" si="17"/>
        <v>0</v>
      </c>
      <c r="N45" s="8">
        <f t="shared" si="17"/>
        <v>0</v>
      </c>
      <c r="O45" s="8">
        <f t="shared" si="17"/>
        <v>0</v>
      </c>
      <c r="P45" s="8">
        <f t="shared" si="17"/>
        <v>0</v>
      </c>
      <c r="Q45" s="8">
        <f t="shared" si="17"/>
        <v>0</v>
      </c>
    </row>
    <row r="46" spans="1:17">
      <c r="A46" s="1" t="s">
        <v>27</v>
      </c>
      <c r="B46" s="1">
        <f t="shared" si="17"/>
        <v>0</v>
      </c>
      <c r="C46" s="1">
        <f t="shared" si="17"/>
        <v>0</v>
      </c>
      <c r="D46" s="1">
        <f t="shared" si="17"/>
        <v>0</v>
      </c>
      <c r="E46" s="11">
        <f t="shared" si="17"/>
        <v>0</v>
      </c>
      <c r="F46" s="1">
        <f t="shared" si="17"/>
        <v>0</v>
      </c>
      <c r="G46" s="1">
        <f t="shared" si="17"/>
        <v>0</v>
      </c>
      <c r="H46" s="1">
        <f t="shared" si="17"/>
        <v>0</v>
      </c>
      <c r="I46" s="11">
        <f t="shared" si="17"/>
        <v>0</v>
      </c>
      <c r="J46" s="1">
        <f t="shared" si="17"/>
        <v>0</v>
      </c>
      <c r="K46" s="1">
        <f t="shared" si="17"/>
        <v>0</v>
      </c>
      <c r="L46" s="1">
        <f t="shared" si="17"/>
        <v>0</v>
      </c>
      <c r="M46" s="11">
        <f t="shared" si="17"/>
        <v>0</v>
      </c>
      <c r="N46" s="1">
        <f t="shared" si="17"/>
        <v>0</v>
      </c>
      <c r="O46" s="1">
        <f t="shared" si="17"/>
        <v>0</v>
      </c>
      <c r="P46" s="1">
        <f t="shared" si="17"/>
        <v>0</v>
      </c>
      <c r="Q46" s="1">
        <f t="shared" si="17"/>
        <v>0</v>
      </c>
    </row>
    <row r="47" spans="1:17">
      <c r="A47" s="8" t="s">
        <v>40</v>
      </c>
      <c r="B47" s="8">
        <f t="shared" ref="B47:Q47" si="18">SUM(B43:B46)</f>
        <v>74000</v>
      </c>
      <c r="C47" s="8">
        <f t="shared" si="18"/>
        <v>155000</v>
      </c>
      <c r="D47" s="8">
        <f t="shared" si="18"/>
        <v>147000</v>
      </c>
      <c r="E47" s="9">
        <f t="shared" si="18"/>
        <v>44000</v>
      </c>
      <c r="F47" s="8">
        <f t="shared" si="18"/>
        <v>17000</v>
      </c>
      <c r="G47" s="8">
        <f t="shared" si="18"/>
        <v>8700</v>
      </c>
      <c r="H47" s="8">
        <f t="shared" si="18"/>
        <v>11000</v>
      </c>
      <c r="I47" s="9">
        <f t="shared" si="18"/>
        <v>11000</v>
      </c>
      <c r="J47" s="8">
        <f t="shared" si="18"/>
        <v>11000</v>
      </c>
      <c r="K47" s="8">
        <f t="shared" si="18"/>
        <v>11000</v>
      </c>
      <c r="L47" s="8">
        <f t="shared" si="18"/>
        <v>11000</v>
      </c>
      <c r="M47" s="9">
        <f t="shared" si="18"/>
        <v>11000</v>
      </c>
      <c r="N47" s="8">
        <f t="shared" si="18"/>
        <v>11000</v>
      </c>
      <c r="O47" s="8">
        <f t="shared" si="18"/>
        <v>11000</v>
      </c>
      <c r="P47" s="8">
        <f t="shared" si="18"/>
        <v>11000</v>
      </c>
      <c r="Q47" s="8">
        <f t="shared" si="18"/>
        <v>11000</v>
      </c>
    </row>
    <row r="48" spans="1:17">
      <c r="A48" s="66" t="s">
        <v>41</v>
      </c>
      <c r="B48" s="66">
        <f>SUM(B47)</f>
        <v>74000</v>
      </c>
      <c r="C48" s="66">
        <f>SUM(B47:C47)</f>
        <v>229000</v>
      </c>
      <c r="D48" s="66">
        <f>SUM(B47:D47)</f>
        <v>376000</v>
      </c>
      <c r="E48" s="67">
        <f>SUM(B47:E47)</f>
        <v>420000</v>
      </c>
      <c r="F48" s="66">
        <f>SUM(B47:F47)</f>
        <v>437000</v>
      </c>
      <c r="G48" s="66">
        <f>SUM(B47:G47)</f>
        <v>445700</v>
      </c>
      <c r="H48" s="66">
        <f>SUM(B47:H47)</f>
        <v>456700</v>
      </c>
      <c r="I48" s="67">
        <f>SUM(B47:I47)</f>
        <v>467700</v>
      </c>
      <c r="J48" s="66">
        <f>SUM(B47:J47)</f>
        <v>478700</v>
      </c>
      <c r="K48" s="66">
        <f>SUM(B47:K47)</f>
        <v>489700</v>
      </c>
      <c r="L48" s="66">
        <f>SUM(B47:L47)</f>
        <v>500700</v>
      </c>
      <c r="M48" s="67">
        <f>SUM(B47:M47)</f>
        <v>511700</v>
      </c>
      <c r="N48" s="66">
        <f>SUM(B47:N47)</f>
        <v>522700</v>
      </c>
      <c r="O48" s="66">
        <f>SUM(B47:O47)</f>
        <v>533700</v>
      </c>
      <c r="P48" s="66">
        <f>SUM(B47:P47)</f>
        <v>544700</v>
      </c>
      <c r="Q48" s="66">
        <f>SUM(B47:Q47)</f>
        <v>555700</v>
      </c>
    </row>
  </sheetData>
  <mergeCells count="5">
    <mergeCell ref="B2:E2"/>
    <mergeCell ref="F2:I2"/>
    <mergeCell ref="J2:M2"/>
    <mergeCell ref="N2:Q2"/>
    <mergeCell ref="E1:M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EDE1-6EC5-8148-943C-38A8D380036C}">
  <dimension ref="B8:D9"/>
  <sheetViews>
    <sheetView workbookViewId="0">
      <selection activeCell="R18" sqref="R18"/>
    </sheetView>
  </sheetViews>
  <sheetFormatPr baseColWidth="10" defaultRowHeight="16"/>
  <cols>
    <col min="2" max="4" width="13.33203125" bestFit="1" customWidth="1"/>
  </cols>
  <sheetData>
    <row r="8" spans="2:4">
      <c r="B8" s="110" t="s">
        <v>65</v>
      </c>
      <c r="C8" s="110" t="s">
        <v>92</v>
      </c>
      <c r="D8" s="110" t="s">
        <v>93</v>
      </c>
    </row>
    <row r="9" spans="2:4">
      <c r="B9" s="111">
        <v>4420240.2950431705</v>
      </c>
      <c r="C9" s="111">
        <v>3933404.5131700942</v>
      </c>
      <c r="D9" s="111">
        <v>2900875.1356114405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9DF0-0E84-D446-9BCB-DDF21EF9F71C}">
  <dimension ref="A1:F9"/>
  <sheetViews>
    <sheetView tabSelected="1" workbookViewId="0">
      <selection activeCell="E15" sqref="E15"/>
    </sheetView>
  </sheetViews>
  <sheetFormatPr baseColWidth="10" defaultColWidth="11" defaultRowHeight="16"/>
  <cols>
    <col min="1" max="1" width="17.5" customWidth="1"/>
    <col min="2" max="2" width="22.6640625" customWidth="1"/>
    <col min="3" max="3" width="17.83203125" customWidth="1"/>
    <col min="4" max="4" width="19" customWidth="1"/>
    <col min="5" max="5" width="12.6640625" customWidth="1"/>
    <col min="6" max="6" width="17" customWidth="1"/>
  </cols>
  <sheetData>
    <row r="1" spans="1:6">
      <c r="A1" s="86" t="s">
        <v>73</v>
      </c>
      <c r="B1" s="87" t="s">
        <v>74</v>
      </c>
      <c r="C1" s="87" t="s">
        <v>75</v>
      </c>
      <c r="D1" s="87" t="s">
        <v>76</v>
      </c>
      <c r="E1" s="87" t="s">
        <v>77</v>
      </c>
      <c r="F1" s="87" t="s">
        <v>78</v>
      </c>
    </row>
    <row r="2" spans="1:6" ht="48">
      <c r="A2" s="88">
        <v>10</v>
      </c>
      <c r="B2" s="89" t="s">
        <v>79</v>
      </c>
      <c r="C2" s="89">
        <v>2</v>
      </c>
      <c r="D2" s="89" t="s">
        <v>80</v>
      </c>
      <c r="E2" s="90">
        <f t="shared" ref="E2:E8" si="0">F2/C2</f>
        <v>0.6</v>
      </c>
      <c r="F2" s="90">
        <v>1.2</v>
      </c>
    </row>
    <row r="3" spans="1:6" ht="48">
      <c r="A3" s="88">
        <v>20</v>
      </c>
      <c r="B3" s="89" t="s">
        <v>81</v>
      </c>
      <c r="C3" s="89">
        <v>2</v>
      </c>
      <c r="D3" s="89" t="s">
        <v>80</v>
      </c>
      <c r="E3" s="90">
        <f t="shared" si="0"/>
        <v>0.5</v>
      </c>
      <c r="F3" s="90">
        <v>1</v>
      </c>
    </row>
    <row r="4" spans="1:6" ht="32">
      <c r="A4" s="88">
        <v>30</v>
      </c>
      <c r="B4" s="89" t="s">
        <v>82</v>
      </c>
      <c r="C4" s="89">
        <v>2</v>
      </c>
      <c r="D4" s="89" t="s">
        <v>80</v>
      </c>
      <c r="E4" s="90">
        <f t="shared" si="0"/>
        <v>0.125</v>
      </c>
      <c r="F4" s="91">
        <v>0.25</v>
      </c>
    </row>
    <row r="5" spans="1:6" ht="32">
      <c r="A5" s="88">
        <v>40</v>
      </c>
      <c r="B5" s="89" t="s">
        <v>83</v>
      </c>
      <c r="C5" s="89">
        <v>1</v>
      </c>
      <c r="D5" s="89" t="s">
        <v>80</v>
      </c>
      <c r="E5" s="90">
        <f t="shared" si="0"/>
        <v>0.2</v>
      </c>
      <c r="F5" s="91">
        <v>0.2</v>
      </c>
    </row>
    <row r="6" spans="1:6" ht="48">
      <c r="A6" s="88">
        <v>50</v>
      </c>
      <c r="B6" s="89" t="s">
        <v>84</v>
      </c>
      <c r="C6" s="89">
        <v>2</v>
      </c>
      <c r="D6" s="89" t="s">
        <v>80</v>
      </c>
      <c r="E6" s="90">
        <f t="shared" si="0"/>
        <v>0.15</v>
      </c>
      <c r="F6" s="91">
        <f>0.15*2</f>
        <v>0.3</v>
      </c>
    </row>
    <row r="7" spans="1:6" ht="32">
      <c r="A7" s="88">
        <v>60</v>
      </c>
      <c r="B7" s="89" t="s">
        <v>85</v>
      </c>
      <c r="C7" s="89">
        <v>1</v>
      </c>
      <c r="D7" s="89" t="s">
        <v>80</v>
      </c>
      <c r="E7" s="90">
        <f t="shared" si="0"/>
        <v>0.35</v>
      </c>
      <c r="F7" s="91">
        <v>0.35</v>
      </c>
    </row>
    <row r="8" spans="1:6" ht="32">
      <c r="A8" s="88">
        <v>70</v>
      </c>
      <c r="B8" s="89" t="s">
        <v>86</v>
      </c>
      <c r="C8" s="89">
        <v>2</v>
      </c>
      <c r="D8" s="89" t="s">
        <v>87</v>
      </c>
      <c r="E8" s="90">
        <f t="shared" si="0"/>
        <v>0.125</v>
      </c>
      <c r="F8" s="91">
        <v>0.25</v>
      </c>
    </row>
    <row r="9" spans="1:6">
      <c r="F9" s="92">
        <f>SUM(F2:F8)</f>
        <v>3.5500000000000003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BB5B-4128-4406-9871-30D34DAC2D8D}">
  <dimension ref="A1:Z1001"/>
  <sheetViews>
    <sheetView topLeftCell="A30" zoomScaleNormal="100" workbookViewId="0">
      <selection activeCell="A62" sqref="A51:XFD62"/>
    </sheetView>
  </sheetViews>
  <sheetFormatPr baseColWidth="10" defaultColWidth="11.1640625" defaultRowHeight="15" customHeight="1"/>
  <cols>
    <col min="1" max="1" width="35.6640625" customWidth="1"/>
    <col min="2" max="2" width="11.5" customWidth="1"/>
    <col min="3" max="3" width="13.83203125" customWidth="1"/>
    <col min="4" max="4" width="12.1640625" customWidth="1"/>
    <col min="5" max="5" width="12.5" bestFit="1" customWidth="1"/>
    <col min="6" max="7" width="13.33203125" customWidth="1"/>
    <col min="8" max="17" width="14" bestFit="1" customWidth="1"/>
    <col min="18" max="26" width="35.6640625" customWidth="1"/>
  </cols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100">
        <v>2018</v>
      </c>
      <c r="C2" s="101"/>
      <c r="D2" s="101"/>
      <c r="E2" s="101"/>
      <c r="F2" s="102">
        <v>2019</v>
      </c>
      <c r="G2" s="103"/>
      <c r="H2" s="103"/>
      <c r="I2" s="103"/>
      <c r="J2" s="104">
        <v>2020</v>
      </c>
      <c r="K2" s="105"/>
      <c r="L2" s="105"/>
      <c r="M2" s="105"/>
      <c r="N2" s="106">
        <v>2021</v>
      </c>
      <c r="O2" s="107"/>
      <c r="P2" s="107"/>
      <c r="Q2" s="107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</v>
      </c>
      <c r="B3" s="68" t="s">
        <v>42</v>
      </c>
      <c r="C3" s="68" t="s">
        <v>43</v>
      </c>
      <c r="D3" s="68" t="s">
        <v>44</v>
      </c>
      <c r="E3" s="69" t="s">
        <v>45</v>
      </c>
      <c r="F3" s="68" t="s">
        <v>46</v>
      </c>
      <c r="G3" s="68" t="s">
        <v>47</v>
      </c>
      <c r="H3" s="68" t="s">
        <v>48</v>
      </c>
      <c r="I3" s="69" t="s">
        <v>49</v>
      </c>
      <c r="J3" s="68" t="s">
        <v>50</v>
      </c>
      <c r="K3" s="68" t="s">
        <v>51</v>
      </c>
      <c r="L3" s="68" t="s">
        <v>52</v>
      </c>
      <c r="M3" s="69" t="s">
        <v>53</v>
      </c>
      <c r="N3" s="68" t="s">
        <v>54</v>
      </c>
      <c r="O3" s="68" t="s">
        <v>55</v>
      </c>
      <c r="P3" s="68" t="s">
        <v>56</v>
      </c>
      <c r="Q3" s="68" t="s">
        <v>57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</v>
      </c>
      <c r="B4" s="1">
        <v>0</v>
      </c>
      <c r="C4" s="1">
        <v>0</v>
      </c>
      <c r="D4" s="4">
        <v>1000</v>
      </c>
      <c r="E4" s="5">
        <v>10000</v>
      </c>
      <c r="F4" s="6">
        <v>30000</v>
      </c>
      <c r="G4" s="6">
        <v>50000</v>
      </c>
      <c r="H4" s="6">
        <v>100000</v>
      </c>
      <c r="I4" s="7">
        <v>120000</v>
      </c>
      <c r="J4" s="6">
        <v>150000</v>
      </c>
      <c r="K4" s="6">
        <v>175000</v>
      </c>
      <c r="L4" s="6">
        <v>200000</v>
      </c>
      <c r="M4" s="7">
        <v>200000</v>
      </c>
      <c r="N4" s="6">
        <v>250000</v>
      </c>
      <c r="O4" s="6">
        <v>250000</v>
      </c>
      <c r="P4" s="6">
        <v>300000</v>
      </c>
      <c r="Q4" s="6">
        <v>300000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8" t="s">
        <v>3</v>
      </c>
      <c r="B5" s="8"/>
      <c r="C5" s="8"/>
      <c r="D5" s="8">
        <v>15</v>
      </c>
      <c r="E5" s="9">
        <v>15</v>
      </c>
      <c r="F5" s="10">
        <v>15</v>
      </c>
      <c r="G5" s="10">
        <v>15</v>
      </c>
      <c r="H5" s="10">
        <v>15</v>
      </c>
      <c r="I5" s="10">
        <v>15</v>
      </c>
      <c r="J5" s="10">
        <v>13</v>
      </c>
      <c r="K5" s="10">
        <v>13</v>
      </c>
      <c r="L5" s="10">
        <v>13</v>
      </c>
      <c r="M5" s="10">
        <v>13</v>
      </c>
      <c r="N5" s="10">
        <v>10.5</v>
      </c>
      <c r="O5" s="10">
        <v>10.5</v>
      </c>
      <c r="P5" s="10">
        <v>10.5</v>
      </c>
      <c r="Q5" s="10">
        <v>10.5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4</v>
      </c>
      <c r="B6" s="1"/>
      <c r="C6" s="1"/>
      <c r="D6" s="1">
        <v>7.5</v>
      </c>
      <c r="E6" s="11">
        <v>4.5</v>
      </c>
      <c r="F6" s="1">
        <v>4.5</v>
      </c>
      <c r="G6" s="1">
        <v>4.5</v>
      </c>
      <c r="H6" s="1">
        <v>4.5</v>
      </c>
      <c r="I6" s="11">
        <v>4.5</v>
      </c>
      <c r="J6" s="12">
        <v>4</v>
      </c>
      <c r="K6" s="12">
        <v>4</v>
      </c>
      <c r="L6" s="12">
        <v>4</v>
      </c>
      <c r="M6" s="13">
        <v>4</v>
      </c>
      <c r="N6" s="12">
        <v>3.55</v>
      </c>
      <c r="O6" s="12">
        <v>3.55</v>
      </c>
      <c r="P6" s="12">
        <v>3.55</v>
      </c>
      <c r="Q6" s="12">
        <v>3.55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8" t="s">
        <v>5</v>
      </c>
      <c r="B7" s="8"/>
      <c r="C7" s="8"/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10">
        <v>1.5</v>
      </c>
      <c r="K7" s="10">
        <v>1.5</v>
      </c>
      <c r="L7" s="10">
        <v>1.5</v>
      </c>
      <c r="M7" s="10">
        <v>1.5</v>
      </c>
      <c r="N7" s="8">
        <v>1</v>
      </c>
      <c r="O7" s="8">
        <v>1</v>
      </c>
      <c r="P7" s="8">
        <v>1</v>
      </c>
      <c r="Q7" s="8">
        <v>1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6</v>
      </c>
      <c r="B8" s="1"/>
      <c r="C8" s="1"/>
      <c r="D8" s="12">
        <v>10</v>
      </c>
      <c r="E8" s="13">
        <v>4</v>
      </c>
      <c r="F8" s="13">
        <v>4</v>
      </c>
      <c r="G8" s="13">
        <v>4</v>
      </c>
      <c r="H8" s="13">
        <v>4</v>
      </c>
      <c r="I8" s="13">
        <v>4</v>
      </c>
      <c r="J8" s="12">
        <v>3</v>
      </c>
      <c r="K8" s="12">
        <v>3</v>
      </c>
      <c r="L8" s="12">
        <v>3</v>
      </c>
      <c r="M8" s="12">
        <v>3</v>
      </c>
      <c r="N8" s="1">
        <v>2</v>
      </c>
      <c r="O8" s="1">
        <v>2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" t="s">
        <v>7</v>
      </c>
      <c r="B9" s="8"/>
      <c r="C9" s="8"/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1.5</v>
      </c>
      <c r="K9" s="10">
        <v>1.5</v>
      </c>
      <c r="L9" s="10">
        <v>1.5</v>
      </c>
      <c r="M9" s="10">
        <v>1.5</v>
      </c>
      <c r="N9" s="10">
        <v>1</v>
      </c>
      <c r="O9" s="10">
        <v>1</v>
      </c>
      <c r="P9" s="10">
        <v>1</v>
      </c>
      <c r="Q9" s="10">
        <v>1</v>
      </c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8</v>
      </c>
      <c r="B10" s="1">
        <v>0</v>
      </c>
      <c r="C10" s="1">
        <v>0</v>
      </c>
      <c r="D10" s="1">
        <f t="shared" ref="D10:Q10" si="0">SUM(D6:D9)</f>
        <v>21.5</v>
      </c>
      <c r="E10" s="1">
        <f t="shared" si="0"/>
        <v>12.5</v>
      </c>
      <c r="F10" s="1">
        <f t="shared" si="0"/>
        <v>12.5</v>
      </c>
      <c r="G10" s="1">
        <f t="shared" si="0"/>
        <v>12.5</v>
      </c>
      <c r="H10" s="1">
        <f t="shared" si="0"/>
        <v>12.5</v>
      </c>
      <c r="I10" s="1">
        <f t="shared" si="0"/>
        <v>12.5</v>
      </c>
      <c r="J10" s="1">
        <f t="shared" si="0"/>
        <v>10</v>
      </c>
      <c r="K10" s="1">
        <f t="shared" si="0"/>
        <v>10</v>
      </c>
      <c r="L10" s="1">
        <f t="shared" si="0"/>
        <v>10</v>
      </c>
      <c r="M10" s="1">
        <f t="shared" si="0"/>
        <v>10</v>
      </c>
      <c r="N10" s="1">
        <f t="shared" si="0"/>
        <v>7.55</v>
      </c>
      <c r="O10" s="1">
        <f t="shared" si="0"/>
        <v>7.55</v>
      </c>
      <c r="P10" s="1">
        <f t="shared" si="0"/>
        <v>7.55</v>
      </c>
      <c r="Q10" s="1">
        <f t="shared" si="0"/>
        <v>7.55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4" t="s">
        <v>9</v>
      </c>
      <c r="B11" s="15">
        <f t="shared" ref="B11:Q11" si="1">B4*B5</f>
        <v>0</v>
      </c>
      <c r="C11" s="15">
        <f t="shared" si="1"/>
        <v>0</v>
      </c>
      <c r="D11" s="16">
        <f t="shared" si="1"/>
        <v>15000</v>
      </c>
      <c r="E11" s="17">
        <f t="shared" si="1"/>
        <v>150000</v>
      </c>
      <c r="F11" s="16">
        <f t="shared" si="1"/>
        <v>450000</v>
      </c>
      <c r="G11" s="16">
        <f t="shared" si="1"/>
        <v>750000</v>
      </c>
      <c r="H11" s="16">
        <f t="shared" si="1"/>
        <v>1500000</v>
      </c>
      <c r="I11" s="17">
        <f t="shared" si="1"/>
        <v>1800000</v>
      </c>
      <c r="J11" s="16">
        <f t="shared" si="1"/>
        <v>1950000</v>
      </c>
      <c r="K11" s="16">
        <f t="shared" si="1"/>
        <v>2275000</v>
      </c>
      <c r="L11" s="16">
        <f t="shared" si="1"/>
        <v>2600000</v>
      </c>
      <c r="M11" s="17">
        <f t="shared" si="1"/>
        <v>2600000</v>
      </c>
      <c r="N11" s="16">
        <f t="shared" si="1"/>
        <v>2625000</v>
      </c>
      <c r="O11" s="16">
        <f t="shared" si="1"/>
        <v>2625000</v>
      </c>
      <c r="P11" s="16">
        <f t="shared" si="1"/>
        <v>3150000</v>
      </c>
      <c r="Q11" s="16">
        <f t="shared" si="1"/>
        <v>3150000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10</v>
      </c>
      <c r="B12" s="1">
        <f t="shared" ref="B12:Q12" si="2">B4*B10</f>
        <v>0</v>
      </c>
      <c r="C12" s="1">
        <f t="shared" si="2"/>
        <v>0</v>
      </c>
      <c r="D12" s="18">
        <f t="shared" si="2"/>
        <v>21500</v>
      </c>
      <c r="E12" s="19">
        <f t="shared" si="2"/>
        <v>125000</v>
      </c>
      <c r="F12" s="18">
        <f t="shared" si="2"/>
        <v>375000</v>
      </c>
      <c r="G12" s="18">
        <f t="shared" si="2"/>
        <v>625000</v>
      </c>
      <c r="H12" s="18">
        <f t="shared" si="2"/>
        <v>1250000</v>
      </c>
      <c r="I12" s="19">
        <f t="shared" si="2"/>
        <v>1500000</v>
      </c>
      <c r="J12" s="18">
        <f t="shared" si="2"/>
        <v>1500000</v>
      </c>
      <c r="K12" s="18">
        <f t="shared" si="2"/>
        <v>1750000</v>
      </c>
      <c r="L12" s="18">
        <f t="shared" si="2"/>
        <v>2000000</v>
      </c>
      <c r="M12" s="19">
        <f t="shared" si="2"/>
        <v>2000000</v>
      </c>
      <c r="N12" s="18">
        <f t="shared" si="2"/>
        <v>1887500</v>
      </c>
      <c r="O12" s="18">
        <f t="shared" si="2"/>
        <v>1887500</v>
      </c>
      <c r="P12" s="18">
        <f t="shared" si="2"/>
        <v>2265000</v>
      </c>
      <c r="Q12" s="18">
        <f t="shared" si="2"/>
        <v>2265000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0" t="s">
        <v>11</v>
      </c>
      <c r="B13" s="21">
        <f t="shared" ref="B13:Q13" si="3">B11-B12</f>
        <v>0</v>
      </c>
      <c r="C13" s="21">
        <f t="shared" si="3"/>
        <v>0</v>
      </c>
      <c r="D13" s="22">
        <f t="shared" si="3"/>
        <v>-6500</v>
      </c>
      <c r="E13" s="23">
        <f t="shared" si="3"/>
        <v>25000</v>
      </c>
      <c r="F13" s="22">
        <f t="shared" si="3"/>
        <v>75000</v>
      </c>
      <c r="G13" s="22">
        <f t="shared" si="3"/>
        <v>125000</v>
      </c>
      <c r="H13" s="22">
        <f t="shared" si="3"/>
        <v>250000</v>
      </c>
      <c r="I13" s="23">
        <f t="shared" si="3"/>
        <v>300000</v>
      </c>
      <c r="J13" s="22">
        <f t="shared" si="3"/>
        <v>450000</v>
      </c>
      <c r="K13" s="22">
        <f t="shared" si="3"/>
        <v>525000</v>
      </c>
      <c r="L13" s="22">
        <f t="shared" si="3"/>
        <v>600000</v>
      </c>
      <c r="M13" s="23">
        <f t="shared" si="3"/>
        <v>600000</v>
      </c>
      <c r="N13" s="22">
        <f t="shared" si="3"/>
        <v>737500</v>
      </c>
      <c r="O13" s="22">
        <f t="shared" si="3"/>
        <v>737500</v>
      </c>
      <c r="P13" s="22">
        <f t="shared" si="3"/>
        <v>885000</v>
      </c>
      <c r="Q13" s="22">
        <f t="shared" si="3"/>
        <v>885000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12</v>
      </c>
      <c r="B14" s="2"/>
      <c r="C14" s="2"/>
      <c r="D14" s="24">
        <f t="shared" ref="D14:Q14" si="4">(D13/D11)</f>
        <v>-0.43333333333333335</v>
      </c>
      <c r="E14" s="24">
        <f t="shared" si="4"/>
        <v>0.16666666666666666</v>
      </c>
      <c r="F14" s="24">
        <f t="shared" si="4"/>
        <v>0.16666666666666666</v>
      </c>
      <c r="G14" s="24">
        <f t="shared" si="4"/>
        <v>0.16666666666666666</v>
      </c>
      <c r="H14" s="24">
        <f t="shared" si="4"/>
        <v>0.16666666666666666</v>
      </c>
      <c r="I14" s="24">
        <f t="shared" si="4"/>
        <v>0.16666666666666666</v>
      </c>
      <c r="J14" s="24">
        <f t="shared" si="4"/>
        <v>0.23076923076923078</v>
      </c>
      <c r="K14" s="24">
        <f t="shared" si="4"/>
        <v>0.23076923076923078</v>
      </c>
      <c r="L14" s="24">
        <f t="shared" si="4"/>
        <v>0.23076923076923078</v>
      </c>
      <c r="M14" s="24">
        <f t="shared" si="4"/>
        <v>0.23076923076923078</v>
      </c>
      <c r="N14" s="24">
        <f t="shared" si="4"/>
        <v>0.28095238095238095</v>
      </c>
      <c r="O14" s="24">
        <f t="shared" si="4"/>
        <v>0.28095238095238095</v>
      </c>
      <c r="P14" s="24">
        <f t="shared" si="4"/>
        <v>0.28095238095238095</v>
      </c>
      <c r="Q14" s="24">
        <f t="shared" si="4"/>
        <v>0.28095238095238095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1" t="s">
        <v>59</v>
      </c>
      <c r="B15" s="21">
        <v>0</v>
      </c>
      <c r="C15" s="21">
        <v>0</v>
      </c>
      <c r="D15" s="21">
        <v>0</v>
      </c>
      <c r="E15" s="25">
        <v>0</v>
      </c>
      <c r="F15" s="21">
        <v>0</v>
      </c>
      <c r="G15" s="21">
        <v>0</v>
      </c>
      <c r="H15" s="21">
        <v>0</v>
      </c>
      <c r="I15" s="25">
        <v>0</v>
      </c>
      <c r="J15" s="21">
        <v>0</v>
      </c>
      <c r="K15" s="21">
        <v>0</v>
      </c>
      <c r="L15" s="21">
        <v>0</v>
      </c>
      <c r="M15" s="25">
        <v>0</v>
      </c>
      <c r="N15" s="21">
        <v>0</v>
      </c>
      <c r="O15" s="21">
        <v>0</v>
      </c>
      <c r="P15" s="21">
        <v>0</v>
      </c>
      <c r="Q15" s="21">
        <v>0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0" t="s">
        <v>58</v>
      </c>
      <c r="B16" s="18">
        <f t="shared" ref="B16:Q16" si="5">B11*0.5%</f>
        <v>0</v>
      </c>
      <c r="C16" s="18">
        <f t="shared" si="5"/>
        <v>0</v>
      </c>
      <c r="D16" s="18">
        <f t="shared" si="5"/>
        <v>75</v>
      </c>
      <c r="E16" s="19">
        <f t="shared" si="5"/>
        <v>750</v>
      </c>
      <c r="F16" s="18">
        <f t="shared" si="5"/>
        <v>2250</v>
      </c>
      <c r="G16" s="18">
        <f t="shared" si="5"/>
        <v>3750</v>
      </c>
      <c r="H16" s="18">
        <f t="shared" si="5"/>
        <v>7500</v>
      </c>
      <c r="I16" s="19">
        <f t="shared" si="5"/>
        <v>9000</v>
      </c>
      <c r="J16" s="18">
        <f t="shared" si="5"/>
        <v>9750</v>
      </c>
      <c r="K16" s="18">
        <f t="shared" si="5"/>
        <v>11375</v>
      </c>
      <c r="L16" s="18">
        <f t="shared" si="5"/>
        <v>13000</v>
      </c>
      <c r="M16" s="19">
        <f t="shared" si="5"/>
        <v>13000</v>
      </c>
      <c r="N16" s="18">
        <f t="shared" si="5"/>
        <v>13125</v>
      </c>
      <c r="O16" s="18">
        <f t="shared" si="5"/>
        <v>13125</v>
      </c>
      <c r="P16" s="18">
        <f t="shared" si="5"/>
        <v>15750</v>
      </c>
      <c r="Q16" s="18">
        <f t="shared" si="5"/>
        <v>15750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1" t="s">
        <v>13</v>
      </c>
      <c r="B17" s="22">
        <f t="shared" ref="B17:Q17" si="6">B13+B16</f>
        <v>0</v>
      </c>
      <c r="C17" s="22">
        <f t="shared" si="6"/>
        <v>0</v>
      </c>
      <c r="D17" s="22">
        <f t="shared" si="6"/>
        <v>-6425</v>
      </c>
      <c r="E17" s="23">
        <f t="shared" si="6"/>
        <v>25750</v>
      </c>
      <c r="F17" s="22">
        <f t="shared" si="6"/>
        <v>77250</v>
      </c>
      <c r="G17" s="22">
        <f t="shared" si="6"/>
        <v>128750</v>
      </c>
      <c r="H17" s="22">
        <f t="shared" si="6"/>
        <v>257500</v>
      </c>
      <c r="I17" s="23">
        <f t="shared" si="6"/>
        <v>309000</v>
      </c>
      <c r="J17" s="22">
        <f t="shared" si="6"/>
        <v>459750</v>
      </c>
      <c r="K17" s="22">
        <f t="shared" si="6"/>
        <v>536375</v>
      </c>
      <c r="L17" s="22">
        <f t="shared" si="6"/>
        <v>613000</v>
      </c>
      <c r="M17" s="23">
        <f t="shared" si="6"/>
        <v>613000</v>
      </c>
      <c r="N17" s="22">
        <f t="shared" si="6"/>
        <v>750625</v>
      </c>
      <c r="O17" s="22">
        <f t="shared" si="6"/>
        <v>750625</v>
      </c>
      <c r="P17" s="22">
        <f t="shared" si="6"/>
        <v>900750</v>
      </c>
      <c r="Q17" s="22">
        <f t="shared" si="6"/>
        <v>900750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6" t="s">
        <v>14</v>
      </c>
      <c r="B18" s="27"/>
      <c r="C18" s="27"/>
      <c r="D18" s="28">
        <f t="shared" ref="D18:Q18" si="7">(D17/D11)</f>
        <v>-0.42833333333333334</v>
      </c>
      <c r="E18" s="28">
        <f t="shared" si="7"/>
        <v>0.17166666666666666</v>
      </c>
      <c r="F18" s="28">
        <f t="shared" si="7"/>
        <v>0.17166666666666666</v>
      </c>
      <c r="G18" s="28">
        <f t="shared" si="7"/>
        <v>0.17166666666666666</v>
      </c>
      <c r="H18" s="28">
        <f t="shared" si="7"/>
        <v>0.17166666666666666</v>
      </c>
      <c r="I18" s="28">
        <f t="shared" si="7"/>
        <v>0.17166666666666666</v>
      </c>
      <c r="J18" s="28">
        <f t="shared" si="7"/>
        <v>0.23576923076923076</v>
      </c>
      <c r="K18" s="28">
        <f t="shared" si="7"/>
        <v>0.23576923076923076</v>
      </c>
      <c r="L18" s="28">
        <f t="shared" si="7"/>
        <v>0.23576923076923076</v>
      </c>
      <c r="M18" s="28">
        <f t="shared" si="7"/>
        <v>0.23576923076923076</v>
      </c>
      <c r="N18" s="28">
        <f t="shared" si="7"/>
        <v>0.28595238095238096</v>
      </c>
      <c r="O18" s="28">
        <f t="shared" si="7"/>
        <v>0.28595238095238096</v>
      </c>
      <c r="P18" s="28">
        <f t="shared" si="7"/>
        <v>0.28595238095238096</v>
      </c>
      <c r="Q18" s="28">
        <f t="shared" si="7"/>
        <v>0.28595238095238096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9" t="s">
        <v>15</v>
      </c>
      <c r="B19" s="30">
        <v>59000</v>
      </c>
      <c r="C19" s="30">
        <v>120000</v>
      </c>
      <c r="D19" s="30">
        <v>100000</v>
      </c>
      <c r="E19" s="31">
        <v>20000</v>
      </c>
      <c r="F19" s="30">
        <v>10000</v>
      </c>
      <c r="G19" s="32"/>
      <c r="H19" s="32"/>
      <c r="I19" s="33"/>
      <c r="J19" s="32"/>
      <c r="K19" s="32"/>
      <c r="L19" s="32"/>
      <c r="M19" s="33"/>
      <c r="N19" s="32"/>
      <c r="O19" s="32"/>
      <c r="P19" s="32"/>
      <c r="Q19" s="32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4" t="s">
        <v>16</v>
      </c>
      <c r="B20" s="4">
        <v>10000</v>
      </c>
      <c r="C20" s="6">
        <v>15000</v>
      </c>
      <c r="D20" s="6">
        <v>20000</v>
      </c>
      <c r="E20" s="7">
        <v>17000</v>
      </c>
      <c r="F20" s="4"/>
      <c r="G20" s="1"/>
      <c r="H20" s="1"/>
      <c r="I20" s="11"/>
      <c r="J20" s="1"/>
      <c r="K20" s="1"/>
      <c r="L20" s="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9" t="s">
        <v>17</v>
      </c>
      <c r="B21" s="35">
        <v>5000</v>
      </c>
      <c r="C21" s="35">
        <v>5000</v>
      </c>
      <c r="D21" s="35">
        <v>7000</v>
      </c>
      <c r="E21" s="36">
        <v>7000</v>
      </c>
      <c r="F21" s="36">
        <v>7000</v>
      </c>
      <c r="G21" s="36">
        <v>7000</v>
      </c>
      <c r="H21" s="36">
        <v>7000</v>
      </c>
      <c r="I21" s="36">
        <v>7000</v>
      </c>
      <c r="J21" s="36">
        <v>7000</v>
      </c>
      <c r="K21" s="36">
        <v>7000</v>
      </c>
      <c r="L21" s="36">
        <v>7000</v>
      </c>
      <c r="M21" s="36">
        <v>7000</v>
      </c>
      <c r="N21" s="36">
        <v>7000</v>
      </c>
      <c r="O21" s="36">
        <v>7000</v>
      </c>
      <c r="P21" s="36">
        <v>7000</v>
      </c>
      <c r="Q21" s="36">
        <v>7000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4" t="s">
        <v>18</v>
      </c>
      <c r="B22" s="4">
        <f t="shared" ref="B22:Q22" si="8">SUM(B19:B21)</f>
        <v>74000</v>
      </c>
      <c r="C22" s="4">
        <f t="shared" si="8"/>
        <v>140000</v>
      </c>
      <c r="D22" s="4">
        <f t="shared" si="8"/>
        <v>127000</v>
      </c>
      <c r="E22" s="5">
        <f t="shared" si="8"/>
        <v>44000</v>
      </c>
      <c r="F22" s="4">
        <f t="shared" si="8"/>
        <v>17000</v>
      </c>
      <c r="G22" s="1">
        <f t="shared" si="8"/>
        <v>7000</v>
      </c>
      <c r="H22" s="1">
        <f t="shared" si="8"/>
        <v>7000</v>
      </c>
      <c r="I22" s="11">
        <f t="shared" si="8"/>
        <v>7000</v>
      </c>
      <c r="J22" s="1">
        <f t="shared" si="8"/>
        <v>7000</v>
      </c>
      <c r="K22" s="1">
        <f t="shared" si="8"/>
        <v>7000</v>
      </c>
      <c r="L22" s="1">
        <f t="shared" si="8"/>
        <v>7000</v>
      </c>
      <c r="M22" s="11">
        <f t="shared" si="8"/>
        <v>7000</v>
      </c>
      <c r="N22" s="1">
        <f t="shared" si="8"/>
        <v>7000</v>
      </c>
      <c r="O22" s="1">
        <f t="shared" si="8"/>
        <v>7000</v>
      </c>
      <c r="P22" s="1">
        <f t="shared" si="8"/>
        <v>7000</v>
      </c>
      <c r="Q22" s="1">
        <f t="shared" si="8"/>
        <v>7000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72" t="s">
        <v>60</v>
      </c>
      <c r="B23" s="32"/>
      <c r="C23" s="32"/>
      <c r="D23" s="32"/>
      <c r="E23" s="33"/>
      <c r="F23" s="32"/>
      <c r="G23" s="32">
        <f>F$22/10</f>
        <v>1700</v>
      </c>
      <c r="H23" s="32">
        <v>4000</v>
      </c>
      <c r="I23" s="33">
        <v>4000</v>
      </c>
      <c r="J23" s="32">
        <v>4000</v>
      </c>
      <c r="K23" s="32">
        <v>4000</v>
      </c>
      <c r="L23" s="32">
        <v>4000</v>
      </c>
      <c r="M23" s="33">
        <v>4000</v>
      </c>
      <c r="N23" s="32">
        <v>4000</v>
      </c>
      <c r="O23" s="32">
        <v>4000</v>
      </c>
      <c r="P23" s="32">
        <v>4000</v>
      </c>
      <c r="Q23" s="32">
        <v>4000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4" t="s">
        <v>19</v>
      </c>
      <c r="B24" s="1">
        <v>0</v>
      </c>
      <c r="C24" s="1">
        <v>0</v>
      </c>
      <c r="D24" s="1">
        <v>0</v>
      </c>
      <c r="E24" s="11">
        <v>0</v>
      </c>
      <c r="F24" s="1">
        <v>0</v>
      </c>
      <c r="G24" s="1">
        <v>0</v>
      </c>
      <c r="H24" s="1">
        <v>0</v>
      </c>
      <c r="I24" s="11">
        <v>0</v>
      </c>
      <c r="J24" s="1">
        <v>0</v>
      </c>
      <c r="K24" s="1">
        <v>0</v>
      </c>
      <c r="L24" s="1">
        <v>0</v>
      </c>
      <c r="M24" s="1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7" t="s">
        <v>20</v>
      </c>
      <c r="B25" s="38">
        <f t="shared" ref="B25:Q25" si="9">B17-B22</f>
        <v>-74000</v>
      </c>
      <c r="C25" s="38">
        <f t="shared" si="9"/>
        <v>-140000</v>
      </c>
      <c r="D25" s="38">
        <f t="shared" si="9"/>
        <v>-133425</v>
      </c>
      <c r="E25" s="39">
        <f t="shared" si="9"/>
        <v>-18250</v>
      </c>
      <c r="F25" s="38">
        <f t="shared" si="9"/>
        <v>60250</v>
      </c>
      <c r="G25" s="38">
        <f t="shared" si="9"/>
        <v>121750</v>
      </c>
      <c r="H25" s="38">
        <f t="shared" si="9"/>
        <v>250500</v>
      </c>
      <c r="I25" s="39">
        <f t="shared" si="9"/>
        <v>302000</v>
      </c>
      <c r="J25" s="38">
        <f t="shared" si="9"/>
        <v>452750</v>
      </c>
      <c r="K25" s="38">
        <f t="shared" si="9"/>
        <v>529375</v>
      </c>
      <c r="L25" s="38">
        <f t="shared" si="9"/>
        <v>606000</v>
      </c>
      <c r="M25" s="39">
        <f t="shared" si="9"/>
        <v>606000</v>
      </c>
      <c r="N25" s="38">
        <f t="shared" si="9"/>
        <v>743625</v>
      </c>
      <c r="O25" s="38">
        <f t="shared" si="9"/>
        <v>743625</v>
      </c>
      <c r="P25" s="38">
        <f t="shared" si="9"/>
        <v>893750</v>
      </c>
      <c r="Q25" s="38">
        <f t="shared" si="9"/>
        <v>893750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4" t="s">
        <v>21</v>
      </c>
      <c r="B26" s="40">
        <v>0</v>
      </c>
      <c r="C26" s="40">
        <v>500</v>
      </c>
      <c r="D26" s="40">
        <v>500</v>
      </c>
      <c r="E26" s="41">
        <v>500</v>
      </c>
      <c r="F26" s="40">
        <v>500</v>
      </c>
      <c r="G26" s="40">
        <v>500</v>
      </c>
      <c r="H26" s="40">
        <v>500</v>
      </c>
      <c r="I26" s="41">
        <v>500</v>
      </c>
      <c r="J26" s="40">
        <v>500</v>
      </c>
      <c r="K26" s="40">
        <v>500</v>
      </c>
      <c r="L26" s="40">
        <v>500</v>
      </c>
      <c r="M26" s="41">
        <v>500</v>
      </c>
      <c r="N26" s="40">
        <v>500</v>
      </c>
      <c r="O26" s="40">
        <v>500</v>
      </c>
      <c r="P26" s="40">
        <v>500</v>
      </c>
      <c r="Q26" s="40">
        <v>500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9" t="s">
        <v>22</v>
      </c>
      <c r="B27" s="38">
        <f t="shared" ref="B27:Q27" si="10">B25-B26</f>
        <v>-74000</v>
      </c>
      <c r="C27" s="38">
        <f t="shared" si="10"/>
        <v>-140500</v>
      </c>
      <c r="D27" s="38">
        <f t="shared" si="10"/>
        <v>-133925</v>
      </c>
      <c r="E27" s="39">
        <f t="shared" si="10"/>
        <v>-18750</v>
      </c>
      <c r="F27" s="38">
        <f t="shared" si="10"/>
        <v>59750</v>
      </c>
      <c r="G27" s="38">
        <f t="shared" si="10"/>
        <v>121250</v>
      </c>
      <c r="H27" s="38">
        <f t="shared" si="10"/>
        <v>250000</v>
      </c>
      <c r="I27" s="39">
        <f t="shared" si="10"/>
        <v>301500</v>
      </c>
      <c r="J27" s="38">
        <f t="shared" si="10"/>
        <v>452250</v>
      </c>
      <c r="K27" s="38">
        <f t="shared" si="10"/>
        <v>528875</v>
      </c>
      <c r="L27" s="38">
        <f t="shared" si="10"/>
        <v>605500</v>
      </c>
      <c r="M27" s="39">
        <f t="shared" si="10"/>
        <v>605500</v>
      </c>
      <c r="N27" s="38">
        <f t="shared" si="10"/>
        <v>743125</v>
      </c>
      <c r="O27" s="38">
        <f t="shared" si="10"/>
        <v>743125</v>
      </c>
      <c r="P27" s="38">
        <f t="shared" si="10"/>
        <v>893250</v>
      </c>
      <c r="Q27" s="38">
        <f t="shared" si="10"/>
        <v>893250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4" t="s">
        <v>23</v>
      </c>
      <c r="B28" s="40">
        <f>B27</f>
        <v>-74000</v>
      </c>
      <c r="C28" s="40">
        <f>B27+C27</f>
        <v>-214500</v>
      </c>
      <c r="D28" s="40">
        <f>SUM(B27:D27)</f>
        <v>-348425</v>
      </c>
      <c r="E28" s="41">
        <f>SUM(B27:E27)</f>
        <v>-367175</v>
      </c>
      <c r="F28" s="40">
        <f>SUM(B27:F27)</f>
        <v>-307425</v>
      </c>
      <c r="G28" s="40">
        <f>SUM(B27:G27)</f>
        <v>-186175</v>
      </c>
      <c r="H28" s="40">
        <f>SUM(B27:H27)</f>
        <v>63825</v>
      </c>
      <c r="I28" s="41">
        <f>SUM(B27:I27)</f>
        <v>365325</v>
      </c>
      <c r="J28" s="40">
        <f>SUM(B27:J27)</f>
        <v>817575</v>
      </c>
      <c r="K28" s="40">
        <f>SUM(B27:K27)</f>
        <v>1346450</v>
      </c>
      <c r="L28" s="40">
        <f>SUM(B27:L27)</f>
        <v>1951950</v>
      </c>
      <c r="M28" s="41">
        <f>SUM(B27:M27)</f>
        <v>2557450</v>
      </c>
      <c r="N28" s="40">
        <f>SUM(B27:N27)</f>
        <v>3300575</v>
      </c>
      <c r="O28" s="40">
        <f>SUM(B27:O27)</f>
        <v>4043700</v>
      </c>
      <c r="P28" s="40">
        <f>SUM(B27:P27)</f>
        <v>4936950</v>
      </c>
      <c r="Q28" s="40">
        <f>SUM(B27:Q27)</f>
        <v>5830200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9" t="s">
        <v>24</v>
      </c>
      <c r="B29" s="38">
        <f t="shared" ref="B29:Q29" si="11">B25*0%</f>
        <v>0</v>
      </c>
      <c r="C29" s="38">
        <f t="shared" si="11"/>
        <v>0</v>
      </c>
      <c r="D29" s="38">
        <f t="shared" si="11"/>
        <v>0</v>
      </c>
      <c r="E29" s="39">
        <f t="shared" si="11"/>
        <v>0</v>
      </c>
      <c r="F29" s="38">
        <f t="shared" si="11"/>
        <v>0</v>
      </c>
      <c r="G29" s="38">
        <f t="shared" si="11"/>
        <v>0</v>
      </c>
      <c r="H29" s="38">
        <f t="shared" si="11"/>
        <v>0</v>
      </c>
      <c r="I29" s="39">
        <f t="shared" si="11"/>
        <v>0</v>
      </c>
      <c r="J29" s="38">
        <f t="shared" si="11"/>
        <v>0</v>
      </c>
      <c r="K29" s="38">
        <f t="shared" si="11"/>
        <v>0</v>
      </c>
      <c r="L29" s="38">
        <f t="shared" si="11"/>
        <v>0</v>
      </c>
      <c r="M29" s="39">
        <f t="shared" si="11"/>
        <v>0</v>
      </c>
      <c r="N29" s="38">
        <f t="shared" si="11"/>
        <v>0</v>
      </c>
      <c r="O29" s="38">
        <f t="shared" si="11"/>
        <v>0</v>
      </c>
      <c r="P29" s="38">
        <f t="shared" si="11"/>
        <v>0</v>
      </c>
      <c r="Q29" s="38">
        <f t="shared" si="11"/>
        <v>0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2" t="s">
        <v>25</v>
      </c>
      <c r="B30" s="43">
        <f t="shared" ref="B30:Q30" si="12">B25-B29</f>
        <v>-74000</v>
      </c>
      <c r="C30" s="43">
        <f t="shared" si="12"/>
        <v>-140000</v>
      </c>
      <c r="D30" s="43">
        <f t="shared" si="12"/>
        <v>-133425</v>
      </c>
      <c r="E30" s="44">
        <f t="shared" si="12"/>
        <v>-18250</v>
      </c>
      <c r="F30" s="43">
        <f t="shared" si="12"/>
        <v>60250</v>
      </c>
      <c r="G30" s="43">
        <f t="shared" si="12"/>
        <v>121750</v>
      </c>
      <c r="H30" s="43">
        <f t="shared" si="12"/>
        <v>250500</v>
      </c>
      <c r="I30" s="44">
        <f t="shared" si="12"/>
        <v>302000</v>
      </c>
      <c r="J30" s="43">
        <f t="shared" si="12"/>
        <v>452750</v>
      </c>
      <c r="K30" s="43">
        <f t="shared" si="12"/>
        <v>529375</v>
      </c>
      <c r="L30" s="43">
        <f t="shared" si="12"/>
        <v>606000</v>
      </c>
      <c r="M30" s="44">
        <f t="shared" si="12"/>
        <v>606000</v>
      </c>
      <c r="N30" s="45">
        <f t="shared" si="12"/>
        <v>743625</v>
      </c>
      <c r="O30" s="45">
        <f t="shared" si="12"/>
        <v>743625</v>
      </c>
      <c r="P30" s="45">
        <f t="shared" si="12"/>
        <v>893750</v>
      </c>
      <c r="Q30" s="45">
        <f t="shared" si="12"/>
        <v>893750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4" t="s">
        <v>26</v>
      </c>
      <c r="B31" s="40">
        <v>0</v>
      </c>
      <c r="C31" s="40">
        <v>15000</v>
      </c>
      <c r="D31" s="40">
        <v>20000</v>
      </c>
      <c r="E31" s="41">
        <v>0</v>
      </c>
      <c r="F31" s="40">
        <v>0</v>
      </c>
      <c r="G31" s="40">
        <v>0</v>
      </c>
      <c r="H31" s="40">
        <v>0</v>
      </c>
      <c r="I31" s="41">
        <v>0</v>
      </c>
      <c r="J31" s="40">
        <v>0</v>
      </c>
      <c r="K31" s="40">
        <v>0</v>
      </c>
      <c r="L31" s="40">
        <v>0</v>
      </c>
      <c r="M31" s="41">
        <v>0</v>
      </c>
      <c r="N31" s="40">
        <v>0</v>
      </c>
      <c r="O31" s="40">
        <v>0</v>
      </c>
      <c r="P31" s="40">
        <v>0</v>
      </c>
      <c r="Q31" s="40">
        <v>0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6" t="s">
        <v>27</v>
      </c>
      <c r="B32" s="47">
        <v>0</v>
      </c>
      <c r="C32" s="47">
        <v>0</v>
      </c>
      <c r="D32" s="47">
        <v>0</v>
      </c>
      <c r="E32" s="48">
        <v>0</v>
      </c>
      <c r="F32" s="47">
        <v>0</v>
      </c>
      <c r="G32" s="47">
        <v>0</v>
      </c>
      <c r="H32" s="47">
        <v>0</v>
      </c>
      <c r="I32" s="48">
        <v>0</v>
      </c>
      <c r="J32" s="47">
        <v>0</v>
      </c>
      <c r="K32" s="47">
        <v>0</v>
      </c>
      <c r="L32" s="47">
        <v>0</v>
      </c>
      <c r="M32" s="48">
        <v>0</v>
      </c>
      <c r="N32" s="47">
        <v>0</v>
      </c>
      <c r="O32" s="47">
        <v>0</v>
      </c>
      <c r="P32" s="47">
        <v>0</v>
      </c>
      <c r="Q32" s="47">
        <v>0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9" t="s">
        <v>28</v>
      </c>
      <c r="B33" s="40">
        <f t="shared" ref="B33:Q33" si="13">SUM(B31:B32)</f>
        <v>0</v>
      </c>
      <c r="C33" s="40">
        <f t="shared" si="13"/>
        <v>15000</v>
      </c>
      <c r="D33" s="40">
        <f t="shared" si="13"/>
        <v>20000</v>
      </c>
      <c r="E33" s="41">
        <f t="shared" si="13"/>
        <v>0</v>
      </c>
      <c r="F33" s="40">
        <f t="shared" si="13"/>
        <v>0</v>
      </c>
      <c r="G33" s="40">
        <f t="shared" si="13"/>
        <v>0</v>
      </c>
      <c r="H33" s="40">
        <f t="shared" si="13"/>
        <v>0</v>
      </c>
      <c r="I33" s="41">
        <f t="shared" si="13"/>
        <v>0</v>
      </c>
      <c r="J33" s="40">
        <f t="shared" si="13"/>
        <v>0</v>
      </c>
      <c r="K33" s="40">
        <f t="shared" si="13"/>
        <v>0</v>
      </c>
      <c r="L33" s="40">
        <f t="shared" si="13"/>
        <v>0</v>
      </c>
      <c r="M33" s="41">
        <f t="shared" si="13"/>
        <v>0</v>
      </c>
      <c r="N33" s="40">
        <f t="shared" si="13"/>
        <v>0</v>
      </c>
      <c r="O33" s="40">
        <f t="shared" si="13"/>
        <v>0</v>
      </c>
      <c r="P33" s="40">
        <f t="shared" si="13"/>
        <v>0</v>
      </c>
      <c r="Q33" s="40">
        <f t="shared" si="13"/>
        <v>0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0" t="s">
        <v>29</v>
      </c>
      <c r="B34" s="51">
        <f>B33</f>
        <v>0</v>
      </c>
      <c r="C34" s="51">
        <f>SUM(B33:C33)</f>
        <v>15000</v>
      </c>
      <c r="D34" s="51">
        <f>SUM(B33:D33)</f>
        <v>35000</v>
      </c>
      <c r="E34" s="52">
        <f>SUM(B33:E33)</f>
        <v>35000</v>
      </c>
      <c r="F34" s="51">
        <f>SUM(B33:F33)</f>
        <v>35000</v>
      </c>
      <c r="G34" s="51">
        <f>SUM(B33:G33)</f>
        <v>35000</v>
      </c>
      <c r="H34" s="51">
        <f>SUM(B33:H33)</f>
        <v>35000</v>
      </c>
      <c r="I34" s="52">
        <f>SUM(B33:I33)</f>
        <v>35000</v>
      </c>
      <c r="J34" s="51">
        <f>SUM(B33:J33)</f>
        <v>35000</v>
      </c>
      <c r="K34" s="51">
        <f>SUM(B33:K33)</f>
        <v>35000</v>
      </c>
      <c r="L34" s="51">
        <f>SUM(B33:L33)</f>
        <v>35000</v>
      </c>
      <c r="M34" s="52">
        <f>SUM(B33:M33)</f>
        <v>35000</v>
      </c>
      <c r="N34" s="51">
        <f>SUM(B33:N33)</f>
        <v>35000</v>
      </c>
      <c r="O34" s="51">
        <f>SUM(B33:O33)</f>
        <v>35000</v>
      </c>
      <c r="P34" s="51">
        <f>SUM(B33:P33)</f>
        <v>35000</v>
      </c>
      <c r="Q34" s="51">
        <f>SUM(B33:Q33)</f>
        <v>35000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3" t="s">
        <v>30</v>
      </c>
      <c r="B35" s="1"/>
      <c r="C35" s="1"/>
      <c r="D35" s="1"/>
      <c r="E35" s="11"/>
      <c r="F35" s="1"/>
      <c r="G35" s="1"/>
      <c r="H35" s="1"/>
      <c r="I35" s="11"/>
      <c r="J35" s="1"/>
      <c r="K35" s="1"/>
      <c r="L35" s="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31</v>
      </c>
      <c r="B36" s="1">
        <v>1</v>
      </c>
      <c r="C36" s="1">
        <v>2</v>
      </c>
      <c r="D36" s="1">
        <v>3</v>
      </c>
      <c r="E36" s="11">
        <v>4</v>
      </c>
      <c r="F36" s="1">
        <v>5</v>
      </c>
      <c r="G36" s="1">
        <v>6</v>
      </c>
      <c r="H36" s="1">
        <v>7</v>
      </c>
      <c r="I36" s="11">
        <v>8</v>
      </c>
      <c r="J36" s="1">
        <v>9</v>
      </c>
      <c r="K36" s="1">
        <v>10</v>
      </c>
      <c r="L36" s="1">
        <v>11</v>
      </c>
      <c r="M36" s="11">
        <v>12</v>
      </c>
      <c r="N36" s="1">
        <v>13</v>
      </c>
      <c r="O36" s="1">
        <v>14</v>
      </c>
      <c r="P36" s="1">
        <v>15</v>
      </c>
      <c r="Q36" s="1">
        <v>16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4" t="s">
        <v>32</v>
      </c>
      <c r="B37" s="55">
        <v>0.09</v>
      </c>
      <c r="C37" s="55">
        <v>0.09</v>
      </c>
      <c r="D37" s="55">
        <v>0.09</v>
      </c>
      <c r="E37" s="55">
        <v>0.09</v>
      </c>
      <c r="F37" s="55">
        <v>0.09</v>
      </c>
      <c r="G37" s="55">
        <v>0.09</v>
      </c>
      <c r="H37" s="55">
        <v>0.09</v>
      </c>
      <c r="I37" s="55">
        <v>0.09</v>
      </c>
      <c r="J37" s="55">
        <v>0.09</v>
      </c>
      <c r="K37" s="55">
        <v>0.09</v>
      </c>
      <c r="L37" s="55">
        <v>0.09</v>
      </c>
      <c r="M37" s="55">
        <v>0.09</v>
      </c>
      <c r="N37" s="55">
        <v>0.09</v>
      </c>
      <c r="O37" s="55">
        <v>0.09</v>
      </c>
      <c r="P37" s="55">
        <v>0.09</v>
      </c>
      <c r="Q37" s="55">
        <v>0.09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6" t="s">
        <v>33</v>
      </c>
      <c r="B38" s="57">
        <f t="shared" ref="B38:Q38" si="14">B30</f>
        <v>-74000</v>
      </c>
      <c r="C38" s="57">
        <f t="shared" si="14"/>
        <v>-140000</v>
      </c>
      <c r="D38" s="57">
        <f t="shared" si="14"/>
        <v>-133425</v>
      </c>
      <c r="E38" s="58">
        <f t="shared" si="14"/>
        <v>-18250</v>
      </c>
      <c r="F38" s="57">
        <f t="shared" si="14"/>
        <v>60250</v>
      </c>
      <c r="G38" s="57">
        <f t="shared" si="14"/>
        <v>121750</v>
      </c>
      <c r="H38" s="57">
        <f t="shared" si="14"/>
        <v>250500</v>
      </c>
      <c r="I38" s="58">
        <f t="shared" si="14"/>
        <v>302000</v>
      </c>
      <c r="J38" s="57">
        <f t="shared" si="14"/>
        <v>452750</v>
      </c>
      <c r="K38" s="57">
        <f t="shared" si="14"/>
        <v>529375</v>
      </c>
      <c r="L38" s="57">
        <f t="shared" si="14"/>
        <v>606000</v>
      </c>
      <c r="M38" s="58">
        <f t="shared" si="14"/>
        <v>606000</v>
      </c>
      <c r="N38" s="57">
        <f t="shared" si="14"/>
        <v>743625</v>
      </c>
      <c r="O38" s="57">
        <f t="shared" si="14"/>
        <v>743625</v>
      </c>
      <c r="P38" s="57">
        <f t="shared" si="14"/>
        <v>893750</v>
      </c>
      <c r="Q38" s="58">
        <f t="shared" si="14"/>
        <v>893750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9" t="s">
        <v>34</v>
      </c>
      <c r="B39" s="40">
        <f>B38</f>
        <v>-74000</v>
      </c>
      <c r="C39" s="40">
        <f>SUM(B38:C38)</f>
        <v>-214000</v>
      </c>
      <c r="D39" s="40">
        <f>SUM(B38:D38)</f>
        <v>-347425</v>
      </c>
      <c r="E39" s="41">
        <f>SUM(B38:E38)</f>
        <v>-365675</v>
      </c>
      <c r="F39" s="60">
        <f>SUM(B38:F38)</f>
        <v>-305425</v>
      </c>
      <c r="G39" s="40">
        <f>SUM(B38:G38)</f>
        <v>-183675</v>
      </c>
      <c r="H39" s="61">
        <f>SUM(B38:H38)</f>
        <v>66825</v>
      </c>
      <c r="I39" s="41">
        <f>SUM(B38:I38)</f>
        <v>368825</v>
      </c>
      <c r="J39" s="40">
        <f>SUM(B38:J38)</f>
        <v>821575</v>
      </c>
      <c r="K39" s="40">
        <f>SUM(B38:K38)</f>
        <v>1350950</v>
      </c>
      <c r="L39" s="40">
        <f>SUM(B38:L38)</f>
        <v>1956950</v>
      </c>
      <c r="M39" s="41">
        <f>SUM(B38:M38)</f>
        <v>2562950</v>
      </c>
      <c r="N39" s="40">
        <f>SUM(B38:N38)</f>
        <v>3306575</v>
      </c>
      <c r="O39" s="40">
        <f>SUM(B38:O38)</f>
        <v>4050200</v>
      </c>
      <c r="P39" s="40">
        <f>SUM(B38:P38)</f>
        <v>4943950</v>
      </c>
      <c r="Q39" s="41">
        <f>SUM(B38:Q38)</f>
        <v>5837700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6" t="s">
        <v>35</v>
      </c>
      <c r="B40" s="57">
        <f t="shared" ref="B40:Q40" si="15">(B38/(1+B37)^(B36/4))</f>
        <v>-72422.763948022752</v>
      </c>
      <c r="C40" s="57">
        <f t="shared" si="15"/>
        <v>-134095.6799309612</v>
      </c>
      <c r="D40" s="57">
        <f t="shared" si="15"/>
        <v>-125074.086038408</v>
      </c>
      <c r="E40" s="58">
        <f t="shared" si="15"/>
        <v>-16743.119266055044</v>
      </c>
      <c r="F40" s="57">
        <f t="shared" si="15"/>
        <v>54097.093080440995</v>
      </c>
      <c r="G40" s="57">
        <f t="shared" si="15"/>
        <v>106986.55984006896</v>
      </c>
      <c r="H40" s="57">
        <f t="shared" si="15"/>
        <v>215432.56822371227</v>
      </c>
      <c r="I40" s="58">
        <f t="shared" si="15"/>
        <v>254187.35796650109</v>
      </c>
      <c r="J40" s="57">
        <f t="shared" si="15"/>
        <v>372948.47755406995</v>
      </c>
      <c r="K40" s="57">
        <f t="shared" si="15"/>
        <v>426773.2427732909</v>
      </c>
      <c r="L40" s="57">
        <f t="shared" si="15"/>
        <v>478134.14031961624</v>
      </c>
      <c r="M40" s="58">
        <f t="shared" si="15"/>
        <v>467943.18891700485</v>
      </c>
      <c r="N40" s="57">
        <f t="shared" si="15"/>
        <v>561976.12271824118</v>
      </c>
      <c r="O40" s="57">
        <f t="shared" si="15"/>
        <v>549998.1632438954</v>
      </c>
      <c r="P40" s="57">
        <f t="shared" si="15"/>
        <v>646943.99720025575</v>
      </c>
      <c r="Q40" s="58">
        <f t="shared" si="15"/>
        <v>633155.03238951927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62" t="s">
        <v>36</v>
      </c>
      <c r="B41" s="63">
        <f>B40</f>
        <v>-72422.763948022752</v>
      </c>
      <c r="C41" s="63">
        <f>SUM(B40:C40)</f>
        <v>-206518.44387898396</v>
      </c>
      <c r="D41" s="63">
        <f>SUM(B40:D40)</f>
        <v>-331592.52991739195</v>
      </c>
      <c r="E41" s="64">
        <f>SUM(B40:E40)</f>
        <v>-348335.64918344701</v>
      </c>
      <c r="F41" s="63">
        <f>SUM(B40:F40)</f>
        <v>-294238.55610300601</v>
      </c>
      <c r="G41" s="63">
        <f>SUM(B40:G40)</f>
        <v>-187251.99626293703</v>
      </c>
      <c r="H41" s="63">
        <f>SUM(B40:H40)</f>
        <v>28180.57196077524</v>
      </c>
      <c r="I41" s="64">
        <f>SUM(B40:I40)</f>
        <v>282367.92992727633</v>
      </c>
      <c r="J41" s="63">
        <f>SUM(B40:J40)</f>
        <v>655316.40748134628</v>
      </c>
      <c r="K41" s="63">
        <f>SUM(B40:K40)</f>
        <v>1082089.6502546372</v>
      </c>
      <c r="L41" s="63">
        <f>SUM(B40:L40)</f>
        <v>1560223.7905742535</v>
      </c>
      <c r="M41" s="64">
        <f>SUM(B40:M40)</f>
        <v>2028166.9794912585</v>
      </c>
      <c r="N41" s="63">
        <f>SUM(B40:N40)</f>
        <v>2590143.1022094996</v>
      </c>
      <c r="O41" s="63">
        <f>SUM(B40:O40)</f>
        <v>3140141.265453395</v>
      </c>
      <c r="P41" s="63">
        <f>SUM(B40:P40)</f>
        <v>3787085.2626536507</v>
      </c>
      <c r="Q41" s="64">
        <f>SUM(B40:Q40)</f>
        <v>4420240.2950431705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65" t="s">
        <v>37</v>
      </c>
      <c r="B42" s="1"/>
      <c r="C42" s="1"/>
      <c r="D42" s="1"/>
      <c r="E42" s="11"/>
      <c r="F42" s="1"/>
      <c r="G42" s="1"/>
      <c r="H42" s="1"/>
      <c r="I42" s="11"/>
      <c r="J42" s="1"/>
      <c r="K42" s="1"/>
      <c r="L42" s="1"/>
      <c r="M42" s="1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" t="s">
        <v>18</v>
      </c>
      <c r="B43" s="8">
        <f t="shared" ref="B43:Q44" si="16">B22</f>
        <v>74000</v>
      </c>
      <c r="C43" s="8">
        <f t="shared" si="16"/>
        <v>140000</v>
      </c>
      <c r="D43" s="8">
        <f t="shared" si="16"/>
        <v>127000</v>
      </c>
      <c r="E43" s="9">
        <f t="shared" si="16"/>
        <v>44000</v>
      </c>
      <c r="F43" s="8">
        <f t="shared" si="16"/>
        <v>17000</v>
      </c>
      <c r="G43" s="8">
        <f t="shared" si="16"/>
        <v>7000</v>
      </c>
      <c r="H43" s="8">
        <f t="shared" si="16"/>
        <v>7000</v>
      </c>
      <c r="I43" s="9">
        <f t="shared" si="16"/>
        <v>7000</v>
      </c>
      <c r="J43" s="8">
        <f t="shared" si="16"/>
        <v>7000</v>
      </c>
      <c r="K43" s="8">
        <f t="shared" si="16"/>
        <v>7000</v>
      </c>
      <c r="L43" s="8">
        <f t="shared" si="16"/>
        <v>7000</v>
      </c>
      <c r="M43" s="9">
        <f t="shared" si="16"/>
        <v>7000</v>
      </c>
      <c r="N43" s="8">
        <f t="shared" si="16"/>
        <v>7000</v>
      </c>
      <c r="O43" s="8">
        <f t="shared" si="16"/>
        <v>7000</v>
      </c>
      <c r="P43" s="8">
        <f t="shared" si="16"/>
        <v>7000</v>
      </c>
      <c r="Q43" s="8">
        <f t="shared" si="16"/>
        <v>7000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38</v>
      </c>
      <c r="B44" s="1">
        <f t="shared" si="16"/>
        <v>0</v>
      </c>
      <c r="C44" s="1">
        <f t="shared" si="16"/>
        <v>0</v>
      </c>
      <c r="D44" s="1">
        <f t="shared" si="16"/>
        <v>0</v>
      </c>
      <c r="E44" s="11">
        <f t="shared" si="16"/>
        <v>0</v>
      </c>
      <c r="F44" s="1">
        <f t="shared" si="16"/>
        <v>0</v>
      </c>
      <c r="G44" s="1">
        <f t="shared" si="16"/>
        <v>1700</v>
      </c>
      <c r="H44" s="1">
        <f t="shared" si="16"/>
        <v>4000</v>
      </c>
      <c r="I44" s="11">
        <f t="shared" si="16"/>
        <v>4000</v>
      </c>
      <c r="J44" s="1">
        <f t="shared" si="16"/>
        <v>4000</v>
      </c>
      <c r="K44" s="1">
        <f t="shared" si="16"/>
        <v>4000</v>
      </c>
      <c r="L44" s="1">
        <f t="shared" si="16"/>
        <v>4000</v>
      </c>
      <c r="M44" s="11">
        <f t="shared" si="16"/>
        <v>4000</v>
      </c>
      <c r="N44" s="1">
        <f t="shared" si="16"/>
        <v>4000</v>
      </c>
      <c r="O44" s="1">
        <f t="shared" si="16"/>
        <v>4000</v>
      </c>
      <c r="P44" s="1">
        <f t="shared" si="16"/>
        <v>4000</v>
      </c>
      <c r="Q44" s="1">
        <f t="shared" si="16"/>
        <v>4000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" t="s">
        <v>39</v>
      </c>
      <c r="B45" s="8">
        <f t="shared" ref="B45:Q46" si="17">B31</f>
        <v>0</v>
      </c>
      <c r="C45" s="8">
        <f t="shared" si="17"/>
        <v>15000</v>
      </c>
      <c r="D45" s="8">
        <f t="shared" si="17"/>
        <v>20000</v>
      </c>
      <c r="E45" s="9">
        <f t="shared" si="17"/>
        <v>0</v>
      </c>
      <c r="F45" s="8">
        <f t="shared" si="17"/>
        <v>0</v>
      </c>
      <c r="G45" s="8">
        <f t="shared" si="17"/>
        <v>0</v>
      </c>
      <c r="H45" s="8">
        <f t="shared" si="17"/>
        <v>0</v>
      </c>
      <c r="I45" s="9">
        <f t="shared" si="17"/>
        <v>0</v>
      </c>
      <c r="J45" s="8">
        <f t="shared" si="17"/>
        <v>0</v>
      </c>
      <c r="K45" s="8">
        <f t="shared" si="17"/>
        <v>0</v>
      </c>
      <c r="L45" s="8">
        <f t="shared" si="17"/>
        <v>0</v>
      </c>
      <c r="M45" s="9">
        <f t="shared" si="17"/>
        <v>0</v>
      </c>
      <c r="N45" s="8">
        <f t="shared" si="17"/>
        <v>0</v>
      </c>
      <c r="O45" s="8">
        <f t="shared" si="17"/>
        <v>0</v>
      </c>
      <c r="P45" s="8">
        <f t="shared" si="17"/>
        <v>0</v>
      </c>
      <c r="Q45" s="8">
        <f t="shared" si="17"/>
        <v>0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27</v>
      </c>
      <c r="B46" s="1">
        <f t="shared" si="17"/>
        <v>0</v>
      </c>
      <c r="C46" s="1">
        <f t="shared" si="17"/>
        <v>0</v>
      </c>
      <c r="D46" s="1">
        <f t="shared" si="17"/>
        <v>0</v>
      </c>
      <c r="E46" s="11">
        <f t="shared" si="17"/>
        <v>0</v>
      </c>
      <c r="F46" s="1">
        <f t="shared" si="17"/>
        <v>0</v>
      </c>
      <c r="G46" s="1">
        <f t="shared" si="17"/>
        <v>0</v>
      </c>
      <c r="H46" s="1">
        <f t="shared" si="17"/>
        <v>0</v>
      </c>
      <c r="I46" s="11">
        <f t="shared" si="17"/>
        <v>0</v>
      </c>
      <c r="J46" s="1">
        <f t="shared" si="17"/>
        <v>0</v>
      </c>
      <c r="K46" s="1">
        <f t="shared" si="17"/>
        <v>0</v>
      </c>
      <c r="L46" s="1">
        <f t="shared" si="17"/>
        <v>0</v>
      </c>
      <c r="M46" s="11">
        <f t="shared" si="17"/>
        <v>0</v>
      </c>
      <c r="N46" s="1">
        <f t="shared" si="17"/>
        <v>0</v>
      </c>
      <c r="O46" s="1">
        <f t="shared" si="17"/>
        <v>0</v>
      </c>
      <c r="P46" s="1">
        <f t="shared" si="17"/>
        <v>0</v>
      </c>
      <c r="Q46" s="1">
        <f t="shared" si="17"/>
        <v>0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8" t="s">
        <v>40</v>
      </c>
      <c r="B47" s="8">
        <f t="shared" ref="B47:Q47" si="18">SUM(B43:B46)</f>
        <v>74000</v>
      </c>
      <c r="C47" s="8">
        <f t="shared" si="18"/>
        <v>155000</v>
      </c>
      <c r="D47" s="8">
        <f t="shared" si="18"/>
        <v>147000</v>
      </c>
      <c r="E47" s="9">
        <f t="shared" si="18"/>
        <v>44000</v>
      </c>
      <c r="F47" s="8">
        <f t="shared" si="18"/>
        <v>17000</v>
      </c>
      <c r="G47" s="8">
        <f t="shared" si="18"/>
        <v>8700</v>
      </c>
      <c r="H47" s="8">
        <f t="shared" si="18"/>
        <v>11000</v>
      </c>
      <c r="I47" s="9">
        <f t="shared" si="18"/>
        <v>11000</v>
      </c>
      <c r="J47" s="8">
        <f t="shared" si="18"/>
        <v>11000</v>
      </c>
      <c r="K47" s="8">
        <f t="shared" si="18"/>
        <v>11000</v>
      </c>
      <c r="L47" s="8">
        <f t="shared" si="18"/>
        <v>11000</v>
      </c>
      <c r="M47" s="9">
        <f t="shared" si="18"/>
        <v>11000</v>
      </c>
      <c r="N47" s="8">
        <f t="shared" si="18"/>
        <v>11000</v>
      </c>
      <c r="O47" s="8">
        <f t="shared" si="18"/>
        <v>11000</v>
      </c>
      <c r="P47" s="8">
        <f t="shared" si="18"/>
        <v>11000</v>
      </c>
      <c r="Q47" s="8">
        <f t="shared" si="18"/>
        <v>11000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66" t="s">
        <v>41</v>
      </c>
      <c r="B48" s="66">
        <f>SUM(B47)</f>
        <v>74000</v>
      </c>
      <c r="C48" s="66">
        <f>SUM(B47:C47)</f>
        <v>229000</v>
      </c>
      <c r="D48" s="66">
        <f>SUM(B47:D47)</f>
        <v>376000</v>
      </c>
      <c r="E48" s="67">
        <f>SUM(B47:E47)</f>
        <v>420000</v>
      </c>
      <c r="F48" s="66">
        <f>SUM(B47:F47)</f>
        <v>437000</v>
      </c>
      <c r="G48" s="66">
        <f>SUM(B47:G47)</f>
        <v>445700</v>
      </c>
      <c r="H48" s="66">
        <f>SUM(B47:H47)</f>
        <v>456700</v>
      </c>
      <c r="I48" s="67">
        <f>SUM(B47:I47)</f>
        <v>467700</v>
      </c>
      <c r="J48" s="66">
        <f>SUM(B47:J47)</f>
        <v>478700</v>
      </c>
      <c r="K48" s="66">
        <f>SUM(B47:K47)</f>
        <v>489700</v>
      </c>
      <c r="L48" s="66">
        <f>SUM(B47:L47)</f>
        <v>500700</v>
      </c>
      <c r="M48" s="67">
        <f>SUM(B47:M47)</f>
        <v>511700</v>
      </c>
      <c r="N48" s="66">
        <f>SUM(B47:N47)</f>
        <v>522700</v>
      </c>
      <c r="O48" s="66">
        <f>SUM(B47:O47)</f>
        <v>533700</v>
      </c>
      <c r="P48" s="66">
        <f>SUM(B47:P47)</f>
        <v>544700</v>
      </c>
      <c r="Q48" s="66">
        <f>SUM(B47:Q47)</f>
        <v>555700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88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hidden="1" customHeight="1">
      <c r="A54" s="1"/>
      <c r="B54" s="1"/>
      <c r="C54" s="1"/>
      <c r="D54" s="1"/>
      <c r="E54" s="1"/>
      <c r="F54" s="1"/>
      <c r="G54" s="1"/>
      <c r="H54" s="1">
        <f t="array" ref="H54">NPV(15%,491790,)</f>
        <v>427643.47826086963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hidden="1" customHeight="1">
      <c r="A55" s="1"/>
      <c r="B55" s="1"/>
      <c r="C55" s="1"/>
      <c r="D55" s="1"/>
      <c r="E55" s="1"/>
      <c r="F55" s="1"/>
      <c r="G55" s="1"/>
      <c r="H55" s="1">
        <f t="array" ref="H55">NPV(15%,511047)</f>
        <v>444388.69565217395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hidden="1" customHeight="1">
      <c r="A56" s="1"/>
      <c r="B56" s="1"/>
      <c r="C56" s="1"/>
      <c r="D56" s="1"/>
      <c r="E56" s="1"/>
      <c r="F56" s="1"/>
      <c r="G56" s="1"/>
      <c r="H56" s="1">
        <f>474392+475527</f>
        <v>949919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 t="s">
        <v>1</v>
      </c>
      <c r="B59" s="68" t="s">
        <v>42</v>
      </c>
      <c r="C59" s="68" t="s">
        <v>43</v>
      </c>
      <c r="D59" s="68" t="s">
        <v>44</v>
      </c>
      <c r="E59" s="69" t="s">
        <v>45</v>
      </c>
      <c r="F59" s="68" t="s">
        <v>46</v>
      </c>
      <c r="G59" s="68" t="s">
        <v>47</v>
      </c>
      <c r="H59" s="68" t="s">
        <v>48</v>
      </c>
      <c r="I59" s="69" t="s">
        <v>49</v>
      </c>
      <c r="J59" s="68" t="s">
        <v>50</v>
      </c>
      <c r="K59" s="68" t="s">
        <v>51</v>
      </c>
      <c r="L59" s="68" t="s">
        <v>52</v>
      </c>
      <c r="M59" s="69" t="s">
        <v>53</v>
      </c>
      <c r="N59" s="68" t="s">
        <v>54</v>
      </c>
      <c r="O59" s="68" t="s">
        <v>55</v>
      </c>
      <c r="P59" s="68" t="s">
        <v>56</v>
      </c>
      <c r="Q59" s="68" t="s">
        <v>57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89</v>
      </c>
      <c r="B60" s="1">
        <v>-74000</v>
      </c>
      <c r="C60" s="1">
        <v>-214000</v>
      </c>
      <c r="D60" s="1">
        <v>-347425</v>
      </c>
      <c r="E60" s="1">
        <v>-365675</v>
      </c>
      <c r="F60" s="1">
        <v>-305425</v>
      </c>
      <c r="G60" s="1">
        <v>-183675</v>
      </c>
      <c r="H60" s="1">
        <v>66825</v>
      </c>
      <c r="I60" s="1">
        <v>368825</v>
      </c>
      <c r="J60" s="1">
        <v>821575</v>
      </c>
      <c r="K60" s="1">
        <v>1350950</v>
      </c>
      <c r="L60" s="1">
        <v>1956950</v>
      </c>
      <c r="M60" s="1">
        <v>2562950</v>
      </c>
      <c r="N60" s="1">
        <v>3306575</v>
      </c>
      <c r="O60" s="1">
        <v>4050200</v>
      </c>
      <c r="P60" s="1">
        <v>4943950</v>
      </c>
      <c r="Q60" s="1">
        <v>5837700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90</v>
      </c>
      <c r="B61" s="1">
        <v>-74000</v>
      </c>
      <c r="C61" s="1">
        <v>-214000</v>
      </c>
      <c r="D61" s="1">
        <v>-347425</v>
      </c>
      <c r="E61" s="1">
        <v>-368250</v>
      </c>
      <c r="F61" s="1">
        <v>-315725</v>
      </c>
      <c r="G61" s="1">
        <v>-206850</v>
      </c>
      <c r="H61" s="1">
        <v>17900</v>
      </c>
      <c r="I61" s="1">
        <v>289000</v>
      </c>
      <c r="J61" s="1">
        <v>695775</v>
      </c>
      <c r="K61" s="1">
        <v>1171512.5</v>
      </c>
      <c r="L61" s="1">
        <v>1716212.5</v>
      </c>
      <c r="M61" s="1">
        <v>2260912.5</v>
      </c>
      <c r="N61" s="1">
        <v>2929475</v>
      </c>
      <c r="O61" s="1">
        <v>3598037.5</v>
      </c>
      <c r="P61" s="1">
        <v>4401712.5</v>
      </c>
      <c r="Q61" s="1">
        <v>5205387.5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91</v>
      </c>
      <c r="B62" s="1">
        <v>-74000</v>
      </c>
      <c r="C62" s="1">
        <v>-214000</v>
      </c>
      <c r="D62" s="1">
        <v>-349575</v>
      </c>
      <c r="E62" s="1">
        <v>-380325</v>
      </c>
      <c r="F62" s="1">
        <v>-357575.00000000006</v>
      </c>
      <c r="G62" s="1">
        <v>-298325.00000000017</v>
      </c>
      <c r="H62" s="1">
        <v>-172825.00000000041</v>
      </c>
      <c r="I62" s="1">
        <v>-20825.00000000064</v>
      </c>
      <c r="J62" s="1">
        <v>281924.99999999936</v>
      </c>
      <c r="K62" s="1">
        <v>636299.9999999993</v>
      </c>
      <c r="L62" s="1">
        <v>1042299.9999999993</v>
      </c>
      <c r="M62" s="1">
        <v>1448299.9999999993</v>
      </c>
      <c r="N62" s="1">
        <v>2003174.9999999993</v>
      </c>
      <c r="O62" s="1">
        <v>2558049.9999999991</v>
      </c>
      <c r="P62" s="1">
        <v>3225299.9999999991</v>
      </c>
      <c r="Q62" s="1">
        <v>3892549.9999999991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B2:E2"/>
    <mergeCell ref="F2:I2"/>
    <mergeCell ref="J2:M2"/>
    <mergeCell ref="N2:Q2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Sheet 1 - Business Case</vt:lpstr>
      <vt:lpstr>Sheet 2 - 10% Decrease in Sales</vt:lpstr>
      <vt:lpstr>Sheet 3 - 10% Increase in Cost</vt:lpstr>
      <vt:lpstr>Sheet1</vt:lpstr>
      <vt:lpstr>Sheet 4 - Costed BOM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Guraz Buhariwala</cp:lastModifiedBy>
  <dcterms:modified xsi:type="dcterms:W3CDTF">2018-06-11T04:41:54Z</dcterms:modified>
</cp:coreProperties>
</file>