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advisors1-my.sharepoint.com/personal/ashok_capadvisors_in/Documents/Teaching/Learnbay/Machine Learning/Logistic Regression/"/>
    </mc:Choice>
  </mc:AlternateContent>
  <xr:revisionPtr revIDLastSave="4" documentId="11_7CAD45EFBF8CF06BB413A256F547A4961B450050" xr6:coauthVersionLast="47" xr6:coauthVersionMax="47" xr10:uidLastSave="{DB190030-821B-4EF9-8FCB-EC59E4B642C1}"/>
  <bookViews>
    <workbookView xWindow="-108" yWindow="-108" windowWidth="23256" windowHeight="12456" xr2:uid="{00000000-000D-0000-FFFF-FFFF00000000}"/>
  </bookViews>
  <sheets>
    <sheet name="Maximization" sheetId="1" r:id="rId1"/>
    <sheet name="Minimization" sheetId="2" r:id="rId2"/>
  </sheets>
  <definedNames>
    <definedName name="solver_adj" localSheetId="0" hidden="1">Maximization!$A$2:$B$2</definedName>
    <definedName name="solver_adj" localSheetId="1" hidden="1">Minimization!$A$2:$B$2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Maximization!$I$2</definedName>
    <definedName name="solver_opt" localSheetId="1" hidden="1">Minimization!$H$2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2" l="1"/>
  <c r="G27" i="2" s="1"/>
  <c r="H27" i="2" s="1"/>
  <c r="D26" i="2"/>
  <c r="G26" i="2" s="1"/>
  <c r="H26" i="2" s="1"/>
  <c r="D25" i="2"/>
  <c r="G25" i="2" s="1"/>
  <c r="H25" i="2" s="1"/>
  <c r="D24" i="2"/>
  <c r="G24" i="2" s="1"/>
  <c r="H24" i="2" s="1"/>
  <c r="D23" i="2"/>
  <c r="E23" i="2" s="1"/>
  <c r="F23" i="2" s="1"/>
  <c r="D22" i="2"/>
  <c r="E22" i="2" s="1"/>
  <c r="F22" i="2" s="1"/>
  <c r="D21" i="2"/>
  <c r="E21" i="2" s="1"/>
  <c r="F21" i="2" s="1"/>
  <c r="D20" i="2"/>
  <c r="G20" i="2" s="1"/>
  <c r="H20" i="2" s="1"/>
  <c r="D19" i="2"/>
  <c r="E19" i="2" s="1"/>
  <c r="F19" i="2" s="1"/>
  <c r="D18" i="2"/>
  <c r="G18" i="2" s="1"/>
  <c r="H18" i="2" s="1"/>
  <c r="D17" i="2"/>
  <c r="G17" i="2" s="1"/>
  <c r="H17" i="2" s="1"/>
  <c r="D16" i="2"/>
  <c r="G16" i="2" s="1"/>
  <c r="H16" i="2" s="1"/>
  <c r="D15" i="2"/>
  <c r="G15" i="2" s="1"/>
  <c r="H15" i="2" s="1"/>
  <c r="D14" i="2"/>
  <c r="E14" i="2" s="1"/>
  <c r="F14" i="2" s="1"/>
  <c r="D13" i="2"/>
  <c r="G13" i="2" s="1"/>
  <c r="H13" i="2" s="1"/>
  <c r="D12" i="2"/>
  <c r="G12" i="2" s="1"/>
  <c r="H12" i="2" s="1"/>
  <c r="D11" i="2"/>
  <c r="G11" i="2" s="1"/>
  <c r="H11" i="2" s="1"/>
  <c r="D10" i="2"/>
  <c r="G10" i="2" s="1"/>
  <c r="H10" i="2" s="1"/>
  <c r="D9" i="2"/>
  <c r="E9" i="2" s="1"/>
  <c r="F9" i="2" s="1"/>
  <c r="D8" i="2"/>
  <c r="G8" i="2" s="1"/>
  <c r="H8" i="2" s="1"/>
  <c r="D7" i="2"/>
  <c r="G7" i="2" s="1"/>
  <c r="H7" i="2" s="1"/>
  <c r="D6" i="2"/>
  <c r="E6" i="2" s="1"/>
  <c r="F6" i="2" s="1"/>
  <c r="D5" i="2"/>
  <c r="G5" i="2" s="1"/>
  <c r="H5" i="2" s="1"/>
  <c r="D4" i="2"/>
  <c r="G4" i="2" s="1"/>
  <c r="H4" i="2" s="1"/>
  <c r="AD16" i="1"/>
  <c r="S4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6" i="1"/>
  <c r="R5" i="1"/>
  <c r="D4" i="1"/>
  <c r="G4" i="1" s="1"/>
  <c r="AD7" i="1"/>
  <c r="AD9" i="1" s="1"/>
  <c r="AD11" i="1" s="1"/>
  <c r="AD13" i="1" s="1"/>
  <c r="D7" i="1"/>
  <c r="E7" i="1" s="1"/>
  <c r="F7" i="1" s="1"/>
  <c r="J7" i="1" s="1"/>
  <c r="D6" i="1"/>
  <c r="E6" i="1" s="1"/>
  <c r="F6" i="1" s="1"/>
  <c r="J6" i="1" s="1"/>
  <c r="G23" i="2" l="1"/>
  <c r="H23" i="2" s="1"/>
  <c r="G21" i="2"/>
  <c r="H21" i="2" s="1"/>
  <c r="E11" i="2"/>
  <c r="F11" i="2" s="1"/>
  <c r="I11" i="2" s="1"/>
  <c r="E7" i="2"/>
  <c r="F7" i="2" s="1"/>
  <c r="G19" i="2"/>
  <c r="H19" i="2" s="1"/>
  <c r="E15" i="2"/>
  <c r="F15" i="2" s="1"/>
  <c r="I15" i="2" s="1"/>
  <c r="E25" i="2"/>
  <c r="F25" i="2" s="1"/>
  <c r="I25" i="2" s="1"/>
  <c r="E5" i="2"/>
  <c r="F5" i="2" s="1"/>
  <c r="I5" i="2" s="1"/>
  <c r="E13" i="2"/>
  <c r="F13" i="2" s="1"/>
  <c r="E17" i="2"/>
  <c r="F17" i="2" s="1"/>
  <c r="I17" i="2" s="1"/>
  <c r="G9" i="2"/>
  <c r="H9" i="2" s="1"/>
  <c r="I14" i="2"/>
  <c r="I19" i="2"/>
  <c r="I21" i="2"/>
  <c r="I9" i="2"/>
  <c r="I6" i="2"/>
  <c r="I23" i="2"/>
  <c r="I22" i="2"/>
  <c r="E4" i="2"/>
  <c r="F4" i="2" s="1"/>
  <c r="G6" i="2"/>
  <c r="H6" i="2" s="1"/>
  <c r="E12" i="2"/>
  <c r="F12" i="2" s="1"/>
  <c r="G14" i="2"/>
  <c r="H14" i="2" s="1"/>
  <c r="E20" i="2"/>
  <c r="F20" i="2" s="1"/>
  <c r="G22" i="2"/>
  <c r="H22" i="2" s="1"/>
  <c r="E27" i="2"/>
  <c r="F27" i="2" s="1"/>
  <c r="E10" i="2"/>
  <c r="F10" i="2" s="1"/>
  <c r="E18" i="2"/>
  <c r="F18" i="2" s="1"/>
  <c r="E26" i="2"/>
  <c r="F26" i="2" s="1"/>
  <c r="E8" i="2"/>
  <c r="F8" i="2" s="1"/>
  <c r="E16" i="2"/>
  <c r="F16" i="2" s="1"/>
  <c r="E24" i="2"/>
  <c r="F24" i="2" s="1"/>
  <c r="H6" i="1"/>
  <c r="I6" i="1" s="1"/>
  <c r="H7" i="1"/>
  <c r="I7" i="1" s="1"/>
  <c r="G7" i="1"/>
  <c r="G6" i="1"/>
  <c r="D21" i="1"/>
  <c r="D13" i="1"/>
  <c r="D5" i="1"/>
  <c r="E4" i="1"/>
  <c r="F4" i="1" s="1"/>
  <c r="D20" i="1"/>
  <c r="D12" i="1"/>
  <c r="D27" i="1"/>
  <c r="D19" i="1"/>
  <c r="D11" i="1"/>
  <c r="D26" i="1"/>
  <c r="D18" i="1"/>
  <c r="D10" i="1"/>
  <c r="D25" i="1"/>
  <c r="D17" i="1"/>
  <c r="D9" i="1"/>
  <c r="D24" i="1"/>
  <c r="D16" i="1"/>
  <c r="D8" i="1"/>
  <c r="D23" i="1"/>
  <c r="D15" i="1"/>
  <c r="D22" i="1"/>
  <c r="D14" i="1"/>
  <c r="I13" i="2" l="1"/>
  <c r="I7" i="2"/>
  <c r="I8" i="2"/>
  <c r="I12" i="2"/>
  <c r="I26" i="2"/>
  <c r="I20" i="2"/>
  <c r="I4" i="2"/>
  <c r="I24" i="2"/>
  <c r="I10" i="2"/>
  <c r="I16" i="2"/>
  <c r="I18" i="2"/>
  <c r="I27" i="2"/>
  <c r="H4" i="1"/>
  <c r="I4" i="1" s="1"/>
  <c r="J4" i="1"/>
  <c r="E15" i="1"/>
  <c r="F15" i="1" s="1"/>
  <c r="J15" i="1" s="1"/>
  <c r="G15" i="1"/>
  <c r="E10" i="1"/>
  <c r="F10" i="1" s="1"/>
  <c r="J10" i="1" s="1"/>
  <c r="G10" i="1"/>
  <c r="E23" i="1"/>
  <c r="F23" i="1" s="1"/>
  <c r="J23" i="1" s="1"/>
  <c r="G23" i="1"/>
  <c r="E8" i="1"/>
  <c r="F8" i="1" s="1"/>
  <c r="J8" i="1" s="1"/>
  <c r="G8" i="1"/>
  <c r="E26" i="1"/>
  <c r="F26" i="1" s="1"/>
  <c r="J26" i="1" s="1"/>
  <c r="G26" i="1"/>
  <c r="E16" i="1"/>
  <c r="F16" i="1" s="1"/>
  <c r="J16" i="1" s="1"/>
  <c r="G16" i="1"/>
  <c r="E11" i="1"/>
  <c r="F11" i="1" s="1"/>
  <c r="J11" i="1" s="1"/>
  <c r="G11" i="1"/>
  <c r="E21" i="1"/>
  <c r="F21" i="1" s="1"/>
  <c r="J21" i="1" s="1"/>
  <c r="G21" i="1"/>
  <c r="E24" i="1"/>
  <c r="F24" i="1" s="1"/>
  <c r="J24" i="1" s="1"/>
  <c r="G24" i="1"/>
  <c r="E18" i="1"/>
  <c r="F18" i="1" s="1"/>
  <c r="J18" i="1" s="1"/>
  <c r="G18" i="1"/>
  <c r="E5" i="1"/>
  <c r="F5" i="1" s="1"/>
  <c r="J5" i="1" s="1"/>
  <c r="G5" i="1"/>
  <c r="E13" i="1"/>
  <c r="F13" i="1" s="1"/>
  <c r="J13" i="1" s="1"/>
  <c r="G13" i="1"/>
  <c r="E19" i="1"/>
  <c r="F19" i="1" s="1"/>
  <c r="J19" i="1" s="1"/>
  <c r="G19" i="1"/>
  <c r="E9" i="1"/>
  <c r="F9" i="1" s="1"/>
  <c r="J9" i="1" s="1"/>
  <c r="G9" i="1"/>
  <c r="E27" i="1"/>
  <c r="F27" i="1" s="1"/>
  <c r="J27" i="1" s="1"/>
  <c r="G27" i="1"/>
  <c r="E14" i="1"/>
  <c r="F14" i="1" s="1"/>
  <c r="J14" i="1" s="1"/>
  <c r="G14" i="1"/>
  <c r="E17" i="1"/>
  <c r="F17" i="1" s="1"/>
  <c r="J17" i="1" s="1"/>
  <c r="G17" i="1"/>
  <c r="E12" i="1"/>
  <c r="F12" i="1" s="1"/>
  <c r="J12" i="1" s="1"/>
  <c r="G12" i="1"/>
  <c r="E22" i="1"/>
  <c r="F22" i="1" s="1"/>
  <c r="J22" i="1" s="1"/>
  <c r="G22" i="1"/>
  <c r="E25" i="1"/>
  <c r="F25" i="1" s="1"/>
  <c r="J25" i="1" s="1"/>
  <c r="G25" i="1"/>
  <c r="E20" i="1"/>
  <c r="F20" i="1" s="1"/>
  <c r="J20" i="1" s="1"/>
  <c r="G20" i="1"/>
  <c r="H2" i="2" l="1"/>
  <c r="W6" i="1"/>
  <c r="V7" i="1"/>
  <c r="W7" i="1"/>
  <c r="V6" i="1"/>
  <c r="H25" i="1"/>
  <c r="I25" i="1" s="1"/>
  <c r="H14" i="1"/>
  <c r="I14" i="1" s="1"/>
  <c r="H13" i="1"/>
  <c r="I13" i="1" s="1"/>
  <c r="H21" i="1"/>
  <c r="I21" i="1" s="1"/>
  <c r="H8" i="1"/>
  <c r="I8" i="1" s="1"/>
  <c r="H22" i="1"/>
  <c r="I22" i="1" s="1"/>
  <c r="H27" i="1"/>
  <c r="I27" i="1" s="1"/>
  <c r="H5" i="1"/>
  <c r="I5" i="1" s="1"/>
  <c r="H11" i="1"/>
  <c r="I11" i="1" s="1"/>
  <c r="H23" i="1"/>
  <c r="I23" i="1" s="1"/>
  <c r="H12" i="1"/>
  <c r="I12" i="1" s="1"/>
  <c r="H9" i="1"/>
  <c r="I9" i="1" s="1"/>
  <c r="H18" i="1"/>
  <c r="I18" i="1" s="1"/>
  <c r="H16" i="1"/>
  <c r="I16" i="1" s="1"/>
  <c r="H10" i="1"/>
  <c r="I10" i="1" s="1"/>
  <c r="H20" i="1"/>
  <c r="I20" i="1" s="1"/>
  <c r="H17" i="1"/>
  <c r="I17" i="1" s="1"/>
  <c r="H19" i="1"/>
  <c r="I19" i="1" s="1"/>
  <c r="H24" i="1"/>
  <c r="I24" i="1" s="1"/>
  <c r="H26" i="1"/>
  <c r="I26" i="1" s="1"/>
  <c r="H15" i="1"/>
  <c r="I15" i="1" s="1"/>
  <c r="X7" i="1" l="1"/>
  <c r="W12" i="1" s="1"/>
  <c r="W19" i="1" s="1"/>
  <c r="W8" i="1"/>
  <c r="W11" i="1" s="1"/>
  <c r="V8" i="1"/>
  <c r="V11" i="1" s="1"/>
  <c r="I2" i="1"/>
  <c r="V19" i="1" l="1"/>
  <c r="W16" i="1"/>
  <c r="W13" i="1"/>
  <c r="AA19" i="1" s="1"/>
  <c r="X6" i="1"/>
  <c r="X8" i="1" l="1"/>
  <c r="W10" i="1" s="1"/>
  <c r="U19" i="1" s="1"/>
  <c r="V12" i="1"/>
  <c r="V16" i="1" s="1"/>
  <c r="W14" i="1"/>
  <c r="Z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ashok</author>
  </authors>
  <commentList>
    <comment ref="H1" authorId="0" shapeId="0" xr:uid="{1813A9D9-0EB7-4E0E-B517-D5A584E9ABE4}">
      <text>
        <r>
          <rPr>
            <b/>
            <sz val="9"/>
            <color indexed="81"/>
            <rFont val="Tahoma"/>
            <family val="2"/>
          </rPr>
          <t>ashok:</t>
        </r>
        <r>
          <rPr>
            <sz val="9"/>
            <color indexed="81"/>
            <rFont val="Tahoma"/>
            <family val="2"/>
          </rPr>
          <t xml:space="preserve">
SKLEARN: 
log loss function or binary-cross entropy function</t>
        </r>
      </text>
    </comment>
    <comment ref="D3" authorId="0" shapeId="0" xr:uid="{E8A79BD1-42A8-44E2-BDD2-8271CAEE4BF6}">
      <text>
        <r>
          <rPr>
            <b/>
            <sz val="9"/>
            <color indexed="81"/>
            <rFont val="Tahoma"/>
            <family val="2"/>
          </rPr>
          <t>ashok:</t>
        </r>
        <r>
          <rPr>
            <sz val="9"/>
            <color indexed="81"/>
            <rFont val="Tahoma"/>
            <family val="2"/>
          </rPr>
          <t xml:space="preserve">
Linear Model or GLM</t>
        </r>
      </text>
    </comment>
    <comment ref="G4" authorId="0" shapeId="0" xr:uid="{5B150D53-6597-4636-A55B-2EF04412B947}">
      <text>
        <r>
          <rPr>
            <b/>
            <sz val="9"/>
            <color indexed="81"/>
            <rFont val="Tahoma"/>
            <family val="2"/>
          </rPr>
          <t>ashok:</t>
        </r>
        <r>
          <rPr>
            <sz val="9"/>
            <color indexed="81"/>
            <rFont val="Tahoma"/>
            <family val="2"/>
          </rPr>
          <t xml:space="preserve">
prob of the event happening (Y=1)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ashok</author>
  </authors>
  <commentList>
    <comment ref="H1" authorId="0" shapeId="0" xr:uid="{CAAA7BC2-B814-45F3-9586-EFC87E793967}">
      <text>
        <r>
          <rPr>
            <b/>
            <sz val="9"/>
            <color indexed="81"/>
            <rFont val="Tahoma"/>
            <family val="2"/>
          </rPr>
          <t>ashok:</t>
        </r>
        <r>
          <rPr>
            <sz val="9"/>
            <color indexed="81"/>
            <rFont val="Tahoma"/>
            <family val="2"/>
          </rPr>
          <t xml:space="preserve">
SKLEARN: 
log loss function or binary-cross entropy function</t>
        </r>
      </text>
    </comment>
    <comment ref="D3" authorId="0" shapeId="0" xr:uid="{841EA260-09EF-4CB3-A943-101BDF92631D}">
      <text>
        <r>
          <rPr>
            <b/>
            <sz val="9"/>
            <color indexed="81"/>
            <rFont val="Tahoma"/>
            <family val="2"/>
          </rPr>
          <t>ashok:</t>
        </r>
        <r>
          <rPr>
            <sz val="9"/>
            <color indexed="81"/>
            <rFont val="Tahoma"/>
            <family val="2"/>
          </rPr>
          <t xml:space="preserve">
Linear Model or GLM</t>
        </r>
      </text>
    </comment>
    <comment ref="G4" authorId="0" shapeId="0" xr:uid="{E8F03B86-DAB3-485D-BE36-821DAD67FF46}">
      <text>
        <r>
          <rPr>
            <b/>
            <sz val="9"/>
            <color indexed="81"/>
            <rFont val="Tahoma"/>
            <family val="2"/>
          </rPr>
          <t>ashok:</t>
        </r>
        <r>
          <rPr>
            <sz val="9"/>
            <color indexed="81"/>
            <rFont val="Tahoma"/>
            <family val="2"/>
          </rPr>
          <t xml:space="preserve">
prob of the event happening (Y=1)</t>
        </r>
      </text>
    </comment>
  </commentList>
</comments>
</file>

<file path=xl/sharedStrings.xml><?xml version="1.0" encoding="utf-8"?>
<sst xmlns="http://schemas.openxmlformats.org/spreadsheetml/2006/main" count="136" uniqueCount="82">
  <si>
    <t>Flight Number</t>
  </si>
  <si>
    <t xml:space="preserve">STS 1   </t>
  </si>
  <si>
    <t xml:space="preserve">STS 2   </t>
  </si>
  <si>
    <t xml:space="preserve">STS 3   </t>
  </si>
  <si>
    <t>STS 4</t>
  </si>
  <si>
    <t xml:space="preserve">STS 5   </t>
  </si>
  <si>
    <t xml:space="preserve">STS 6   </t>
  </si>
  <si>
    <t xml:space="preserve">STS 7   </t>
  </si>
  <si>
    <t xml:space="preserve">STS 8   </t>
  </si>
  <si>
    <t xml:space="preserve">STS 9   </t>
  </si>
  <si>
    <t xml:space="preserve">STS 41B </t>
  </si>
  <si>
    <t xml:space="preserve">STS 41C </t>
  </si>
  <si>
    <t xml:space="preserve">STS 41D </t>
  </si>
  <si>
    <t>STS 41G</t>
  </si>
  <si>
    <t xml:space="preserve">STS 51A </t>
  </si>
  <si>
    <t xml:space="preserve">STS 51C </t>
  </si>
  <si>
    <t xml:space="preserve">STS 51D </t>
  </si>
  <si>
    <t xml:space="preserve">STS 51B </t>
  </si>
  <si>
    <t xml:space="preserve">STS 51G </t>
  </si>
  <si>
    <t xml:space="preserve">STS 51F </t>
  </si>
  <si>
    <t xml:space="preserve">STS 51I </t>
  </si>
  <si>
    <t xml:space="preserve">STS 51J </t>
  </si>
  <si>
    <t>STS 61A </t>
  </si>
  <si>
    <t xml:space="preserve">STS 61B </t>
  </si>
  <si>
    <t xml:space="preserve">STS 61C </t>
  </si>
  <si>
    <t>Constant</t>
  </si>
  <si>
    <t>Beta</t>
  </si>
  <si>
    <t>Y_hat</t>
  </si>
  <si>
    <t>Damage to O-ring (Y)</t>
  </si>
  <si>
    <t>Launch Temperature (X)</t>
  </si>
  <si>
    <t>LOG ODDS</t>
  </si>
  <si>
    <t>RATIO</t>
  </si>
  <si>
    <t>P/(1-P)</t>
  </si>
  <si>
    <t>p</t>
  </si>
  <si>
    <t>1-p</t>
  </si>
  <si>
    <t>ODDS</t>
  </si>
  <si>
    <t>LN(ODDS)</t>
  </si>
  <si>
    <t>Odds</t>
  </si>
  <si>
    <t>Prob</t>
  </si>
  <si>
    <t>P(Y=1 |X)</t>
  </si>
  <si>
    <t>MAXIMUM LIKELIHOOD ESTIMATOR</t>
  </si>
  <si>
    <t>Likelihood</t>
  </si>
  <si>
    <t>sum</t>
  </si>
  <si>
    <t>= 15.29 + -0.236 x Temp</t>
  </si>
  <si>
    <t>LN(P/1-P)</t>
  </si>
  <si>
    <t>P/1-P</t>
  </si>
  <si>
    <t>odds/(1+odds)</t>
  </si>
  <si>
    <t>1/(1+exp^-Z)</t>
  </si>
  <si>
    <t>Predicted</t>
  </si>
  <si>
    <t>cutoff</t>
  </si>
  <si>
    <t>Actual</t>
  </si>
  <si>
    <t>Accuracy</t>
  </si>
  <si>
    <t>Precision</t>
  </si>
  <si>
    <t>Recall</t>
  </si>
  <si>
    <t>cutoffs</t>
  </si>
  <si>
    <t>TN</t>
  </si>
  <si>
    <t>FP</t>
  </si>
  <si>
    <t>FN</t>
  </si>
  <si>
    <t>TP</t>
  </si>
  <si>
    <t>Sensitivity</t>
  </si>
  <si>
    <t>1 - Specificity</t>
  </si>
  <si>
    <t>TP rate</t>
  </si>
  <si>
    <t>FP rate</t>
  </si>
  <si>
    <t>CONFUSION MATRIX</t>
  </si>
  <si>
    <t>F1-score</t>
  </si>
  <si>
    <t>Cutoff</t>
  </si>
  <si>
    <t>RECEIVER OPERATING CHARACTERISTICS</t>
  </si>
  <si>
    <t>X</t>
  </si>
  <si>
    <t>ODDS RATIO</t>
  </si>
  <si>
    <t>SIGMOID CURVE</t>
  </si>
  <si>
    <t>INTREPRET COEFFICIENTS</t>
  </si>
  <si>
    <t>Y = CONST+BETA(X)</t>
  </si>
  <si>
    <t>LOG(ODDS)</t>
  </si>
  <si>
    <t>p something happening, corresponds to y=1</t>
  </si>
  <si>
    <t>USE EXP</t>
  </si>
  <si>
    <t>maximum likelihood estimation</t>
  </si>
  <si>
    <t>LN(Likelihood)</t>
  </si>
  <si>
    <t>Predicted Y_hat</t>
  </si>
  <si>
    <t>Log Loss / Binary Cross Entropy</t>
  </si>
  <si>
    <t>&lt;&lt; cutoff</t>
  </si>
  <si>
    <t>This sheet uses ScikitLearn's Cost Function which is minimization of the loss function</t>
  </si>
  <si>
    <t xml:space="preserve">Compare the column H in this sheet with Column I in the Maximization Sheet. The values are similar.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</si>
</sst>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%"/>
    <numFmt numFmtId="165" formatCode="_ * #,##0.0000_ ;_ * \-#,##0.0000_ ;_ * &quot;-&quot;??_ ;_ @_ 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164" fontId="0" fillId="0" borderId="0" xfId="1" applyNumberFormat="1" applyFont="1"/>
    <xf numFmtId="0" fontId="0" fillId="0" borderId="5" xfId="0" applyBorder="1"/>
    <xf numFmtId="9" fontId="0" fillId="0" borderId="5" xfId="1" applyFont="1" applyBorder="1"/>
    <xf numFmtId="164" fontId="0" fillId="0" borderId="5" xfId="1" applyNumberFormat="1" applyFont="1" applyBorder="1"/>
    <xf numFmtId="164" fontId="0" fillId="0" borderId="0" xfId="0" applyNumberFormat="1"/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9" fontId="0" fillId="3" borderId="0" xfId="1" applyFont="1" applyFill="1"/>
    <xf numFmtId="9" fontId="3" fillId="3" borderId="5" xfId="0" applyNumberFormat="1" applyFont="1" applyFill="1" applyBorder="1"/>
    <xf numFmtId="0" fontId="1" fillId="0" borderId="0" xfId="0" applyFont="1" applyFill="1" applyBorder="1" applyAlignment="1">
      <alignment horizontal="center" vertical="center" wrapText="1"/>
    </xf>
    <xf numFmtId="165" fontId="0" fillId="0" borderId="0" xfId="2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166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Maximization!$Z$20:$Z$28</c:f>
              <c:numCache>
                <c:formatCode>0.0%</c:formatCode>
                <c:ptCount val="9"/>
                <c:pt idx="0">
                  <c:v>0.58823529411764708</c:v>
                </c:pt>
                <c:pt idx="1">
                  <c:v>0.47058823529411764</c:v>
                </c:pt>
                <c:pt idx="2">
                  <c:v>0.29411764705882354</c:v>
                </c:pt>
                <c:pt idx="3">
                  <c:v>5.8823529411764705E-2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Maximization!$AA$20:$AA$28</c:f>
              <c:numCache>
                <c:formatCode>0.0%</c:formatCode>
                <c:ptCount val="9"/>
                <c:pt idx="0">
                  <c:v>0.8571428571428571</c:v>
                </c:pt>
                <c:pt idx="1">
                  <c:v>0.8571428571428571</c:v>
                </c:pt>
                <c:pt idx="2">
                  <c:v>0.5714285714285714</c:v>
                </c:pt>
                <c:pt idx="3">
                  <c:v>0.5714285714285714</c:v>
                </c:pt>
                <c:pt idx="4">
                  <c:v>0.5714285714285714</c:v>
                </c:pt>
                <c:pt idx="5">
                  <c:v>0.5714285714285714</c:v>
                </c:pt>
                <c:pt idx="6">
                  <c:v>0.42857142857142855</c:v>
                </c:pt>
                <c:pt idx="7">
                  <c:v>0.42857142857142855</c:v>
                </c:pt>
                <c:pt idx="8">
                  <c:v>0.14285714285714285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83-4BFE-AA47-967977A2F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375184"/>
        <c:axId val="1085371856"/>
      </c:scatterChart>
      <c:valAx>
        <c:axId val="108537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FP</a:t>
                </a:r>
                <a:r>
                  <a:rPr lang="en-IN" baseline="0"/>
                  <a:t> / 1 - SPECIFICITY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371856"/>
        <c:crosses val="autoZero"/>
        <c:crossBetween val="midCat"/>
      </c:valAx>
      <c:valAx>
        <c:axId val="10853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TP / SENSITIVITY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37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Sigmoid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Maximization!$N$3</c:f>
              <c:strCache>
                <c:ptCount val="1"/>
                <c:pt idx="0">
                  <c:v>Prob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Maximization!$M$4:$M$27</c:f>
            </c:numRef>
          </c:xVal>
          <c:yVal>
            <c:numRef>
              <c:f>Maximization!$N$4:$N$27</c:f>
            </c:numRef>
          </c:yVal>
          <c:smooth val="1"/>
          <c:extLst>
            <c:ext xmlns:c16="http://schemas.microsoft.com/office/drawing/2014/chart" uri="{C3380CC4-5D6E-409C-BE32-E72D297353CC}">
              <c16:uniqueId val="{00000000-09CA-4B09-82F1-506C990A2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368480"/>
        <c:axId val="1211363904"/>
      </c:scatterChart>
      <c:valAx>
        <c:axId val="1211368480"/>
        <c:scaling>
          <c:orientation val="minMax"/>
          <c:max val="85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363904"/>
        <c:crosses val="autoZero"/>
        <c:crossBetween val="midCat"/>
      </c:valAx>
      <c:valAx>
        <c:axId val="121136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Probabilities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36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304800</xdr:colOff>
      <xdr:row>30</xdr:row>
      <xdr:rowOff>54768</xdr:rowOff>
    </xdr:from>
    <xdr:to>
      <xdr:col>28</xdr:col>
      <xdr:colOff>0</xdr:colOff>
      <xdr:row>45</xdr:row>
      <xdr:rowOff>83343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CB80E1-0D43-4323-A15A-24FA18D59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219075</xdr:colOff>
      <xdr:row>30</xdr:row>
      <xdr:rowOff>59532</xdr:rowOff>
    </xdr:from>
    <xdr:to>
      <xdr:col>13</xdr:col>
      <xdr:colOff>476250</xdr:colOff>
      <xdr:row>45</xdr:row>
      <xdr:rowOff>88107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5FBA1E-D917-424C-8407-BE209096A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"/>
  <sheetViews>
    <sheetView tabSelected="1" zoomScale="160" zoomScaleNormal="160" workbookViewId="0">
      <selection activeCell="F8" sqref="F8"/>
    </sheetView>
  </sheetViews>
  <sheetFormatPr defaultRowHeight="14.4" x14ac:dyDescent="0.3"/>
  <cols>
    <col min="2" max="2" width="10.33203125" customWidth="1"/>
    <col min="4" max="4" width="10.44140625" customWidth="1"/>
    <col min="8" max="8" width="9.5546875" customWidth="1"/>
    <col min="13" max="16" width="0" hidden="1" customWidth="1"/>
    <col min="17" max="17" width="8" hidden="1" customWidth="1"/>
    <col min="18" max="18" width="10.5546875" hidden="1" customWidth="1"/>
    <col min="19" max="19" width="0" hidden="1" customWidth="1"/>
    <col min="20" max="20" width="12.33203125" customWidth="1"/>
  </cols>
  <sheetData>
    <row r="1" spans="1:39" x14ac:dyDescent="0.3">
      <c r="A1" s="6" t="s">
        <v>25</v>
      </c>
      <c r="B1" s="6" t="s">
        <v>26</v>
      </c>
      <c r="D1" t="s">
        <v>44</v>
      </c>
      <c r="E1" t="s">
        <v>45</v>
      </c>
      <c r="F1" t="s">
        <v>71</v>
      </c>
      <c r="H1" s="26" t="s">
        <v>75</v>
      </c>
      <c r="K1" t="s">
        <v>49</v>
      </c>
      <c r="L1">
        <v>0.5</v>
      </c>
      <c r="AC1" s="8" t="s">
        <v>39</v>
      </c>
      <c r="AE1" t="s">
        <v>40</v>
      </c>
    </row>
    <row r="2" spans="1:39" ht="15" thickBot="1" x14ac:dyDescent="0.35">
      <c r="A2">
        <v>15.296813788266595</v>
      </c>
      <c r="B2">
        <v>-0.23602069901217473</v>
      </c>
      <c r="D2" s="6" t="s">
        <v>72</v>
      </c>
      <c r="H2" t="s">
        <v>42</v>
      </c>
      <c r="I2" s="8">
        <f>SUM(I4:I27)</f>
        <v>-10.185701588303377</v>
      </c>
      <c r="M2" t="s">
        <v>69</v>
      </c>
      <c r="P2" t="s">
        <v>70</v>
      </c>
    </row>
    <row r="3" spans="1:39" ht="43.8" thickBot="1" x14ac:dyDescent="0.35">
      <c r="A3" s="1" t="s">
        <v>0</v>
      </c>
      <c r="B3" s="2" t="s">
        <v>29</v>
      </c>
      <c r="C3" s="2" t="s">
        <v>28</v>
      </c>
      <c r="D3" s="7" t="s">
        <v>27</v>
      </c>
      <c r="E3" s="7" t="s">
        <v>37</v>
      </c>
      <c r="F3" s="7" t="s">
        <v>38</v>
      </c>
      <c r="G3" s="7" t="s">
        <v>47</v>
      </c>
      <c r="H3" s="7" t="s">
        <v>41</v>
      </c>
      <c r="I3" s="7" t="s">
        <v>76</v>
      </c>
      <c r="J3" s="7" t="s">
        <v>77</v>
      </c>
      <c r="M3" s="22" t="s">
        <v>67</v>
      </c>
      <c r="N3" s="22" t="s">
        <v>38</v>
      </c>
      <c r="P3" s="24" t="s">
        <v>67</v>
      </c>
      <c r="Q3" s="25" t="s">
        <v>35</v>
      </c>
      <c r="R3" s="25" t="s">
        <v>68</v>
      </c>
      <c r="U3" t="s">
        <v>63</v>
      </c>
      <c r="AB3" s="8" t="s">
        <v>30</v>
      </c>
      <c r="AC3" s="8"/>
      <c r="AD3" s="9" t="s">
        <v>43</v>
      </c>
      <c r="AE3" s="8"/>
      <c r="AF3" s="8"/>
    </row>
    <row r="4" spans="1:39" ht="15" thickBot="1" x14ac:dyDescent="0.35">
      <c r="A4" s="3" t="s">
        <v>1</v>
      </c>
      <c r="B4" s="4">
        <v>66</v>
      </c>
      <c r="C4" s="4">
        <v>0</v>
      </c>
      <c r="D4">
        <f>$A$2+B4*$B$2</f>
        <v>-0.28055234653693795</v>
      </c>
      <c r="E4">
        <f>EXP(D4)</f>
        <v>0.75536640219201734</v>
      </c>
      <c r="F4" s="27">
        <f>E4/(1+E4)</f>
        <v>0.4303183661535005</v>
      </c>
      <c r="G4" s="27">
        <f>1/(1+EXP(-D4))</f>
        <v>0.43031836615350055</v>
      </c>
      <c r="H4" s="27">
        <f>IF(C4=1,F4,1-F4)</f>
        <v>0.5696816338464995</v>
      </c>
      <c r="I4">
        <f>LN(H4)</f>
        <v>-0.56267761130490346</v>
      </c>
      <c r="J4">
        <f>IF(F4&gt;$L$1,1,0)</f>
        <v>0</v>
      </c>
      <c r="M4" s="4">
        <v>53</v>
      </c>
      <c r="N4">
        <v>0.94200844556450325</v>
      </c>
      <c r="P4" s="4">
        <v>53</v>
      </c>
      <c r="Q4">
        <v>16.243890248058225</v>
      </c>
      <c r="S4">
        <f>EXP(B2)</f>
        <v>0.78976432642220684</v>
      </c>
      <c r="V4" t="s">
        <v>48</v>
      </c>
      <c r="W4" t="s">
        <v>48</v>
      </c>
      <c r="AC4" t="s">
        <v>35</v>
      </c>
      <c r="AD4" t="s">
        <v>31</v>
      </c>
      <c r="AE4" t="s">
        <v>32</v>
      </c>
    </row>
    <row r="5" spans="1:39" ht="15" thickBot="1" x14ac:dyDescent="0.35">
      <c r="A5" s="3" t="s">
        <v>2</v>
      </c>
      <c r="B5" s="4">
        <v>70</v>
      </c>
      <c r="C5" s="4">
        <v>1</v>
      </c>
      <c r="D5">
        <f t="shared" ref="D5:D27" si="0">$A$2+B5*$B$2</f>
        <v>-1.224635142585635</v>
      </c>
      <c r="E5">
        <f t="shared" ref="E5:E27" si="1">EXP(D5)</f>
        <v>0.29386489955355038</v>
      </c>
      <c r="F5" s="27">
        <f t="shared" ref="F5:F27" si="2">E5/(1+E5)</f>
        <v>0.22712178037672157</v>
      </c>
      <c r="G5" s="27">
        <f t="shared" ref="G5:G27" si="3">1/(1+EXP(-D5))</f>
        <v>0.22712178037672157</v>
      </c>
      <c r="H5" s="27">
        <f t="shared" ref="H5:H27" si="4">IF(C5=1,F5,1-F5)</f>
        <v>0.22712178037672157</v>
      </c>
      <c r="I5">
        <f t="shared" ref="I5:I27" si="5">LN(H5)</f>
        <v>-1.4822689279228127</v>
      </c>
      <c r="J5">
        <f t="shared" ref="J5:J27" si="6">IF(F5&gt;$L$1,1,0)</f>
        <v>0</v>
      </c>
      <c r="M5" s="4">
        <v>57</v>
      </c>
      <c r="N5">
        <v>0.86337793116943817</v>
      </c>
      <c r="P5" s="4">
        <v>57</v>
      </c>
      <c r="Q5">
        <v>6.3194616986820513</v>
      </c>
      <c r="R5" s="23">
        <f>Q5/Q4</f>
        <v>0.38903622236905178</v>
      </c>
      <c r="V5" s="11">
        <v>0</v>
      </c>
      <c r="W5" s="11">
        <v>1</v>
      </c>
    </row>
    <row r="6" spans="1:39" ht="15" thickBot="1" x14ac:dyDescent="0.35">
      <c r="A6" s="3" t="s">
        <v>3</v>
      </c>
      <c r="B6" s="4">
        <v>69</v>
      </c>
      <c r="C6" s="4">
        <v>0</v>
      </c>
      <c r="D6">
        <f t="shared" si="0"/>
        <v>-0.98861444357346251</v>
      </c>
      <c r="E6">
        <f t="shared" si="1"/>
        <v>0.37209188832929124</v>
      </c>
      <c r="F6" s="27">
        <f t="shared" si="2"/>
        <v>0.2711858378394495</v>
      </c>
      <c r="G6" s="27">
        <f t="shared" si="3"/>
        <v>0.27118583783944955</v>
      </c>
      <c r="H6" s="27">
        <f t="shared" si="4"/>
        <v>0.7288141621605505</v>
      </c>
      <c r="I6">
        <f t="shared" si="5"/>
        <v>-0.31633650106197631</v>
      </c>
      <c r="J6">
        <f t="shared" si="6"/>
        <v>0</v>
      </c>
      <c r="M6" s="4">
        <v>58</v>
      </c>
      <c r="N6">
        <v>0.83307976419377738</v>
      </c>
      <c r="P6" s="4">
        <v>58</v>
      </c>
      <c r="Q6">
        <v>4.9908853780969862</v>
      </c>
      <c r="R6" s="23">
        <f>Q6/Q5</f>
        <v>0.78976432108732542</v>
      </c>
      <c r="T6" t="s">
        <v>50</v>
      </c>
      <c r="U6" s="10">
        <v>0</v>
      </c>
      <c r="V6">
        <f>COUNTIFS($C$4:$C$27,U6,$J$4:$J$27,V5)</f>
        <v>17</v>
      </c>
      <c r="W6">
        <f>COUNTIFS($C$4:$C$27,U6,$J$4:$J$27,W5)</f>
        <v>0</v>
      </c>
      <c r="X6">
        <f>SUM(V6:W6)</f>
        <v>17</v>
      </c>
      <c r="Z6" s="18" t="s">
        <v>55</v>
      </c>
      <c r="AA6" s="17" t="s">
        <v>56</v>
      </c>
      <c r="AC6" t="s">
        <v>33</v>
      </c>
      <c r="AD6">
        <v>0.3</v>
      </c>
      <c r="AE6" t="s">
        <v>73</v>
      </c>
      <c r="AK6" s="16"/>
      <c r="AL6" s="16"/>
      <c r="AM6" s="16"/>
    </row>
    <row r="7" spans="1:39" ht="15" thickBot="1" x14ac:dyDescent="0.35">
      <c r="A7" s="3" t="s">
        <v>4</v>
      </c>
      <c r="B7" s="4">
        <v>80</v>
      </c>
      <c r="C7" s="4">
        <v>0</v>
      </c>
      <c r="D7">
        <f t="shared" si="0"/>
        <v>-3.5848421327073847</v>
      </c>
      <c r="E7">
        <f t="shared" si="1"/>
        <v>2.7741046688451353E-2</v>
      </c>
      <c r="F7" s="27">
        <f t="shared" si="2"/>
        <v>2.6992253328635179E-2</v>
      </c>
      <c r="G7" s="27">
        <f t="shared" si="3"/>
        <v>2.6992253328635179E-2</v>
      </c>
      <c r="H7" s="27">
        <f t="shared" si="4"/>
        <v>0.9730077466713648</v>
      </c>
      <c r="I7">
        <f t="shared" si="5"/>
        <v>-2.7363235192301692E-2</v>
      </c>
      <c r="J7">
        <f t="shared" si="6"/>
        <v>0</v>
      </c>
      <c r="M7" s="4">
        <v>63</v>
      </c>
      <c r="N7">
        <v>0.60527887412278569</v>
      </c>
      <c r="P7" s="4">
        <v>63</v>
      </c>
      <c r="Q7">
        <v>1.5334342006084307</v>
      </c>
      <c r="R7" s="23">
        <f t="shared" ref="R7:R27" si="7">Q7/Q6</f>
        <v>0.30724692803767134</v>
      </c>
      <c r="T7" t="s">
        <v>50</v>
      </c>
      <c r="U7" s="10">
        <v>1</v>
      </c>
      <c r="V7">
        <f>COUNTIFS($C$4:$C$27,U7,$J$4:$J$27,V5)</f>
        <v>3</v>
      </c>
      <c r="W7">
        <f>COUNTIFS($C$4:$C$27,U7,$J$4:$J$27,W5)</f>
        <v>4</v>
      </c>
      <c r="X7">
        <f>SUM(V7:W7)</f>
        <v>7</v>
      </c>
      <c r="Z7" s="17" t="s">
        <v>57</v>
      </c>
      <c r="AA7" s="18" t="s">
        <v>58</v>
      </c>
      <c r="AC7" t="s">
        <v>34</v>
      </c>
      <c r="AD7">
        <f>1-AD6</f>
        <v>0.7</v>
      </c>
    </row>
    <row r="8" spans="1:39" ht="15" thickBot="1" x14ac:dyDescent="0.35">
      <c r="A8" s="3" t="s">
        <v>5</v>
      </c>
      <c r="B8" s="4">
        <v>68</v>
      </c>
      <c r="C8" s="4">
        <v>0</v>
      </c>
      <c r="D8">
        <f t="shared" si="0"/>
        <v>-0.75259374456128647</v>
      </c>
      <c r="E8">
        <f t="shared" si="1"/>
        <v>0.47114294211659791</v>
      </c>
      <c r="F8" s="27">
        <f t="shared" si="2"/>
        <v>0.32025639972057635</v>
      </c>
      <c r="G8" s="27">
        <f t="shared" si="3"/>
        <v>0.3202563997205764</v>
      </c>
      <c r="H8" s="27">
        <f t="shared" si="4"/>
        <v>0.67974360027942371</v>
      </c>
      <c r="I8">
        <f t="shared" si="5"/>
        <v>-0.38603961032899436</v>
      </c>
      <c r="J8">
        <f t="shared" si="6"/>
        <v>0</v>
      </c>
      <c r="M8" s="4">
        <v>66</v>
      </c>
      <c r="N8">
        <v>0.43031837225861597</v>
      </c>
      <c r="P8" s="4">
        <v>66</v>
      </c>
      <c r="Q8">
        <v>0.75536642100377827</v>
      </c>
      <c r="R8" s="23">
        <f t="shared" si="7"/>
        <v>0.49259786999929084</v>
      </c>
      <c r="V8">
        <f>SUM(V6:V7)</f>
        <v>20</v>
      </c>
      <c r="W8">
        <f>SUM(W6:W7)</f>
        <v>4</v>
      </c>
      <c r="X8">
        <f>SUM(X6:X7)</f>
        <v>24</v>
      </c>
    </row>
    <row r="9" spans="1:39" ht="15" thickBot="1" x14ac:dyDescent="0.35">
      <c r="A9" s="3" t="s">
        <v>6</v>
      </c>
      <c r="B9" s="4">
        <v>67</v>
      </c>
      <c r="C9" s="4">
        <v>0</v>
      </c>
      <c r="D9">
        <f t="shared" si="0"/>
        <v>-0.51657304554911221</v>
      </c>
      <c r="E9">
        <f t="shared" si="1"/>
        <v>0.59656143782914461</v>
      </c>
      <c r="F9" s="27">
        <f t="shared" si="2"/>
        <v>0.37365391878704851</v>
      </c>
      <c r="G9" s="27">
        <f t="shared" si="3"/>
        <v>0.37365391878704857</v>
      </c>
      <c r="H9" s="27">
        <f t="shared" si="4"/>
        <v>0.62634608121295154</v>
      </c>
      <c r="I9">
        <f t="shared" si="5"/>
        <v>-0.46785221525664838</v>
      </c>
      <c r="J9">
        <f t="shared" si="6"/>
        <v>0</v>
      </c>
      <c r="M9" s="4">
        <v>67</v>
      </c>
      <c r="N9">
        <v>0.37365392303460887</v>
      </c>
      <c r="P9" s="4">
        <v>67</v>
      </c>
      <c r="Q9">
        <v>0.59656144865621175</v>
      </c>
      <c r="R9" s="23">
        <f t="shared" si="7"/>
        <v>0.78976432108732542</v>
      </c>
      <c r="X9" s="6" t="s">
        <v>64</v>
      </c>
      <c r="AC9" t="s">
        <v>35</v>
      </c>
      <c r="AD9">
        <f>AD6/AD7</f>
        <v>0.4285714285714286</v>
      </c>
    </row>
    <row r="10" spans="1:39" ht="15" thickBot="1" x14ac:dyDescent="0.35">
      <c r="A10" s="3" t="s">
        <v>7</v>
      </c>
      <c r="B10" s="4">
        <v>72</v>
      </c>
      <c r="C10" s="4">
        <v>0</v>
      </c>
      <c r="D10">
        <f t="shared" si="0"/>
        <v>-1.6966765406099871</v>
      </c>
      <c r="E10">
        <f t="shared" si="1"/>
        <v>0.18329167534944529</v>
      </c>
      <c r="F10" s="27">
        <f t="shared" si="2"/>
        <v>0.1548998266174029</v>
      </c>
      <c r="G10" s="27">
        <f t="shared" si="3"/>
        <v>0.15489982661740292</v>
      </c>
      <c r="H10" s="27">
        <f t="shared" si="4"/>
        <v>0.84510017338259713</v>
      </c>
      <c r="I10">
        <f t="shared" si="5"/>
        <v>-0.16830011026949557</v>
      </c>
      <c r="J10">
        <f t="shared" si="6"/>
        <v>0</v>
      </c>
      <c r="M10" s="4">
        <v>67</v>
      </c>
      <c r="N10">
        <v>0.37365392303460887</v>
      </c>
      <c r="P10" s="4">
        <v>67</v>
      </c>
      <c r="Q10">
        <v>0.59656144865621175</v>
      </c>
      <c r="R10" s="23">
        <f t="shared" si="7"/>
        <v>1</v>
      </c>
      <c r="U10" t="s">
        <v>51</v>
      </c>
      <c r="W10" s="12">
        <f>(V6+W7)/X8</f>
        <v>0.875</v>
      </c>
    </row>
    <row r="11" spans="1:39" ht="15" thickBot="1" x14ac:dyDescent="0.35">
      <c r="A11" s="3" t="s">
        <v>8</v>
      </c>
      <c r="B11" s="4">
        <v>73</v>
      </c>
      <c r="C11" s="4">
        <v>0</v>
      </c>
      <c r="D11">
        <f t="shared" si="0"/>
        <v>-1.9326972396221596</v>
      </c>
      <c r="E11">
        <f t="shared" si="1"/>
        <v>0.14475722652115283</v>
      </c>
      <c r="F11" s="27">
        <f t="shared" si="2"/>
        <v>0.12645233693877714</v>
      </c>
      <c r="G11" s="27">
        <f t="shared" si="3"/>
        <v>0.12645233693877711</v>
      </c>
      <c r="H11" s="27">
        <f t="shared" si="4"/>
        <v>0.87354766306122289</v>
      </c>
      <c r="I11">
        <f t="shared" si="5"/>
        <v>-0.13519258528565811</v>
      </c>
      <c r="J11">
        <f t="shared" si="6"/>
        <v>0</v>
      </c>
      <c r="M11" s="4">
        <v>67</v>
      </c>
      <c r="N11">
        <v>0.37365392303460887</v>
      </c>
      <c r="P11" s="4">
        <v>67</v>
      </c>
      <c r="Q11">
        <v>0.59656144865621175</v>
      </c>
      <c r="R11" s="23">
        <f t="shared" si="7"/>
        <v>1</v>
      </c>
      <c r="U11" t="s">
        <v>52</v>
      </c>
      <c r="V11" s="12">
        <f>V6/V8</f>
        <v>0.85</v>
      </c>
      <c r="W11" s="12">
        <f>W7/W8</f>
        <v>1</v>
      </c>
      <c r="AC11" t="s">
        <v>36</v>
      </c>
      <c r="AD11">
        <f>LN(AD9)</f>
        <v>-0.84729786038720356</v>
      </c>
    </row>
    <row r="12" spans="1:39" ht="15" thickBot="1" x14ac:dyDescent="0.35">
      <c r="A12" s="3" t="s">
        <v>9</v>
      </c>
      <c r="B12" s="4">
        <v>70</v>
      </c>
      <c r="C12" s="4">
        <v>0</v>
      </c>
      <c r="D12">
        <f t="shared" si="0"/>
        <v>-1.224635142585635</v>
      </c>
      <c r="E12">
        <f t="shared" si="1"/>
        <v>0.29386489955355038</v>
      </c>
      <c r="F12" s="27">
        <f t="shared" si="2"/>
        <v>0.22712178037672157</v>
      </c>
      <c r="G12" s="27">
        <f t="shared" si="3"/>
        <v>0.22712178037672157</v>
      </c>
      <c r="H12" s="27">
        <f t="shared" si="4"/>
        <v>0.77287821962327841</v>
      </c>
      <c r="I12">
        <f t="shared" si="5"/>
        <v>-0.25763378533717773</v>
      </c>
      <c r="J12">
        <f t="shared" si="6"/>
        <v>0</v>
      </c>
      <c r="M12" s="4">
        <v>68</v>
      </c>
      <c r="N12">
        <v>0.32025640220098189</v>
      </c>
      <c r="P12" s="4">
        <v>68</v>
      </c>
      <c r="Q12">
        <v>0.47114294748484431</v>
      </c>
      <c r="R12" s="23">
        <f t="shared" si="7"/>
        <v>0.78976432108732531</v>
      </c>
      <c r="U12" t="s">
        <v>53</v>
      </c>
      <c r="V12" s="12">
        <f>V6/X6</f>
        <v>1</v>
      </c>
      <c r="W12" s="12">
        <f>W7/X7</f>
        <v>0.5714285714285714</v>
      </c>
    </row>
    <row r="13" spans="1:39" ht="15" thickBot="1" x14ac:dyDescent="0.35">
      <c r="A13" s="3" t="s">
        <v>10</v>
      </c>
      <c r="B13" s="4">
        <v>57</v>
      </c>
      <c r="C13" s="4">
        <v>1</v>
      </c>
      <c r="D13">
        <f t="shared" si="0"/>
        <v>1.8436339445726357</v>
      </c>
      <c r="E13">
        <f t="shared" si="1"/>
        <v>6.3194611571078214</v>
      </c>
      <c r="F13" s="27">
        <f t="shared" si="2"/>
        <v>0.86337792106063505</v>
      </c>
      <c r="G13" s="27">
        <f t="shared" si="3"/>
        <v>0.86337792106063516</v>
      </c>
      <c r="H13" s="27">
        <f t="shared" si="4"/>
        <v>0.86337792106063505</v>
      </c>
      <c r="I13">
        <f t="shared" si="5"/>
        <v>-0.14690276827409329</v>
      </c>
      <c r="J13">
        <f t="shared" si="6"/>
        <v>1</v>
      </c>
      <c r="M13" s="4">
        <v>69</v>
      </c>
      <c r="N13">
        <v>0.27118583875633273</v>
      </c>
      <c r="P13" s="4">
        <v>69</v>
      </c>
      <c r="Q13">
        <v>0.37209189005544879</v>
      </c>
      <c r="R13" s="23">
        <f t="shared" si="7"/>
        <v>0.78976432108732397</v>
      </c>
      <c r="T13" s="10" t="s">
        <v>59</v>
      </c>
      <c r="U13" s="10" t="s">
        <v>61</v>
      </c>
      <c r="V13" s="10"/>
      <c r="W13" s="20">
        <f>W7/X7</f>
        <v>0.5714285714285714</v>
      </c>
      <c r="AC13" t="s">
        <v>35</v>
      </c>
      <c r="AD13">
        <f>EXP(AD11)</f>
        <v>0.4285714285714286</v>
      </c>
      <c r="AE13" t="s">
        <v>74</v>
      </c>
    </row>
    <row r="14" spans="1:39" ht="15" thickBot="1" x14ac:dyDescent="0.35">
      <c r="A14" s="3" t="s">
        <v>11</v>
      </c>
      <c r="B14" s="4">
        <v>63</v>
      </c>
      <c r="C14" s="4">
        <v>1</v>
      </c>
      <c r="D14">
        <f t="shared" si="0"/>
        <v>0.42750975049958662</v>
      </c>
      <c r="E14">
        <f t="shared" si="1"/>
        <v>1.5334341313443682</v>
      </c>
      <c r="F14" s="27">
        <f t="shared" si="2"/>
        <v>0.60527886333111436</v>
      </c>
      <c r="G14" s="27">
        <f t="shared" si="3"/>
        <v>0.60527886333111436</v>
      </c>
      <c r="H14" s="27">
        <f t="shared" si="4"/>
        <v>0.60527886333111436</v>
      </c>
      <c r="I14">
        <f t="shared" si="5"/>
        <v>-0.50206599602160662</v>
      </c>
      <c r="J14">
        <f t="shared" si="6"/>
        <v>1</v>
      </c>
      <c r="M14" s="4">
        <v>70</v>
      </c>
      <c r="N14">
        <v>0.22712178000528929</v>
      </c>
      <c r="P14" s="4">
        <v>70</v>
      </c>
      <c r="Q14">
        <v>0.29386489893174067</v>
      </c>
      <c r="R14" s="23">
        <f t="shared" si="7"/>
        <v>0.78976432108732386</v>
      </c>
      <c r="T14" s="10" t="s">
        <v>60</v>
      </c>
      <c r="U14" s="10" t="s">
        <v>62</v>
      </c>
      <c r="V14" s="10"/>
      <c r="W14" s="20">
        <f>W6/X6</f>
        <v>0</v>
      </c>
    </row>
    <row r="15" spans="1:39" ht="15" thickBot="1" x14ac:dyDescent="0.35">
      <c r="A15" s="3" t="s">
        <v>12</v>
      </c>
      <c r="B15" s="4">
        <v>70</v>
      </c>
      <c r="C15" s="4">
        <v>1</v>
      </c>
      <c r="D15">
        <f t="shared" si="0"/>
        <v>-1.224635142585635</v>
      </c>
      <c r="E15">
        <f t="shared" si="1"/>
        <v>0.29386489955355038</v>
      </c>
      <c r="F15" s="27">
        <f t="shared" si="2"/>
        <v>0.22712178037672157</v>
      </c>
      <c r="G15" s="27">
        <f t="shared" si="3"/>
        <v>0.22712178037672157</v>
      </c>
      <c r="H15" s="27">
        <f t="shared" si="4"/>
        <v>0.22712178037672157</v>
      </c>
      <c r="I15">
        <f t="shared" si="5"/>
        <v>-1.4822689279228127</v>
      </c>
      <c r="J15">
        <f t="shared" si="6"/>
        <v>0</v>
      </c>
      <c r="M15" s="4">
        <v>70</v>
      </c>
      <c r="N15">
        <v>0.22712178000528929</v>
      </c>
      <c r="P15" s="4">
        <v>70</v>
      </c>
      <c r="Q15">
        <v>0.29386489893174067</v>
      </c>
      <c r="R15" s="23">
        <f t="shared" si="7"/>
        <v>1</v>
      </c>
    </row>
    <row r="16" spans="1:39" ht="15" thickBot="1" x14ac:dyDescent="0.35">
      <c r="A16" s="5" t="s">
        <v>13</v>
      </c>
      <c r="B16" s="4">
        <v>78</v>
      </c>
      <c r="C16" s="4">
        <v>0</v>
      </c>
      <c r="D16">
        <f t="shared" si="0"/>
        <v>-3.1128007346830326</v>
      </c>
      <c r="E16">
        <f t="shared" si="1"/>
        <v>4.447621466206856E-2</v>
      </c>
      <c r="F16" s="27">
        <f t="shared" si="2"/>
        <v>4.2582314501492469E-2</v>
      </c>
      <c r="G16" s="27">
        <f t="shared" si="3"/>
        <v>4.2582314501492462E-2</v>
      </c>
      <c r="H16" s="27">
        <f t="shared" si="4"/>
        <v>0.95741768549850748</v>
      </c>
      <c r="I16">
        <f t="shared" si="5"/>
        <v>-4.351552977058188E-2</v>
      </c>
      <c r="J16">
        <f t="shared" si="6"/>
        <v>0</v>
      </c>
      <c r="M16" s="4">
        <v>70</v>
      </c>
      <c r="N16">
        <v>0.22712178000528929</v>
      </c>
      <c r="P16" s="4">
        <v>70</v>
      </c>
      <c r="Q16">
        <v>0.29386489893174067</v>
      </c>
      <c r="R16" s="23">
        <f t="shared" si="7"/>
        <v>1</v>
      </c>
      <c r="U16" t="s">
        <v>64</v>
      </c>
      <c r="V16" s="12">
        <f>2*V11*V12/(V11+V12)</f>
        <v>0.91891891891891886</v>
      </c>
      <c r="W16" s="12">
        <f>2*W11*W12/(W11+W12)</f>
        <v>0.72727272727272729</v>
      </c>
      <c r="AC16" t="s">
        <v>33</v>
      </c>
      <c r="AD16">
        <f>AD13/(1+AD13)</f>
        <v>0.3</v>
      </c>
      <c r="AE16" t="s">
        <v>46</v>
      </c>
    </row>
    <row r="17" spans="1:27" ht="15" thickBot="1" x14ac:dyDescent="0.35">
      <c r="A17" s="5" t="s">
        <v>14</v>
      </c>
      <c r="B17" s="4">
        <v>67</v>
      </c>
      <c r="C17" s="4">
        <v>0</v>
      </c>
      <c r="D17">
        <f t="shared" si="0"/>
        <v>-0.51657304554911221</v>
      </c>
      <c r="E17">
        <f t="shared" si="1"/>
        <v>0.59656143782914461</v>
      </c>
      <c r="F17" s="27">
        <f t="shared" si="2"/>
        <v>0.37365391878704851</v>
      </c>
      <c r="G17" s="27">
        <f t="shared" si="3"/>
        <v>0.37365391878704857</v>
      </c>
      <c r="H17" s="27">
        <f t="shared" si="4"/>
        <v>0.62634608121295154</v>
      </c>
      <c r="I17">
        <f t="shared" si="5"/>
        <v>-0.46785221525664838</v>
      </c>
      <c r="J17">
        <f t="shared" si="6"/>
        <v>0</v>
      </c>
      <c r="M17" s="4">
        <v>70</v>
      </c>
      <c r="N17">
        <v>0.22712178000528929</v>
      </c>
      <c r="P17" s="4">
        <v>70</v>
      </c>
      <c r="Q17">
        <v>0.29386489893174067</v>
      </c>
      <c r="R17" s="23">
        <f t="shared" si="7"/>
        <v>1</v>
      </c>
    </row>
    <row r="18" spans="1:27" ht="15" thickBot="1" x14ac:dyDescent="0.35">
      <c r="A18" s="5" t="s">
        <v>15</v>
      </c>
      <c r="B18" s="4">
        <v>53</v>
      </c>
      <c r="C18" s="4">
        <v>1</v>
      </c>
      <c r="D18">
        <f t="shared" si="0"/>
        <v>2.7877167406213346</v>
      </c>
      <c r="E18">
        <f t="shared" si="1"/>
        <v>16.243888417054311</v>
      </c>
      <c r="F18" s="27">
        <f t="shared" si="2"/>
        <v>0.94200843940679913</v>
      </c>
      <c r="G18" s="27">
        <f t="shared" si="3"/>
        <v>0.94200843940679913</v>
      </c>
      <c r="H18" s="27">
        <f t="shared" si="4"/>
        <v>0.94200843940679913</v>
      </c>
      <c r="I18">
        <f t="shared" si="5"/>
        <v>-5.9741045415333552E-2</v>
      </c>
      <c r="J18">
        <f t="shared" si="6"/>
        <v>1</v>
      </c>
      <c r="M18" s="4">
        <v>72</v>
      </c>
      <c r="N18">
        <v>0.15489982457186408</v>
      </c>
      <c r="P18" s="4">
        <v>72</v>
      </c>
      <c r="Q18">
        <v>0.18329167248532438</v>
      </c>
      <c r="R18" s="23">
        <f t="shared" si="7"/>
        <v>0.62372768286252389</v>
      </c>
      <c r="T18" s="13" t="s">
        <v>54</v>
      </c>
      <c r="U18" s="13" t="s">
        <v>51</v>
      </c>
      <c r="V18" s="13" t="s">
        <v>52</v>
      </c>
      <c r="W18" s="13" t="s">
        <v>53</v>
      </c>
      <c r="Y18" s="19" t="s">
        <v>65</v>
      </c>
      <c r="Z18" s="19" t="s">
        <v>62</v>
      </c>
      <c r="AA18" s="19" t="s">
        <v>61</v>
      </c>
    </row>
    <row r="19" spans="1:27" ht="15" thickBot="1" x14ac:dyDescent="0.35">
      <c r="A19" s="5" t="s">
        <v>16</v>
      </c>
      <c r="B19" s="4">
        <v>67</v>
      </c>
      <c r="C19" s="4">
        <v>0</v>
      </c>
      <c r="D19">
        <f t="shared" si="0"/>
        <v>-0.51657304554911221</v>
      </c>
      <c r="E19">
        <f t="shared" si="1"/>
        <v>0.59656143782914461</v>
      </c>
      <c r="F19" s="27">
        <f t="shared" si="2"/>
        <v>0.37365391878704851</v>
      </c>
      <c r="G19" s="27">
        <f t="shared" si="3"/>
        <v>0.37365391878704857</v>
      </c>
      <c r="H19" s="27">
        <f t="shared" si="4"/>
        <v>0.62634608121295154</v>
      </c>
      <c r="I19">
        <f t="shared" si="5"/>
        <v>-0.46785221525664838</v>
      </c>
      <c r="J19">
        <f t="shared" si="6"/>
        <v>0</v>
      </c>
      <c r="M19" s="4">
        <v>73</v>
      </c>
      <c r="N19">
        <v>0.12645233446651702</v>
      </c>
      <c r="P19" s="4">
        <v>73</v>
      </c>
      <c r="Q19">
        <v>0.14475722328133234</v>
      </c>
      <c r="R19" s="23">
        <f t="shared" si="7"/>
        <v>0.78976432108732386</v>
      </c>
      <c r="T19" s="13"/>
      <c r="U19" s="15">
        <f>W10</f>
        <v>0.875</v>
      </c>
      <c r="V19" s="15">
        <f>W11</f>
        <v>1</v>
      </c>
      <c r="W19" s="15">
        <f>W12</f>
        <v>0.5714285714285714</v>
      </c>
      <c r="Y19" s="13"/>
      <c r="Z19" s="21">
        <f>W14</f>
        <v>0</v>
      </c>
      <c r="AA19" s="21">
        <f>W13</f>
        <v>0.5714285714285714</v>
      </c>
    </row>
    <row r="20" spans="1:27" ht="15" thickBot="1" x14ac:dyDescent="0.35">
      <c r="A20" s="5" t="s">
        <v>17</v>
      </c>
      <c r="B20" s="4">
        <v>75</v>
      </c>
      <c r="C20" s="4">
        <v>0</v>
      </c>
      <c r="D20">
        <f t="shared" si="0"/>
        <v>-2.4047386376465081</v>
      </c>
      <c r="E20">
        <f t="shared" si="1"/>
        <v>9.0289090695455224E-2</v>
      </c>
      <c r="F20" s="27">
        <f t="shared" si="2"/>
        <v>8.2812064677142777E-2</v>
      </c>
      <c r="G20" s="27">
        <f t="shared" si="3"/>
        <v>8.2812064677142763E-2</v>
      </c>
      <c r="H20" s="27">
        <f t="shared" si="4"/>
        <v>0.91718793532285725</v>
      </c>
      <c r="I20">
        <f t="shared" si="5"/>
        <v>-8.6442881897746265E-2</v>
      </c>
      <c r="J20">
        <f t="shared" si="6"/>
        <v>0</v>
      </c>
      <c r="M20" s="4">
        <v>75</v>
      </c>
      <c r="N20">
        <v>8.281206195106032E-2</v>
      </c>
      <c r="P20" s="4">
        <v>75</v>
      </c>
      <c r="Q20">
        <v>9.0289087454878417E-2</v>
      </c>
      <c r="R20" s="23">
        <f t="shared" si="7"/>
        <v>0.62372768286252389</v>
      </c>
      <c r="T20" s="13">
        <v>0.1</v>
      </c>
      <c r="U20" s="15">
        <f t="dataTable" ref="U20:W28" dt2D="0" dtr="0" r1="L1" ca="1"/>
        <v>0.54166666666666663</v>
      </c>
      <c r="V20" s="15">
        <v>0.375</v>
      </c>
      <c r="W20" s="15">
        <v>0.8571428571428571</v>
      </c>
      <c r="Y20" s="13">
        <v>0.1</v>
      </c>
      <c r="Z20" s="15">
        <f t="dataTable" ref="Z20:AA28" dt2D="0" dtr="0" r1="L1"/>
        <v>0.58823529411764708</v>
      </c>
      <c r="AA20" s="15">
        <v>0.8571428571428571</v>
      </c>
    </row>
    <row r="21" spans="1:27" ht="15" thickBot="1" x14ac:dyDescent="0.35">
      <c r="A21" s="5" t="s">
        <v>18</v>
      </c>
      <c r="B21" s="4">
        <v>70</v>
      </c>
      <c r="C21" s="4">
        <v>0</v>
      </c>
      <c r="D21">
        <f t="shared" si="0"/>
        <v>-1.224635142585635</v>
      </c>
      <c r="E21">
        <f t="shared" si="1"/>
        <v>0.29386489955355038</v>
      </c>
      <c r="F21" s="27">
        <f t="shared" si="2"/>
        <v>0.22712178037672157</v>
      </c>
      <c r="G21" s="27">
        <f t="shared" si="3"/>
        <v>0.22712178037672157</v>
      </c>
      <c r="H21" s="27">
        <f t="shared" si="4"/>
        <v>0.77287821962327841</v>
      </c>
      <c r="I21">
        <f t="shared" si="5"/>
        <v>-0.25763378533717773</v>
      </c>
      <c r="J21">
        <f t="shared" si="6"/>
        <v>0</v>
      </c>
      <c r="M21" s="4">
        <v>75</v>
      </c>
      <c r="N21">
        <v>8.281206195106032E-2</v>
      </c>
      <c r="P21" s="4">
        <v>75</v>
      </c>
      <c r="Q21">
        <v>9.0289087454878417E-2</v>
      </c>
      <c r="R21" s="23">
        <f t="shared" si="7"/>
        <v>1</v>
      </c>
      <c r="T21" s="13">
        <v>0.2</v>
      </c>
      <c r="U21" s="15">
        <v>0.625</v>
      </c>
      <c r="V21" s="15">
        <v>0.42857142857142855</v>
      </c>
      <c r="W21" s="15">
        <v>0.8571428571428571</v>
      </c>
      <c r="Y21" s="13">
        <v>0.2</v>
      </c>
      <c r="Z21" s="15">
        <v>0.47058823529411764</v>
      </c>
      <c r="AA21" s="15">
        <v>0.8571428571428571</v>
      </c>
    </row>
    <row r="22" spans="1:27" ht="15" thickBot="1" x14ac:dyDescent="0.35">
      <c r="A22" s="5" t="s">
        <v>19</v>
      </c>
      <c r="B22" s="4">
        <v>81</v>
      </c>
      <c r="C22" s="4">
        <v>0</v>
      </c>
      <c r="D22">
        <f t="shared" si="0"/>
        <v>-3.8208628317195572</v>
      </c>
      <c r="E22">
        <f t="shared" si="1"/>
        <v>2.1908889052151825E-2</v>
      </c>
      <c r="F22" s="27">
        <f t="shared" si="2"/>
        <v>2.1439180426811744E-2</v>
      </c>
      <c r="G22" s="27">
        <f t="shared" si="3"/>
        <v>2.1439180426811741E-2</v>
      </c>
      <c r="H22" s="27">
        <f t="shared" si="4"/>
        <v>0.9785608195731883</v>
      </c>
      <c r="I22">
        <f t="shared" si="5"/>
        <v>-2.1672338152017183E-2</v>
      </c>
      <c r="J22">
        <f t="shared" si="6"/>
        <v>0</v>
      </c>
      <c r="M22" s="4">
        <v>76</v>
      </c>
      <c r="N22">
        <v>6.6560839431588789E-2</v>
      </c>
      <c r="P22" s="4">
        <v>76</v>
      </c>
      <c r="Q22">
        <v>7.1307099855396072E-2</v>
      </c>
      <c r="R22" s="23">
        <f t="shared" si="7"/>
        <v>0.78976432108732397</v>
      </c>
      <c r="T22" s="13">
        <v>0.3</v>
      </c>
      <c r="U22" s="15">
        <v>0.66666666666666663</v>
      </c>
      <c r="V22" s="15">
        <v>0.44444444444444442</v>
      </c>
      <c r="W22" s="15">
        <v>0.5714285714285714</v>
      </c>
      <c r="Y22" s="13">
        <v>0.3</v>
      </c>
      <c r="Z22" s="15">
        <v>0.29411764705882354</v>
      </c>
      <c r="AA22" s="15">
        <v>0.5714285714285714</v>
      </c>
    </row>
    <row r="23" spans="1:27" ht="15" thickBot="1" x14ac:dyDescent="0.35">
      <c r="A23" s="5" t="s">
        <v>20</v>
      </c>
      <c r="B23" s="4">
        <v>76</v>
      </c>
      <c r="C23" s="4">
        <v>0</v>
      </c>
      <c r="D23">
        <f t="shared" si="0"/>
        <v>-2.6407593366586841</v>
      </c>
      <c r="E23">
        <f t="shared" si="1"/>
        <v>7.1307102896369642E-2</v>
      </c>
      <c r="F23" s="27">
        <f t="shared" si="2"/>
        <v>6.6560842081215404E-2</v>
      </c>
      <c r="G23" s="27">
        <f t="shared" si="3"/>
        <v>6.6560842081215404E-2</v>
      </c>
      <c r="H23" s="27">
        <f t="shared" si="4"/>
        <v>0.93343915791878462</v>
      </c>
      <c r="I23">
        <f t="shared" si="5"/>
        <v>-6.8879494429960789E-2</v>
      </c>
      <c r="J23">
        <f t="shared" si="6"/>
        <v>0</v>
      </c>
      <c r="M23" s="4">
        <v>76</v>
      </c>
      <c r="N23">
        <v>6.6560839431588789E-2</v>
      </c>
      <c r="P23" s="4">
        <v>76</v>
      </c>
      <c r="Q23">
        <v>7.1307099855396072E-2</v>
      </c>
      <c r="R23" s="23">
        <f t="shared" si="7"/>
        <v>1</v>
      </c>
      <c r="T23" s="13">
        <v>0.4</v>
      </c>
      <c r="U23" s="15">
        <v>0.83333333333333337</v>
      </c>
      <c r="V23" s="15">
        <v>0.8</v>
      </c>
      <c r="W23" s="15">
        <v>0.5714285714285714</v>
      </c>
      <c r="Y23" s="13">
        <v>0.4</v>
      </c>
      <c r="Z23" s="15">
        <v>5.8823529411764705E-2</v>
      </c>
      <c r="AA23" s="15">
        <v>0.5714285714285714</v>
      </c>
    </row>
    <row r="24" spans="1:27" ht="15" thickBot="1" x14ac:dyDescent="0.35">
      <c r="A24" s="5" t="s">
        <v>21</v>
      </c>
      <c r="B24" s="4">
        <v>79</v>
      </c>
      <c r="C24" s="4">
        <v>0</v>
      </c>
      <c r="D24">
        <f t="shared" si="0"/>
        <v>-3.3488214336952087</v>
      </c>
      <c r="E24">
        <f t="shared" si="1"/>
        <v>3.5125727714398008E-2</v>
      </c>
      <c r="F24" s="27">
        <f t="shared" si="2"/>
        <v>3.3933779031806235E-2</v>
      </c>
      <c r="G24" s="27">
        <f t="shared" si="3"/>
        <v>3.3933779031806235E-2</v>
      </c>
      <c r="H24" s="27">
        <f t="shared" si="4"/>
        <v>0.96606622096819372</v>
      </c>
      <c r="I24">
        <f t="shared" si="5"/>
        <v>-3.4522895392272691E-2</v>
      </c>
      <c r="J24">
        <f t="shared" si="6"/>
        <v>0</v>
      </c>
      <c r="M24" s="4">
        <v>78</v>
      </c>
      <c r="N24">
        <v>4.2582312212056272E-2</v>
      </c>
      <c r="P24" s="4">
        <v>78</v>
      </c>
      <c r="Q24">
        <v>4.4476212164452647E-2</v>
      </c>
      <c r="R24" s="23">
        <f t="shared" si="7"/>
        <v>0.62372768286252167</v>
      </c>
      <c r="T24" s="13">
        <v>0.5</v>
      </c>
      <c r="U24" s="15">
        <v>0.875</v>
      </c>
      <c r="V24" s="15">
        <v>1</v>
      </c>
      <c r="W24" s="15">
        <v>0.5714285714285714</v>
      </c>
      <c r="Y24" s="13">
        <v>0.5</v>
      </c>
      <c r="Z24" s="15">
        <v>0</v>
      </c>
      <c r="AA24" s="15">
        <v>0.5714285714285714</v>
      </c>
    </row>
    <row r="25" spans="1:27" ht="15" thickBot="1" x14ac:dyDescent="0.35">
      <c r="A25" s="5" t="s">
        <v>22</v>
      </c>
      <c r="B25" s="4">
        <v>75</v>
      </c>
      <c r="C25" s="4">
        <v>1</v>
      </c>
      <c r="D25">
        <f t="shared" si="0"/>
        <v>-2.4047386376465081</v>
      </c>
      <c r="E25">
        <f t="shared" si="1"/>
        <v>9.0289090695455224E-2</v>
      </c>
      <c r="F25" s="27">
        <f t="shared" si="2"/>
        <v>8.2812064677142777E-2</v>
      </c>
      <c r="G25" s="27">
        <f t="shared" si="3"/>
        <v>8.2812064677142763E-2</v>
      </c>
      <c r="H25" s="27">
        <f t="shared" si="4"/>
        <v>8.2812064677142777E-2</v>
      </c>
      <c r="I25">
        <f t="shared" si="5"/>
        <v>-2.4911815195442544</v>
      </c>
      <c r="J25">
        <f t="shared" si="6"/>
        <v>0</v>
      </c>
      <c r="M25" s="4">
        <v>79</v>
      </c>
      <c r="N25">
        <v>3.3933776969432415E-2</v>
      </c>
      <c r="P25" s="4">
        <v>79</v>
      </c>
      <c r="Q25">
        <v>3.5125725504594842E-2</v>
      </c>
      <c r="R25" s="23">
        <f t="shared" si="7"/>
        <v>0.78976432108732664</v>
      </c>
      <c r="T25" s="13">
        <v>0.6</v>
      </c>
      <c r="U25" s="15">
        <v>0.875</v>
      </c>
      <c r="V25" s="15">
        <v>1</v>
      </c>
      <c r="W25" s="15">
        <v>0.5714285714285714</v>
      </c>
      <c r="Y25" s="13">
        <v>0.6</v>
      </c>
      <c r="Z25" s="15">
        <v>0</v>
      </c>
      <c r="AA25" s="15">
        <v>0.5714285714285714</v>
      </c>
    </row>
    <row r="26" spans="1:27" ht="15" thickBot="1" x14ac:dyDescent="0.35">
      <c r="A26" s="5" t="s">
        <v>23</v>
      </c>
      <c r="B26" s="4">
        <v>76</v>
      </c>
      <c r="C26" s="4">
        <v>0</v>
      </c>
      <c r="D26">
        <f t="shared" si="0"/>
        <v>-2.6407593366586841</v>
      </c>
      <c r="E26">
        <f t="shared" si="1"/>
        <v>7.1307102896369642E-2</v>
      </c>
      <c r="F26" s="27">
        <f t="shared" si="2"/>
        <v>6.6560842081215404E-2</v>
      </c>
      <c r="G26" s="27">
        <f t="shared" si="3"/>
        <v>6.6560842081215404E-2</v>
      </c>
      <c r="H26" s="27">
        <f t="shared" si="4"/>
        <v>0.93343915791878462</v>
      </c>
      <c r="I26">
        <f t="shared" si="5"/>
        <v>-6.8879494429960789E-2</v>
      </c>
      <c r="J26">
        <f t="shared" si="6"/>
        <v>0</v>
      </c>
      <c r="M26" s="4">
        <v>80</v>
      </c>
      <c r="N26">
        <v>2.6992251498943087E-2</v>
      </c>
      <c r="P26" s="4">
        <v>80</v>
      </c>
      <c r="Q26">
        <v>2.7741044755836046E-2</v>
      </c>
      <c r="R26" s="23">
        <f t="shared" si="7"/>
        <v>0.78976432108732397</v>
      </c>
      <c r="T26" s="13">
        <v>0.7</v>
      </c>
      <c r="U26" s="15">
        <v>0.83333333333333337</v>
      </c>
      <c r="V26" s="15">
        <v>1</v>
      </c>
      <c r="W26" s="15">
        <v>0.42857142857142855</v>
      </c>
      <c r="Y26" s="13">
        <v>0.7</v>
      </c>
      <c r="Z26" s="15">
        <v>0</v>
      </c>
      <c r="AA26" s="15">
        <v>0.42857142857142855</v>
      </c>
    </row>
    <row r="27" spans="1:27" ht="15" thickBot="1" x14ac:dyDescent="0.35">
      <c r="A27" s="5" t="s">
        <v>24</v>
      </c>
      <c r="B27" s="4">
        <v>58</v>
      </c>
      <c r="C27" s="4">
        <v>1</v>
      </c>
      <c r="D27">
        <f t="shared" si="0"/>
        <v>1.6076132455604615</v>
      </c>
      <c r="E27">
        <f t="shared" si="1"/>
        <v>4.9908849840945608</v>
      </c>
      <c r="F27" s="27">
        <f t="shared" si="2"/>
        <v>0.83307975321593719</v>
      </c>
      <c r="G27" s="27">
        <f t="shared" si="3"/>
        <v>0.83307975321593719</v>
      </c>
      <c r="H27" s="27">
        <f t="shared" si="4"/>
        <v>0.83307975321593719</v>
      </c>
      <c r="I27">
        <f t="shared" si="5"/>
        <v>-0.18262589924229503</v>
      </c>
      <c r="J27">
        <f t="shared" si="6"/>
        <v>1</v>
      </c>
      <c r="M27" s="4">
        <v>81</v>
      </c>
      <c r="N27">
        <v>2.1439178823527756E-2</v>
      </c>
      <c r="P27" s="4">
        <v>81</v>
      </c>
      <c r="Q27">
        <v>2.1908887377845923E-2</v>
      </c>
      <c r="R27" s="23">
        <f t="shared" si="7"/>
        <v>0.78976432108732397</v>
      </c>
      <c r="T27" s="13">
        <v>0.8</v>
      </c>
      <c r="U27" s="15">
        <v>0.83333333333333337</v>
      </c>
      <c r="V27" s="15">
        <v>1</v>
      </c>
      <c r="W27" s="15">
        <v>0.42857142857142855</v>
      </c>
      <c r="Y27" s="13">
        <v>0.8</v>
      </c>
      <c r="Z27" s="15">
        <v>0</v>
      </c>
      <c r="AA27" s="15">
        <v>0.42857142857142855</v>
      </c>
    </row>
    <row r="28" spans="1:27" x14ac:dyDescent="0.3">
      <c r="T28" s="13">
        <v>0.9</v>
      </c>
      <c r="U28" s="15">
        <v>0.75</v>
      </c>
      <c r="V28" s="15">
        <v>1</v>
      </c>
      <c r="W28" s="15">
        <v>0.14285714285714285</v>
      </c>
      <c r="Y28" s="13">
        <v>0.9</v>
      </c>
      <c r="Z28" s="15">
        <v>0</v>
      </c>
      <c r="AA28" s="15">
        <v>0.14285714285714285</v>
      </c>
    </row>
    <row r="29" spans="1:27" x14ac:dyDescent="0.3">
      <c r="T29" s="13"/>
      <c r="U29" s="13"/>
      <c r="V29" s="14"/>
      <c r="W29" s="13"/>
    </row>
    <row r="30" spans="1:27" x14ac:dyDescent="0.3">
      <c r="X30" t="s">
        <v>66</v>
      </c>
    </row>
  </sheetData>
  <sortState xmlns:xlrd2="http://schemas.microsoft.com/office/spreadsheetml/2017/richdata2" ref="P4:Q27">
    <sortCondition ref="P4:P27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4FFD-9F4C-473B-BBA9-5E9E9734B488}">
  <dimension ref="A1:M27"/>
  <sheetViews>
    <sheetView workbookViewId="0">
      <selection activeCell="J10" sqref="J10"/>
    </sheetView>
  </sheetViews>
  <sheetFormatPr defaultRowHeight="14.4" x14ac:dyDescent="0.3"/>
  <sheetData>
    <row r="1" spans="1:13" x14ac:dyDescent="0.3">
      <c r="A1" s="6" t="s">
        <v>25</v>
      </c>
      <c r="B1" s="6" t="s">
        <v>26</v>
      </c>
      <c r="D1" t="s">
        <v>44</v>
      </c>
      <c r="E1" t="s">
        <v>45</v>
      </c>
      <c r="F1" t="s">
        <v>71</v>
      </c>
      <c r="H1" s="26" t="s">
        <v>78</v>
      </c>
      <c r="L1">
        <v>0.5</v>
      </c>
      <c r="M1" t="s">
        <v>79</v>
      </c>
    </row>
    <row r="2" spans="1:13" ht="15" thickBot="1" x14ac:dyDescent="0.35">
      <c r="A2">
        <v>15.296864165953464</v>
      </c>
      <c r="B2">
        <v>-0.23602157220212275</v>
      </c>
      <c r="D2" s="6" t="s">
        <v>72</v>
      </c>
      <c r="G2" t="s">
        <v>42</v>
      </c>
      <c r="H2" s="8">
        <f>SUM(H4:H27)</f>
        <v>10.18570158846966</v>
      </c>
    </row>
    <row r="3" spans="1:13" ht="43.8" thickBot="1" x14ac:dyDescent="0.35">
      <c r="A3" s="1" t="s">
        <v>0</v>
      </c>
      <c r="B3" s="2" t="s">
        <v>29</v>
      </c>
      <c r="C3" s="2" t="s">
        <v>28</v>
      </c>
      <c r="D3" s="7" t="s">
        <v>27</v>
      </c>
      <c r="E3" s="7" t="s">
        <v>37</v>
      </c>
      <c r="F3" s="7" t="s">
        <v>38</v>
      </c>
      <c r="G3" s="7" t="s">
        <v>47</v>
      </c>
      <c r="H3" s="7" t="s">
        <v>76</v>
      </c>
      <c r="I3" s="7" t="s">
        <v>77</v>
      </c>
      <c r="M3" t="s">
        <v>80</v>
      </c>
    </row>
    <row r="4" spans="1:13" ht="15" thickBot="1" x14ac:dyDescent="0.35">
      <c r="A4" s="3" t="s">
        <v>1</v>
      </c>
      <c r="B4" s="4">
        <v>66</v>
      </c>
      <c r="C4" s="4">
        <v>0</v>
      </c>
      <c r="D4">
        <f>$A$2+B4*$B$2</f>
        <v>-0.28055959938663833</v>
      </c>
      <c r="E4">
        <f>EXP(D4)</f>
        <v>0.75536092365290097</v>
      </c>
      <c r="F4" s="27">
        <f>E4/(1+E4)</f>
        <v>0.43031658815840401</v>
      </c>
      <c r="G4" s="27">
        <f>1/(1+EXP(-D4))</f>
        <v>0.43031658815840401</v>
      </c>
      <c r="H4">
        <f>-C4*LN(G4)-(1-C4)*LN(1-G4)</f>
        <v>0.56267449027691818</v>
      </c>
      <c r="I4">
        <f>IF(F4&gt;$L$1,1,0)</f>
        <v>0</v>
      </c>
    </row>
    <row r="5" spans="1:13" ht="15" thickBot="1" x14ac:dyDescent="0.35">
      <c r="A5" s="3" t="s">
        <v>2</v>
      </c>
      <c r="B5" s="4">
        <v>70</v>
      </c>
      <c r="C5" s="4">
        <v>1</v>
      </c>
      <c r="D5">
        <f t="shared" ref="D5:D27" si="0">$A$2+B5*$B$2</f>
        <v>-1.2246458881951288</v>
      </c>
      <c r="E5">
        <f t="shared" ref="E5:E27" si="1">EXP(D5)</f>
        <v>0.29386174181306185</v>
      </c>
      <c r="F5" s="27">
        <f t="shared" ref="F5:F27" si="2">E5/(1+E5)</f>
        <v>0.22711989412507047</v>
      </c>
      <c r="G5" s="27">
        <f t="shared" ref="G5:G27" si="3">1/(1+EXP(-D5))</f>
        <v>0.22711989412507044</v>
      </c>
      <c r="H5">
        <f t="shared" ref="H5:H27" si="4">-C5*LN(G5)-(1-C5)*LN(1-G5)</f>
        <v>1.4822772329804814</v>
      </c>
      <c r="I5">
        <f t="shared" ref="I5:I27" si="5">IF(F5&gt;$L$1,1,0)</f>
        <v>0</v>
      </c>
      <c r="M5" t="s">
        <v>81</v>
      </c>
    </row>
    <row r="6" spans="1:13" ht="15" thickBot="1" x14ac:dyDescent="0.35">
      <c r="A6" s="3" t="s">
        <v>3</v>
      </c>
      <c r="B6" s="4">
        <v>69</v>
      </c>
      <c r="C6" s="4">
        <v>0</v>
      </c>
      <c r="D6">
        <f t="shared" si="0"/>
        <v>-0.98862431599300571</v>
      </c>
      <c r="E6">
        <f t="shared" si="1"/>
        <v>0.37208821490019389</v>
      </c>
      <c r="F6" s="27">
        <f t="shared" si="2"/>
        <v>0.27118388661858722</v>
      </c>
      <c r="G6" s="27">
        <f t="shared" si="3"/>
        <v>0.27118388661858722</v>
      </c>
      <c r="H6">
        <f t="shared" si="4"/>
        <v>0.31633382381124264</v>
      </c>
      <c r="I6">
        <f t="shared" si="5"/>
        <v>0</v>
      </c>
    </row>
    <row r="7" spans="1:13" ht="15" thickBot="1" x14ac:dyDescent="0.35">
      <c r="A7" s="3" t="s">
        <v>4</v>
      </c>
      <c r="B7" s="4">
        <v>80</v>
      </c>
      <c r="C7" s="4">
        <v>0</v>
      </c>
      <c r="D7">
        <f t="shared" si="0"/>
        <v>-3.5848616102163557</v>
      </c>
      <c r="E7">
        <f t="shared" si="1"/>
        <v>2.7740506367227687E-2</v>
      </c>
      <c r="F7" s="27">
        <f t="shared" si="2"/>
        <v>2.6991741782449095E-2</v>
      </c>
      <c r="G7" s="27">
        <f t="shared" si="3"/>
        <v>2.6991741782449088E-2</v>
      </c>
      <c r="H7">
        <f t="shared" si="4"/>
        <v>2.7362709455427181E-2</v>
      </c>
      <c r="I7">
        <f t="shared" si="5"/>
        <v>0</v>
      </c>
    </row>
    <row r="8" spans="1:13" ht="15" thickBot="1" x14ac:dyDescent="0.35">
      <c r="A8" s="3" t="s">
        <v>5</v>
      </c>
      <c r="B8" s="4">
        <v>68</v>
      </c>
      <c r="C8" s="4">
        <v>0</v>
      </c>
      <c r="D8">
        <f t="shared" si="0"/>
        <v>-0.75260274379088266</v>
      </c>
      <c r="E8">
        <f t="shared" si="1"/>
        <v>0.47113870221216714</v>
      </c>
      <c r="F8" s="27">
        <f t="shared" si="2"/>
        <v>0.32025444066131276</v>
      </c>
      <c r="G8" s="27">
        <f t="shared" si="3"/>
        <v>0.32025444066131276</v>
      </c>
      <c r="H8">
        <f t="shared" si="4"/>
        <v>0.3860367282769388</v>
      </c>
      <c r="I8">
        <f t="shared" si="5"/>
        <v>0</v>
      </c>
    </row>
    <row r="9" spans="1:13" ht="15" thickBot="1" x14ac:dyDescent="0.35">
      <c r="A9" s="3" t="s">
        <v>6</v>
      </c>
      <c r="B9" s="4">
        <v>67</v>
      </c>
      <c r="C9" s="4">
        <v>0</v>
      </c>
      <c r="D9">
        <f t="shared" si="0"/>
        <v>-0.5165811715887596</v>
      </c>
      <c r="E9">
        <f t="shared" si="1"/>
        <v>0.59655659016694496</v>
      </c>
      <c r="F9" s="27">
        <f t="shared" si="2"/>
        <v>0.37365201699775991</v>
      </c>
      <c r="G9" s="27">
        <f t="shared" si="3"/>
        <v>0.37365201699775996</v>
      </c>
      <c r="H9">
        <f t="shared" si="4"/>
        <v>0.46784917893781713</v>
      </c>
      <c r="I9">
        <f t="shared" si="5"/>
        <v>0</v>
      </c>
    </row>
    <row r="10" spans="1:13" ht="15" thickBot="1" x14ac:dyDescent="0.35">
      <c r="A10" s="3" t="s">
        <v>7</v>
      </c>
      <c r="B10" s="4">
        <v>72</v>
      </c>
      <c r="C10" s="4">
        <v>0</v>
      </c>
      <c r="D10">
        <f t="shared" si="0"/>
        <v>-1.6966890325993749</v>
      </c>
      <c r="E10">
        <f t="shared" si="1"/>
        <v>0.18328938568608322</v>
      </c>
      <c r="F10" s="27">
        <f t="shared" si="2"/>
        <v>0.15489819134970956</v>
      </c>
      <c r="G10" s="27">
        <f t="shared" si="3"/>
        <v>0.15489819134970959</v>
      </c>
      <c r="H10">
        <f t="shared" si="4"/>
        <v>0.16829817527271929</v>
      </c>
      <c r="I10">
        <f t="shared" si="5"/>
        <v>0</v>
      </c>
    </row>
    <row r="11" spans="1:13" ht="15" thickBot="1" x14ac:dyDescent="0.35">
      <c r="A11" s="3" t="s">
        <v>8</v>
      </c>
      <c r="B11" s="4">
        <v>73</v>
      </c>
      <c r="C11" s="4">
        <v>0</v>
      </c>
      <c r="D11">
        <f t="shared" si="0"/>
        <v>-1.9327106048014979</v>
      </c>
      <c r="E11">
        <f t="shared" si="1"/>
        <v>0.14475529182778862</v>
      </c>
      <c r="F11" s="27">
        <f t="shared" si="2"/>
        <v>0.12645086059979088</v>
      </c>
      <c r="G11" s="27">
        <f t="shared" si="3"/>
        <v>0.12645086059979088</v>
      </c>
      <c r="H11">
        <f t="shared" si="4"/>
        <v>0.13519089523736305</v>
      </c>
      <c r="I11">
        <f t="shared" si="5"/>
        <v>0</v>
      </c>
    </row>
    <row r="12" spans="1:13" ht="15" thickBot="1" x14ac:dyDescent="0.35">
      <c r="A12" s="3" t="s">
        <v>9</v>
      </c>
      <c r="B12" s="4">
        <v>70</v>
      </c>
      <c r="C12" s="4">
        <v>0</v>
      </c>
      <c r="D12">
        <f t="shared" si="0"/>
        <v>-1.2246458881951288</v>
      </c>
      <c r="E12">
        <f t="shared" si="1"/>
        <v>0.29386174181306185</v>
      </c>
      <c r="F12" s="27">
        <f t="shared" si="2"/>
        <v>0.22711989412507047</v>
      </c>
      <c r="G12" s="27">
        <f t="shared" si="3"/>
        <v>0.22711989412507044</v>
      </c>
      <c r="H12">
        <f t="shared" si="4"/>
        <v>0.25763134478535282</v>
      </c>
      <c r="I12">
        <f t="shared" si="5"/>
        <v>0</v>
      </c>
    </row>
    <row r="13" spans="1:13" ht="15" thickBot="1" x14ac:dyDescent="0.35">
      <c r="A13" s="3" t="s">
        <v>10</v>
      </c>
      <c r="B13" s="4">
        <v>57</v>
      </c>
      <c r="C13" s="4">
        <v>1</v>
      </c>
      <c r="D13">
        <f t="shared" si="0"/>
        <v>1.8436345504324674</v>
      </c>
      <c r="E13">
        <f t="shared" si="1"/>
        <v>6.3194649858166541</v>
      </c>
      <c r="F13" s="27">
        <f t="shared" si="2"/>
        <v>0.86337799252571645</v>
      </c>
      <c r="G13" s="27">
        <f t="shared" si="3"/>
        <v>0.86337799252571634</v>
      </c>
      <c r="H13">
        <f t="shared" si="4"/>
        <v>0.14690268550028521</v>
      </c>
      <c r="I13">
        <f t="shared" si="5"/>
        <v>1</v>
      </c>
    </row>
    <row r="14" spans="1:13" ht="15" thickBot="1" x14ac:dyDescent="0.35">
      <c r="A14" s="3" t="s">
        <v>11</v>
      </c>
      <c r="B14" s="4">
        <v>63</v>
      </c>
      <c r="C14" s="4">
        <v>1</v>
      </c>
      <c r="D14">
        <f t="shared" si="0"/>
        <v>0.42750511721973083</v>
      </c>
      <c r="E14">
        <f t="shared" si="1"/>
        <v>1.5334270265313568</v>
      </c>
      <c r="F14" s="27">
        <f t="shared" si="2"/>
        <v>0.60527775636421211</v>
      </c>
      <c r="G14" s="27">
        <f t="shared" si="3"/>
        <v>0.60527775636421211</v>
      </c>
      <c r="H14">
        <f t="shared" si="4"/>
        <v>0.50206782487766222</v>
      </c>
      <c r="I14">
        <f t="shared" si="5"/>
        <v>1</v>
      </c>
    </row>
    <row r="15" spans="1:13" ht="15" thickBot="1" x14ac:dyDescent="0.35">
      <c r="A15" s="3" t="s">
        <v>12</v>
      </c>
      <c r="B15" s="4">
        <v>70</v>
      </c>
      <c r="C15" s="4">
        <v>1</v>
      </c>
      <c r="D15">
        <f t="shared" si="0"/>
        <v>-1.2246458881951288</v>
      </c>
      <c r="E15">
        <f t="shared" si="1"/>
        <v>0.29386174181306185</v>
      </c>
      <c r="F15" s="27">
        <f t="shared" si="2"/>
        <v>0.22711989412507047</v>
      </c>
      <c r="G15" s="27">
        <f t="shared" si="3"/>
        <v>0.22711989412507044</v>
      </c>
      <c r="H15">
        <f t="shared" si="4"/>
        <v>1.4822772329804814</v>
      </c>
      <c r="I15">
        <f t="shared" si="5"/>
        <v>0</v>
      </c>
    </row>
    <row r="16" spans="1:13" ht="15" thickBot="1" x14ac:dyDescent="0.35">
      <c r="A16" s="5" t="s">
        <v>13</v>
      </c>
      <c r="B16" s="4">
        <v>78</v>
      </c>
      <c r="C16" s="4">
        <v>0</v>
      </c>
      <c r="D16">
        <f t="shared" si="0"/>
        <v>-3.1128184658121096</v>
      </c>
      <c r="E16">
        <f t="shared" si="1"/>
        <v>4.4475426055556988E-2</v>
      </c>
      <c r="F16" s="27">
        <f t="shared" si="2"/>
        <v>4.2581591625872571E-2</v>
      </c>
      <c r="G16" s="27">
        <f t="shared" si="3"/>
        <v>4.2581591625872571E-2</v>
      </c>
      <c r="H16">
        <f t="shared" si="4"/>
        <v>4.3514774744475751E-2</v>
      </c>
      <c r="I16">
        <f t="shared" si="5"/>
        <v>0</v>
      </c>
    </row>
    <row r="17" spans="1:9" ht="15" thickBot="1" x14ac:dyDescent="0.35">
      <c r="A17" s="5" t="s">
        <v>14</v>
      </c>
      <c r="B17" s="4">
        <v>67</v>
      </c>
      <c r="C17" s="4">
        <v>0</v>
      </c>
      <c r="D17">
        <f t="shared" si="0"/>
        <v>-0.5165811715887596</v>
      </c>
      <c r="E17">
        <f t="shared" si="1"/>
        <v>0.59655659016694496</v>
      </c>
      <c r="F17" s="27">
        <f t="shared" si="2"/>
        <v>0.37365201699775991</v>
      </c>
      <c r="G17" s="27">
        <f t="shared" si="3"/>
        <v>0.37365201699775996</v>
      </c>
      <c r="H17">
        <f t="shared" si="4"/>
        <v>0.46784917893781713</v>
      </c>
      <c r="I17">
        <f t="shared" si="5"/>
        <v>0</v>
      </c>
    </row>
    <row r="18" spans="1:9" ht="15" thickBot="1" x14ac:dyDescent="0.35">
      <c r="A18" s="5" t="s">
        <v>15</v>
      </c>
      <c r="B18" s="4">
        <v>53</v>
      </c>
      <c r="C18" s="4">
        <v>1</v>
      </c>
      <c r="D18">
        <f t="shared" si="0"/>
        <v>2.7877208392409578</v>
      </c>
      <c r="E18">
        <f t="shared" si="1"/>
        <v>16.243954994710574</v>
      </c>
      <c r="F18" s="27">
        <f t="shared" si="2"/>
        <v>0.94200866330799748</v>
      </c>
      <c r="G18" s="27">
        <f t="shared" si="3"/>
        <v>0.94200866330799748</v>
      </c>
      <c r="H18">
        <f t="shared" si="4"/>
        <v>5.9740807730444129E-2</v>
      </c>
      <c r="I18">
        <f t="shared" si="5"/>
        <v>1</v>
      </c>
    </row>
    <row r="19" spans="1:9" ht="15" thickBot="1" x14ac:dyDescent="0.35">
      <c r="A19" s="5" t="s">
        <v>16</v>
      </c>
      <c r="B19" s="4">
        <v>67</v>
      </c>
      <c r="C19" s="4">
        <v>0</v>
      </c>
      <c r="D19">
        <f t="shared" si="0"/>
        <v>-0.5165811715887596</v>
      </c>
      <c r="E19">
        <f t="shared" si="1"/>
        <v>0.59655659016694496</v>
      </c>
      <c r="F19" s="27">
        <f t="shared" si="2"/>
        <v>0.37365201699775991</v>
      </c>
      <c r="G19" s="27">
        <f t="shared" si="3"/>
        <v>0.37365201699775996</v>
      </c>
      <c r="H19">
        <f t="shared" si="4"/>
        <v>0.46784917893781713</v>
      </c>
      <c r="I19">
        <f t="shared" si="5"/>
        <v>0</v>
      </c>
    </row>
    <row r="20" spans="1:9" ht="15" thickBot="1" x14ac:dyDescent="0.35">
      <c r="A20" s="5" t="s">
        <v>17</v>
      </c>
      <c r="B20" s="4">
        <v>75</v>
      </c>
      <c r="C20" s="4">
        <v>0</v>
      </c>
      <c r="D20">
        <f t="shared" si="0"/>
        <v>-2.404753749205744</v>
      </c>
      <c r="E20">
        <f t="shared" si="1"/>
        <v>9.0287726296821941E-2</v>
      </c>
      <c r="F20" s="27">
        <f t="shared" si="2"/>
        <v>8.2810916897584005E-2</v>
      </c>
      <c r="G20" s="27">
        <f t="shared" si="3"/>
        <v>8.2810916897584005E-2</v>
      </c>
      <c r="H20">
        <f t="shared" si="4"/>
        <v>8.6441630486997878E-2</v>
      </c>
      <c r="I20">
        <f t="shared" si="5"/>
        <v>0</v>
      </c>
    </row>
    <row r="21" spans="1:9" ht="15" thickBot="1" x14ac:dyDescent="0.35">
      <c r="A21" s="5" t="s">
        <v>18</v>
      </c>
      <c r="B21" s="4">
        <v>70</v>
      </c>
      <c r="C21" s="4">
        <v>0</v>
      </c>
      <c r="D21">
        <f t="shared" si="0"/>
        <v>-1.2246458881951288</v>
      </c>
      <c r="E21">
        <f t="shared" si="1"/>
        <v>0.29386174181306185</v>
      </c>
      <c r="F21" s="27">
        <f t="shared" si="2"/>
        <v>0.22711989412507047</v>
      </c>
      <c r="G21" s="27">
        <f t="shared" si="3"/>
        <v>0.22711989412507044</v>
      </c>
      <c r="H21">
        <f t="shared" si="4"/>
        <v>0.25763134478535282</v>
      </c>
      <c r="I21">
        <f t="shared" si="5"/>
        <v>0</v>
      </c>
    </row>
    <row r="22" spans="1:9" ht="15" thickBot="1" x14ac:dyDescent="0.35">
      <c r="A22" s="5" t="s">
        <v>19</v>
      </c>
      <c r="B22" s="4">
        <v>81</v>
      </c>
      <c r="C22" s="4">
        <v>0</v>
      </c>
      <c r="D22">
        <f t="shared" si="0"/>
        <v>-3.8208831824184788</v>
      </c>
      <c r="E22">
        <f t="shared" si="1"/>
        <v>2.1908443195483782E-2</v>
      </c>
      <c r="F22" s="27">
        <f t="shared" si="2"/>
        <v>2.1438753482627654E-2</v>
      </c>
      <c r="G22" s="27">
        <f t="shared" si="3"/>
        <v>2.1438753482627651E-2</v>
      </c>
      <c r="H22">
        <f t="shared" si="4"/>
        <v>2.1671901854055594E-2</v>
      </c>
      <c r="I22">
        <f t="shared" si="5"/>
        <v>0</v>
      </c>
    </row>
    <row r="23" spans="1:9" ht="15" thickBot="1" x14ac:dyDescent="0.35">
      <c r="A23" s="5" t="s">
        <v>20</v>
      </c>
      <c r="B23" s="4">
        <v>76</v>
      </c>
      <c r="C23" s="4">
        <v>0</v>
      </c>
      <c r="D23">
        <f t="shared" si="0"/>
        <v>-2.6407753214078635</v>
      </c>
      <c r="E23">
        <f t="shared" si="1"/>
        <v>7.1305963079325005E-2</v>
      </c>
      <c r="F23" s="27">
        <f t="shared" si="2"/>
        <v>6.6559848947695205E-2</v>
      </c>
      <c r="G23" s="27">
        <f t="shared" si="3"/>
        <v>6.6559848947695205E-2</v>
      </c>
      <c r="H23">
        <f t="shared" si="4"/>
        <v>6.8878430479532474E-2</v>
      </c>
      <c r="I23">
        <f t="shared" si="5"/>
        <v>0</v>
      </c>
    </row>
    <row r="24" spans="1:9" ht="15" thickBot="1" x14ac:dyDescent="0.35">
      <c r="A24" s="5" t="s">
        <v>21</v>
      </c>
      <c r="B24" s="4">
        <v>79</v>
      </c>
      <c r="C24" s="4">
        <v>0</v>
      </c>
      <c r="D24">
        <f t="shared" si="0"/>
        <v>-3.3488400380142327</v>
      </c>
      <c r="E24">
        <f t="shared" si="1"/>
        <v>3.5125074230232492E-2</v>
      </c>
      <c r="F24" s="27">
        <f t="shared" si="2"/>
        <v>3.3933169145142335E-2</v>
      </c>
      <c r="G24" s="27">
        <f t="shared" si="3"/>
        <v>3.3933169145142335E-2</v>
      </c>
      <c r="H24">
        <f t="shared" si="4"/>
        <v>3.4522264083095125E-2</v>
      </c>
      <c r="I24">
        <f t="shared" si="5"/>
        <v>0</v>
      </c>
    </row>
    <row r="25" spans="1:9" ht="15" thickBot="1" x14ac:dyDescent="0.35">
      <c r="A25" s="5" t="s">
        <v>22</v>
      </c>
      <c r="B25" s="4">
        <v>75</v>
      </c>
      <c r="C25" s="4">
        <v>1</v>
      </c>
      <c r="D25">
        <f t="shared" si="0"/>
        <v>-2.404753749205744</v>
      </c>
      <c r="E25">
        <f t="shared" si="1"/>
        <v>9.0287726296821941E-2</v>
      </c>
      <c r="F25" s="27">
        <f t="shared" si="2"/>
        <v>8.2810916897584005E-2</v>
      </c>
      <c r="G25" s="27">
        <f t="shared" si="3"/>
        <v>8.2810916897584005E-2</v>
      </c>
      <c r="H25">
        <f t="shared" si="4"/>
        <v>2.491195379692742</v>
      </c>
      <c r="I25">
        <f t="shared" si="5"/>
        <v>0</v>
      </c>
    </row>
    <row r="26" spans="1:9" ht="15" thickBot="1" x14ac:dyDescent="0.35">
      <c r="A26" s="5" t="s">
        <v>23</v>
      </c>
      <c r="B26" s="4">
        <v>76</v>
      </c>
      <c r="C26" s="4">
        <v>0</v>
      </c>
      <c r="D26">
        <f t="shared" si="0"/>
        <v>-2.6407753214078635</v>
      </c>
      <c r="E26">
        <f t="shared" si="1"/>
        <v>7.1305963079325005E-2</v>
      </c>
      <c r="F26" s="27">
        <f t="shared" si="2"/>
        <v>6.6559848947695205E-2</v>
      </c>
      <c r="G26" s="27">
        <f t="shared" si="3"/>
        <v>6.6559848947695205E-2</v>
      </c>
      <c r="H26">
        <f t="shared" si="4"/>
        <v>6.8878430479532474E-2</v>
      </c>
      <c r="I26">
        <f t="shared" si="5"/>
        <v>0</v>
      </c>
    </row>
    <row r="27" spans="1:9" ht="15" thickBot="1" x14ac:dyDescent="0.35">
      <c r="A27" s="5" t="s">
        <v>24</v>
      </c>
      <c r="B27" s="4">
        <v>58</v>
      </c>
      <c r="C27" s="4">
        <v>1</v>
      </c>
      <c r="D27">
        <f t="shared" si="0"/>
        <v>1.6076129782303443</v>
      </c>
      <c r="E27">
        <f t="shared" si="1"/>
        <v>4.990883649880872</v>
      </c>
      <c r="F27" s="27">
        <f t="shared" si="2"/>
        <v>0.83307971604157516</v>
      </c>
      <c r="G27" s="27">
        <f t="shared" si="3"/>
        <v>0.83307971604157516</v>
      </c>
      <c r="H27">
        <f t="shared" si="4"/>
        <v>0.18262594386510902</v>
      </c>
      <c r="I27">
        <f t="shared" si="5"/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Maximization</vt:lpstr>
      <vt:lpstr>Minimization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91994</dc:creator>
  <cp:lastModifiedBy>Ashok</cp:lastModifiedBy>
  <dcterms:created xsi:type="dcterms:W3CDTF">2022-03-01T15:42:02Z</dcterms:created>
  <dcterms:modified xsi:type="dcterms:W3CDTF">2022-07-24T06:22:21Z</dcterms:modified>
</cp:coreProperties>
</file>