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kohler/Desktop/"/>
    </mc:Choice>
  </mc:AlternateContent>
  <xr:revisionPtr revIDLastSave="0" documentId="13_ncr:1_{F305DCA0-689C-3245-9097-0B99B2494F9D}" xr6:coauthVersionLast="47" xr6:coauthVersionMax="47" xr10:uidLastSave="{00000000-0000-0000-0000-000000000000}"/>
  <bookViews>
    <workbookView xWindow="320" yWindow="500" windowWidth="28040" windowHeight="15940" activeTab="1" xr2:uid="{E4AA04BD-6EC0-5440-851D-AC50E9221C9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L8" i="2"/>
  <c r="L7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G5" i="2"/>
  <c r="G9" i="2"/>
  <c r="P10" i="2" s="1"/>
  <c r="D16" i="2"/>
  <c r="E16" i="2"/>
  <c r="C16" i="2"/>
  <c r="F4" i="2"/>
  <c r="F5" i="2"/>
  <c r="F6" i="2"/>
  <c r="G6" i="2" s="1"/>
  <c r="F7" i="2"/>
  <c r="F8" i="2"/>
  <c r="F9" i="2"/>
  <c r="F10" i="2"/>
  <c r="G10" i="2" s="1"/>
  <c r="F11" i="2"/>
  <c r="F12" i="2"/>
  <c r="F13" i="2"/>
  <c r="F14" i="2"/>
  <c r="G14" i="2" s="1"/>
  <c r="F15" i="2"/>
  <c r="F3" i="2"/>
  <c r="H3" i="2" s="1"/>
  <c r="L7" i="1"/>
  <c r="D18" i="1"/>
  <c r="C18" i="1"/>
  <c r="I6" i="1"/>
  <c r="I7" i="1"/>
  <c r="I8" i="1"/>
  <c r="I9" i="1"/>
  <c r="I10" i="1"/>
  <c r="I11" i="1"/>
  <c r="I12" i="1"/>
  <c r="I14" i="1"/>
  <c r="I15" i="1"/>
  <c r="I16" i="1"/>
  <c r="I17" i="1"/>
  <c r="I5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4" i="1"/>
  <c r="H14" i="1" s="1"/>
  <c r="F15" i="1"/>
  <c r="H15" i="1" s="1"/>
  <c r="F16" i="1"/>
  <c r="H16" i="1" s="1"/>
  <c r="E17" i="1"/>
  <c r="F17" i="1" s="1"/>
  <c r="F5" i="1"/>
  <c r="P9" i="2" l="1"/>
  <c r="P21" i="2"/>
  <c r="P11" i="2"/>
  <c r="G13" i="2"/>
  <c r="E18" i="1"/>
  <c r="F18" i="1"/>
  <c r="M7" i="1" s="1"/>
  <c r="H17" i="1"/>
  <c r="G17" i="1"/>
  <c r="P18" i="2"/>
  <c r="G10" i="1"/>
  <c r="P16" i="1" s="1"/>
  <c r="G5" i="1"/>
  <c r="G14" i="1"/>
  <c r="P19" i="1" s="1"/>
  <c r="G9" i="1"/>
  <c r="P15" i="1" s="1"/>
  <c r="H5" i="1"/>
  <c r="G3" i="2"/>
  <c r="G12" i="2"/>
  <c r="P20" i="2" s="1"/>
  <c r="G8" i="2"/>
  <c r="G4" i="2"/>
  <c r="P8" i="2" s="1"/>
  <c r="G15" i="1"/>
  <c r="P20" i="1" s="1"/>
  <c r="G12" i="1"/>
  <c r="P18" i="1" s="1"/>
  <c r="G8" i="1"/>
  <c r="P8" i="1" s="1"/>
  <c r="F16" i="2"/>
  <c r="M7" i="2" s="1"/>
  <c r="G15" i="2"/>
  <c r="P12" i="2" s="1"/>
  <c r="G11" i="2"/>
  <c r="P19" i="2" s="1"/>
  <c r="G7" i="2"/>
  <c r="P17" i="2" s="1"/>
  <c r="G6" i="1"/>
  <c r="P14" i="1" s="1"/>
  <c r="G16" i="1"/>
  <c r="P9" i="1" s="1"/>
  <c r="G11" i="1"/>
  <c r="P17" i="1" s="1"/>
  <c r="G7" i="1"/>
  <c r="H18" i="1" l="1"/>
  <c r="L13" i="1" s="1"/>
  <c r="M8" i="1"/>
  <c r="G18" i="1"/>
  <c r="L14" i="1" s="1"/>
  <c r="L12" i="2"/>
  <c r="P7" i="1"/>
  <c r="P10" i="1" s="1"/>
  <c r="L19" i="1" s="1"/>
  <c r="P22" i="2"/>
  <c r="L18" i="2" s="1"/>
  <c r="G16" i="2"/>
  <c r="L13" i="2" s="1"/>
  <c r="P7" i="2"/>
  <c r="P13" i="2" s="1"/>
  <c r="L17" i="2" s="1"/>
  <c r="P21" i="1"/>
  <c r="P22" i="1" s="1"/>
  <c r="L20" i="1" s="1"/>
  <c r="M8" i="2"/>
</calcChain>
</file>

<file path=xl/sharedStrings.xml><?xml version="1.0" encoding="utf-8"?>
<sst xmlns="http://schemas.openxmlformats.org/spreadsheetml/2006/main" count="82" uniqueCount="34">
  <si>
    <t>Year</t>
  </si>
  <si>
    <t>District</t>
  </si>
  <si>
    <t>Democratic Votes</t>
  </si>
  <si>
    <t>Republican Votes</t>
  </si>
  <si>
    <t>Other Party Votes</t>
  </si>
  <si>
    <t>Total Votes</t>
  </si>
  <si>
    <t>Democratic %</t>
  </si>
  <si>
    <t>Republican %</t>
  </si>
  <si>
    <t>Winner</t>
  </si>
  <si>
    <t>Total</t>
  </si>
  <si>
    <t>Democratic Vote Differential</t>
  </si>
  <si>
    <t>Average</t>
  </si>
  <si>
    <t>Republican Vote Differential (exl. Dist. 3)</t>
  </si>
  <si>
    <t>Republican Vote Differential (excl. Dist. 3,6)</t>
  </si>
  <si>
    <t>Total Reps</t>
  </si>
  <si>
    <t>Democratic</t>
  </si>
  <si>
    <t>Republican</t>
  </si>
  <si>
    <t>Excluding one-party district races:</t>
  </si>
  <si>
    <t>Excluding one-party district races</t>
  </si>
  <si>
    <t>Republicans</t>
  </si>
  <si>
    <t>Democrats</t>
  </si>
  <si>
    <t>Average Vote Differentials</t>
  </si>
  <si>
    <t>Republican Districts</t>
  </si>
  <si>
    <t>Democratic Districts</t>
  </si>
  <si>
    <t>This spreadsheet supports the article "North Carolina and the Effects of Gerrymandering"</t>
  </si>
  <si>
    <t>By: Meg Kohler</t>
  </si>
  <si>
    <t>North Carolina Election Results (2002)</t>
  </si>
  <si>
    <t>North Carolina Election Results (2018)</t>
  </si>
  <si>
    <t>Source: U.S. House of Representatives Archive, North Carolina (2018) (https://history.house.gov/Institution/Election-Statistics/)</t>
  </si>
  <si>
    <t>Party</t>
  </si>
  <si>
    <t>Percentage</t>
  </si>
  <si>
    <t>Districts</t>
  </si>
  <si>
    <t>Differential</t>
  </si>
  <si>
    <t>Total Voting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</si>
</sst>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 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10" fontId="0" fillId="0" borderId="0" xfId="1" applyNumberFormat="1" applyFont="1"/>
    <xf numFmtId="10" fontId="0" fillId="0" borderId="0" xfId="1" applyNumberFormat="1" applyFont="1" applyAlignment="1">
      <alignment textRotation="90"/>
    </xf>
    <xf numFmtId="10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23"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ont>
        <b val="0"/>
        <i val="0"/>
        <color theme="0"/>
      </font>
      <fill>
        <patternFill patternType="solid">
          <bgColor theme="4" tint="-0.499984740745262"/>
        </patternFill>
      </fill>
    </dxf>
    <dxf>
      <font>
        <color theme="0"/>
      </font>
      <fill>
        <patternFill>
          <bgColor rgb="FFC00000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color theme="0"/>
      </font>
      <fill>
        <patternFill>
          <bgColor rgb="FF002060"/>
        </patternFill>
      </fill>
    </dxf>
    <dxf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Representatives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Sheet2!$I$17</c:f>
              <c:strCache>
                <c:ptCount val="1"/>
                <c:pt idx="0">
                  <c:v>Total Reps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F-5044-B3D6-20C0FFBC2FA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9AF-5044-B3D6-20C0FFBC2FA8}"/>
              </c:ext>
            </c:extLst>
          </c:dPt>
          <c:dLbls>
            <c:dLbl>
              <c:idx val="0"/>
              <c:layout>
                <c:manualLayout>
                  <c:x val="-0.21514390923874921"/>
                  <c:y val="1.220640372985857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Democratic (</a:t>
                    </a:r>
                    <a:fld id="{20D9A25F-2193-2B4E-85B1-A087270BEDE0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9AF-5044-B3D6-20C0FFBC2FA8}"/>
                </c:ext>
              </c:extLst>
            </c:dLbl>
            <c:dLbl>
              <c:idx val="1"/>
              <c:layout>
                <c:manualLayout>
                  <c:x val="0.19648477337322978"/>
                  <c:y val="1.298104847081580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Republican (</a:t>
                    </a:r>
                    <a:fld id="{085EBC19-968B-9A47-BC44-C1FE0412DEBC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AF-5044-B3D6-20C0FFBC2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Sheet2!$H$18:$H$19</c:f>
              <c:strCache>
                <c:ptCount val="2"/>
                <c:pt idx="0">
                  <c:v>Democratic</c:v>
                </c:pt>
                <c:pt idx="1">
                  <c:v>Republican</c:v>
                </c:pt>
              </c:strCache>
            </c:strRef>
          </c:cat>
          <c:val>
            <c:numRef>
              <c:f>Sheet2!$I$18:$I$19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F-5044-B3D6-20C0FFBC2FA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Voting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95-4E41-93B4-C8D387ED9C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95-4E41-93B4-C8D387ED9C73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95-4E41-93B4-C8D387ED9C73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95-4E41-93B4-C8D387ED9C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Sheet2!$K$12:$K$13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Sheet2!$L$12:$L$13</c:f>
              <c:numCache>
                <c:formatCode>0.00%</c:formatCode>
                <c:ptCount val="2"/>
                <c:pt idx="0">
                  <c:v>0.5387489868096994</c:v>
                </c:pt>
                <c:pt idx="1">
                  <c:v>0.43264495696388539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5-4E41-93B4-C8D387ED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Vote Differentials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F-2840-A8D6-F8846200F9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Sheet2!$K$17:$K$18</c:f>
              <c:strCache>
                <c:ptCount val="2"/>
                <c:pt idx="0">
                  <c:v>Democratic Districts</c:v>
                </c:pt>
                <c:pt idx="1">
                  <c:v>Republican Districts</c:v>
                </c:pt>
              </c:strCache>
            </c:strRef>
          </c:cat>
          <c:val>
            <c:numRef>
              <c:f>Sheet2!$L$17:$L$18</c:f>
              <c:numCache>
                <c:formatCode>0.00%</c:formatCode>
                <c:ptCount val="2"/>
                <c:pt idx="0">
                  <c:v>0.29120691127269388</c:v>
                </c:pt>
                <c:pt idx="1">
                  <c:v>0.26023473426485444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F-2840-A8D6-F8846200F9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9635056"/>
        <c:axId val="1750286800"/>
      </c:barChart>
      <c:catAx>
        <c:axId val="172963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50286800"/>
        <c:crosses val="autoZero"/>
        <c:auto val="1"/>
        <c:lblAlgn val="ctr"/>
        <c:lblOffset val="100"/>
        <c:noMultiLvlLbl val="0"/>
      </c:catAx>
      <c:valAx>
        <c:axId val="175028680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296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Representatives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Sheet1!$I$19</c:f>
              <c:strCache>
                <c:ptCount val="1"/>
                <c:pt idx="0">
                  <c:v>Total Reps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8B3-D740-8F93-7347B311FA0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B3-D740-8F93-7347B311FA00}"/>
              </c:ext>
            </c:extLst>
          </c:dPt>
          <c:dLbls>
            <c:dLbl>
              <c:idx val="0"/>
              <c:layout>
                <c:manualLayout>
                  <c:x val="-0.22222222222222221"/>
                  <c:y val="0.18734306649168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BA98BF-0353-5549-86AB-F6824A1821A0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 (</a:t>
                    </a:r>
                    <a:fld id="{CE08363B-377C-7049-BD92-EB10AB467A2A}" type="VALU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07729468599034"/>
                      <c:h val="0.128472222222222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8B3-D740-8F93-7347B311FA00}"/>
                </c:ext>
              </c:extLst>
            </c:dLbl>
            <c:dLbl>
              <c:idx val="1"/>
              <c:layout>
                <c:manualLayout>
                  <c:x val="0.25932918711248049"/>
                  <c:y val="-0.186601778944298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249D48-9217-DF4F-A7E6-23B9B450074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 (</a:t>
                    </a:r>
                    <a:fld id="{82EDEBBC-C80E-2442-85A4-0C22C7A43EAE}" type="VALU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74396135265697"/>
                      <c:h val="0.161898148148148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8B3-D740-8F93-7347B311F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Sheet1!$H$20:$H$21</c:f>
              <c:strCache>
                <c:ptCount val="2"/>
                <c:pt idx="0">
                  <c:v>Democratic</c:v>
                </c:pt>
                <c:pt idx="1">
                  <c:v>Republican</c:v>
                </c:pt>
              </c:strCache>
            </c:strRef>
          </c:cat>
          <c:val>
            <c:numRef>
              <c:f>Sheet1!$I$20:$I$21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3-D740-8F93-7347B311FA0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Voting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8B-8C4E-AE6C-DA820C57C3D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8B-8C4E-AE6C-DA820C57C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2CF264D-162D-7B4B-BBD1-796B2AE731CB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B8B-8C4E-AE6C-DA820C57C3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651F286-E2F8-5840-A70C-81A82BBEB34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B8B-8C4E-AE6C-DA820C57C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Sheet1!$K$13:$K$14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Sheet1!$L$13:$L$14</c:f>
              <c:numCache>
                <c:formatCode>0.00%</c:formatCode>
                <c:ptCount val="2"/>
                <c:pt idx="0">
                  <c:v>0.50487796725382916</c:v>
                </c:pt>
                <c:pt idx="1">
                  <c:v>0.48296623478195794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8C4E-AE6C-DA820C57C3D4}"/>
            </c:ext>
          </c:extLst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Vote Differentials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7200013459856"/>
                      <c:h val="7.6532082425866968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Sheet1!$K$19:$K$20</c:f>
              <c:strCache>
                <c:ptCount val="2"/>
                <c:pt idx="0">
                  <c:v>Democratic Districts</c:v>
                </c:pt>
                <c:pt idx="1">
                  <c:v>Republican Districts</c:v>
                </c:pt>
              </c:strCache>
            </c:strRef>
          </c:cat>
          <c:val>
            <c:numRef>
              <c:f>Sheet1!$L$19:$L$20</c:f>
              <c:numCache>
                <c:formatCode>0.00%</c:formatCode>
                <c:ptCount val="2"/>
                <c:pt idx="0">
                  <c:v>0.44725082935758592</c:v>
                </c:pt>
                <c:pt idx="1">
                  <c:v>0.12626670832337422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DE4C-8B7C-5DD503C408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0547584"/>
        <c:axId val="1660541616"/>
      </c:barChart>
      <c:catAx>
        <c:axId val="166054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60541616"/>
        <c:crosses val="autoZero"/>
        <c:auto val="1"/>
        <c:lblAlgn val="ctr"/>
        <c:lblOffset val="100"/>
        <c:noMultiLvlLbl val="0"/>
      </c:catAx>
      <c:valAx>
        <c:axId val="16605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605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77961</xdr:colOff>
      <xdr:row>19</xdr:row>
      <xdr:rowOff>74439</xdr:rowOff>
    </xdr:from>
    <xdr:to>
      <xdr:col>8</xdr:col>
      <xdr:colOff>754455</xdr:colOff>
      <xdr:row>34</xdr:row>
      <xdr:rowOff>100594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104B4-AA29-4A11-5A55-967DD5B77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691584</xdr:colOff>
      <xdr:row>19</xdr:row>
      <xdr:rowOff>87013</xdr:rowOff>
    </xdr:from>
    <xdr:to>
      <xdr:col>4</xdr:col>
      <xdr:colOff>588475</xdr:colOff>
      <xdr:row>33</xdr:row>
      <xdr:rowOff>13580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2375A-1EF1-38C1-C018-B0776BD23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643802</xdr:colOff>
      <xdr:row>22</xdr:row>
      <xdr:rowOff>124737</xdr:rowOff>
    </xdr:from>
    <xdr:to>
      <xdr:col>16</xdr:col>
      <xdr:colOff>326931</xdr:colOff>
      <xdr:row>34</xdr:row>
      <xdr:rowOff>138317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A9ED5-E11D-F9A5-ACDB-71FB2DD2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22</xdr:row>
      <xdr:rowOff>0</xdr:rowOff>
    </xdr:from>
    <xdr:to>
      <xdr:col>9</xdr:col>
      <xdr:colOff>482600</xdr:colOff>
      <xdr:row>37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BEFEE4-E507-00BC-E2B7-5560E3EA0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21</xdr:row>
      <xdr:rowOff>190500</xdr:rowOff>
    </xdr:from>
    <xdr:to>
      <xdr:col>5</xdr:col>
      <xdr:colOff>63500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A0277-51C9-1F4A-5015-78B3830E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24</xdr:row>
      <xdr:rowOff>76200</xdr:rowOff>
    </xdr:from>
    <xdr:to>
      <xdr:col>17</xdr:col>
      <xdr:colOff>749300</xdr:colOff>
      <xdr:row>37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C64BED-DEF9-6676-806E-7BDFBEA60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463E4F-AFC6-934D-82C5-56755BC37268}" name="Table1" displayName="Table1" ref="A2:I16" totalsRowShown="0" headerRowDxfId="21">
  <autoFilter ref="A2:I16" xr:uid="{BC463E4F-AFC6-934D-82C5-56755BC37268}"/>
  <tableColumns count="9">
    <tableColumn id="1" xr3:uid="{06D60A43-7C40-6847-BB48-4E9786917885}" name="Year"/>
    <tableColumn id="2" xr3:uid="{562986F8-6055-724D-AA12-455922F146D3}" name="District"/>
    <tableColumn id="3" xr3:uid="{1C2E8D09-4508-4948-A8F5-F19738398A1D}" name="Democratic Votes"/>
    <tableColumn id="4" xr3:uid="{76A70C06-830C-8A45-AE6C-C8D791B7C6FC}" name="Republican Votes"/>
    <tableColumn id="5" xr3:uid="{29625357-DE04-ED4F-B325-F6FBFB8AB996}" name="Other Party Votes"/>
    <tableColumn id="6" xr3:uid="{09AA6D73-9228-4949-A50F-20908D126D71}" name="Total Votes"/>
    <tableColumn id="7" xr3:uid="{70357D6F-627F-6043-9792-3928F52CDED8}" name="Democratic %" dataDxfId="20" dataCellStyle="Percent"/>
    <tableColumn id="8" xr3:uid="{C79A9E5A-435E-E143-84D9-3481B833C45B}" name="Republican %" dataDxfId="22" dataCellStyle="Percent">
      <calculatedColumnFormula>D3/F3</calculatedColumnFormula>
    </tableColumn>
    <tableColumn id="9" xr3:uid="{8804EF61-92C4-5946-B970-6D6CD85AAD97}" name="Winner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B78B3C-33F0-094A-A531-E8ECEF094BC1}" name="Table7" displayName="Table7" ref="K12:L14" totalsRowShown="0">
  <autoFilter ref="K12:L14" xr:uid="{DFB78B3C-33F0-094A-A531-E8ECEF094BC1}"/>
  <tableColumns count="2">
    <tableColumn id="1" xr3:uid="{12B06E06-F79C-D143-A045-BAA6789D6E28}" name="Party"/>
    <tableColumn id="2" xr3:uid="{3B8E05EC-4D75-0440-9071-BAC9605FADCE}" name="Percentage" dataDxfId="14">
      <calculatedColumnFormula>G17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E70602-EDFA-F34F-ADD1-DF8DD5592A8E}" name="Table8" displayName="Table8" ref="K18:L20" totalsRowShown="0">
  <autoFilter ref="K18:L20" xr:uid="{80E70602-EDFA-F34F-ADD1-DF8DD5592A8E}"/>
  <tableColumns count="2">
    <tableColumn id="1" xr3:uid="{C735A5EB-5ED0-C44B-B335-8009CCD89A0D}" name="Districts"/>
    <tableColumn id="2" xr3:uid="{E2101153-68A1-5B44-BFA0-52D40BA877B5}" name="Differential" dataDxfId="13">
      <calculatedColumnFormula>P21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AB4EB9-C3A8-B14E-8488-92A1F0597FEA}" name="Table9" displayName="Table9" ref="O6:P10" totalsRowShown="0">
  <autoFilter ref="O6:P10" xr:uid="{99AB4EB9-C3A8-B14E-8488-92A1F0597FEA}"/>
  <tableColumns count="2">
    <tableColumn id="1" xr3:uid="{DE844B7A-0BE9-CB41-9B3A-BC0C0C6DABF5}" name="District"/>
    <tableColumn id="2" xr3:uid="{2D9F5D90-1C9C-5047-96BD-4B0C7C73B273}" name="Differential" dataDxfId="12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0364B3-E8A7-084E-82F8-B7CA3A13106F}" name="Table10" displayName="Table10" ref="O13:P22" totalsRowShown="0">
  <autoFilter ref="O13:P22" xr:uid="{B60364B3-E8A7-084E-82F8-B7CA3A13106F}"/>
  <tableColumns count="2">
    <tableColumn id="1" xr3:uid="{A79703AC-466A-7245-B16E-83042F8C7F7E}" name="District"/>
    <tableColumn id="2" xr3:uid="{26086702-90F7-7644-AA4E-7B1757793BBA}" name="Differential" dataDxfId="11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D71FF36-D61C-7E4E-AF39-D5FE2F130CDD}" name="Table17" displayName="Table17" ref="H19:I21" totalsRowShown="0">
  <autoFilter ref="H19:I21" xr:uid="{FD71FF36-D61C-7E4E-AF39-D5FE2F130CDD}"/>
  <tableColumns count="2">
    <tableColumn id="1" xr3:uid="{8A51686F-CB1A-2242-ABCA-FD53CB83581E}" name="Party"/>
    <tableColumn id="2" xr3:uid="{A9821F98-4355-374F-B454-BBE934F07564}" name="Total Re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BB0969-92D1-A640-A5EC-F5615DBBF2C4}" name="Table11" displayName="Table11" ref="K6:M8" totalsRowShown="0">
  <autoFilter ref="K6:M8" xr:uid="{47BB0969-92D1-A640-A5EC-F5615DBBF2C4}"/>
  <tableColumns count="3">
    <tableColumn id="1" xr3:uid="{D448C403-B31C-7042-8FA1-23548B856698}" name="Party"/>
    <tableColumn id="2" xr3:uid="{CF943077-E2CA-454C-810B-F0389CA6BBC8}" name="Total">
      <calculatedColumnFormula>SUM(D2,D3,D5,D6,D8:D14)</calculatedColumnFormula>
    </tableColumn>
    <tableColumn id="3" xr3:uid="{0E759034-4AD7-A247-972F-C2BEEC6CF696}" name="Percentage" dataDxfId="10" dataCellStyle="Percent">
      <calculatedColumnFormula>L7/(F15-F4-F7)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DD0DF1F-8E8B-7A45-A385-7145D4649797}" name="Table12" displayName="Table12" ref="K11:L13" totalsRowShown="0">
  <autoFilter ref="K11:L13" xr:uid="{DDD0DF1F-8E8B-7A45-A385-7145D4649797}"/>
  <tableColumns count="2">
    <tableColumn id="1" xr3:uid="{9EC66EF9-E630-7A4D-8055-9051C35C07D7}" name="Party"/>
    <tableColumn id="2" xr3:uid="{01BA5F1C-4C09-DC45-8D2C-E6681404CBF0}" name="Percentage" dataDxfId="9">
      <calculatedColumnFormula>G15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02E984-B9EF-B745-8963-86081295AB7A}" name="Table13" displayName="Table13" ref="K16:L18" totalsRowShown="0">
  <autoFilter ref="K16:L18" xr:uid="{3B02E984-B9EF-B745-8963-86081295AB7A}"/>
  <tableColumns count="2">
    <tableColumn id="1" xr3:uid="{06C429F0-DFF1-0C42-849B-A837A2CC4FF0}" name="Districts"/>
    <tableColumn id="2" xr3:uid="{8BB5DB29-258F-B24C-BF4A-83249726A868}" name="Differential" dataDxfId="2">
      <calculatedColumnFormula>P21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C53BF4D-C377-0C4E-9CDA-851F8852B540}" name="Table14" displayName="Table14" ref="O6:P13" totalsRowShown="0">
  <autoFilter ref="O6:P13" xr:uid="{2C53BF4D-C377-0C4E-9CDA-851F8852B540}"/>
  <tableColumns count="2">
    <tableColumn id="1" xr3:uid="{508EC455-4F8F-344D-A1E0-FB464F0FE4B8}" name="District"/>
    <tableColumn id="2" xr3:uid="{3413047D-99AD-C049-84F3-5C0DD26EAC09}" name="Differential" dataDxfId="1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12C5E9-737D-C944-9924-F6E6D873FA9E}" name="Table15" displayName="Table15" ref="O16:P22" totalsRowShown="0">
  <autoFilter ref="O16:P22" xr:uid="{9A12C5E9-737D-C944-9924-F6E6D873FA9E}"/>
  <tableColumns count="2">
    <tableColumn id="1" xr3:uid="{66FD3520-861D-A54A-8CEC-CBB689288836}" name="District"/>
    <tableColumn id="2" xr3:uid="{1485B7B3-B319-DC41-98F1-1BCD0E657F13}" name="Differential" dataDxfId="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5271745-D99F-2543-A036-42EA24A66BC6}" name="Table16" displayName="Table16" ref="H17:I19" totalsRowShown="0">
  <autoFilter ref="H17:I19" xr:uid="{85271745-D99F-2543-A036-42EA24A66BC6}"/>
  <tableColumns count="2">
    <tableColumn id="1" xr3:uid="{79C27225-DFD8-E946-A0CA-BB1B2C27C5BF}" name="Party"/>
    <tableColumn id="2" xr3:uid="{9241EBC5-8C94-5946-BA20-29B5636B68E1}" name="Total Rep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0C948C-CADC-7A44-9E42-57D32C7D1711}" name="Table2" displayName="Table2" ref="A4:I18" totalsRowShown="0" headerRowDxfId="17">
  <autoFilter ref="A4:I18" xr:uid="{2F0C948C-CADC-7A44-9E42-57D32C7D1711}"/>
  <tableColumns count="9">
    <tableColumn id="1" xr3:uid="{833ABD82-9AF3-BD41-996F-1D0A7389955B}" name="Year"/>
    <tableColumn id="2" xr3:uid="{6098EA42-1933-5846-8ED9-BA2269F3BC64}" name="District"/>
    <tableColumn id="3" xr3:uid="{F13CA275-0A9A-EA4F-9F90-5BA517E84D21}" name="Democratic Votes"/>
    <tableColumn id="4" xr3:uid="{9BEFAE3A-88F2-6D4B-AAA4-D313838D5AA3}" name="Republican Votes"/>
    <tableColumn id="5" xr3:uid="{64DB1EE8-1E5A-CE42-B855-9676A89D61D2}" name="Other Party Votes"/>
    <tableColumn id="6" xr3:uid="{8C646733-6C7C-9C4A-9C85-594D712381EB}" name="Total Votes"/>
    <tableColumn id="7" xr3:uid="{9947858E-489D-1944-BE8F-53C25F5A76A9}" name="Democratic %" dataDxfId="19" dataCellStyle="Percent">
      <calculatedColumnFormula>C5/F5</calculatedColumnFormula>
    </tableColumn>
    <tableColumn id="8" xr3:uid="{D91993AA-C549-EE46-A91D-44DBD2EE4CEF}" name="Republican %" dataDxfId="18" dataCellStyle="Percent">
      <calculatedColumnFormula>D5/F5</calculatedColumnFormula>
    </tableColumn>
    <tableColumn id="9" xr3:uid="{8E5656FA-4473-304C-B10C-B33CCC89F111}" name="Winner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B76597-6728-E14E-9B56-6D142D7EF9BA}" name="Table5" displayName="Table5" ref="K6:M8" totalsRowShown="0">
  <autoFilter ref="K6:M8" xr:uid="{8BB76597-6728-E14E-9B56-6D142D7EF9BA}"/>
  <tableColumns count="3">
    <tableColumn id="1" xr3:uid="{F05BAC1B-DA47-1B48-BD6A-0498A7901D81}" name="Party"/>
    <tableColumn id="2" xr3:uid="{61200A68-9AFD-FA43-8321-64A7A439867D}" name="Total">
      <calculatedColumnFormula>SUM(D4,D5,D7:D16)</calculatedColumnFormula>
    </tableColumn>
    <tableColumn id="3" xr3:uid="{8252B1E8-47B3-1E41-B914-DA725C358733}" name="Percentage" dataDxfId="15" dataCellStyle="Percent">
      <calculatedColumnFormula>L7/(F17-D6)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A594-DF62-BA4A-86E4-EF2628AC725C}">
  <dimension ref="A1:P22"/>
  <sheetViews>
    <sheetView topLeftCell="A5" zoomScale="101" workbookViewId="0">
      <selection activeCell="K21" sqref="K21"/>
    </sheetView>
  </sheetViews>
  <sheetFormatPr baseColWidth="10" defaultRowHeight="16" x14ac:dyDescent="0.2"/>
  <cols>
    <col min="9" max="9" width="12" customWidth="1"/>
    <col min="11" max="11" width="17.1640625" customWidth="1"/>
    <col min="12" max="12" width="12.6640625" customWidth="1"/>
    <col min="13" max="13" width="12.5" customWidth="1"/>
    <col min="15" max="15" width="13.83203125" bestFit="1" customWidth="1"/>
    <col min="16" max="16" width="12.6640625" customWidth="1"/>
  </cols>
  <sheetData>
    <row r="1" spans="1:16" ht="24" x14ac:dyDescent="0.3">
      <c r="A1" s="5" t="s">
        <v>26</v>
      </c>
      <c r="F1" t="s">
        <v>28</v>
      </c>
    </row>
    <row r="2" spans="1:16" s="1" customFormat="1" ht="9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6" x14ac:dyDescent="0.2">
      <c r="A3">
        <v>2002</v>
      </c>
      <c r="B3">
        <v>1</v>
      </c>
      <c r="C3">
        <v>93157</v>
      </c>
      <c r="D3">
        <v>50907</v>
      </c>
      <c r="E3">
        <v>2093</v>
      </c>
      <c r="F3">
        <f>C3+D3+E3</f>
        <v>146157</v>
      </c>
      <c r="G3" s="2">
        <f>C3/F3</f>
        <v>0.63737624609153176</v>
      </c>
      <c r="H3" s="2">
        <f>D3/F3</f>
        <v>0.34830353660789426</v>
      </c>
      <c r="I3" t="str">
        <f>IF(D3&gt;C3, "Republican", "Democrat")</f>
        <v>Democrat</v>
      </c>
    </row>
    <row r="4" spans="1:16" x14ac:dyDescent="0.2">
      <c r="A4">
        <v>2002</v>
      </c>
      <c r="B4">
        <v>2</v>
      </c>
      <c r="C4">
        <v>100121</v>
      </c>
      <c r="D4">
        <v>50965</v>
      </c>
      <c r="E4">
        <v>2098</v>
      </c>
      <c r="F4">
        <f t="shared" ref="F4:F15" si="0">C4+D4+E4</f>
        <v>153184</v>
      </c>
      <c r="G4" s="2">
        <f>C4/F4</f>
        <v>0.6535995926467516</v>
      </c>
      <c r="H4" s="2">
        <f t="shared" ref="H4:H16" si="1">D4/F4</f>
        <v>0.33270445999582204</v>
      </c>
      <c r="I4" t="str">
        <f t="shared" ref="I4:I15" si="2">IF(D4&gt;C4, "Republican", "Democrat")</f>
        <v>Democrat</v>
      </c>
    </row>
    <row r="5" spans="1:16" x14ac:dyDescent="0.2">
      <c r="A5">
        <v>2002</v>
      </c>
      <c r="B5">
        <v>3</v>
      </c>
      <c r="C5">
        <v>0</v>
      </c>
      <c r="D5">
        <v>131448</v>
      </c>
      <c r="E5">
        <v>13486</v>
      </c>
      <c r="F5">
        <f t="shared" si="0"/>
        <v>144934</v>
      </c>
      <c r="G5" s="2">
        <f>C5/F5</f>
        <v>0</v>
      </c>
      <c r="H5" s="2">
        <f t="shared" si="1"/>
        <v>0.90695074999655012</v>
      </c>
      <c r="I5" t="str">
        <f t="shared" si="2"/>
        <v>Republican</v>
      </c>
      <c r="K5" t="s">
        <v>18</v>
      </c>
      <c r="O5" t="s">
        <v>10</v>
      </c>
    </row>
    <row r="6" spans="1:16" x14ac:dyDescent="0.2">
      <c r="A6">
        <v>2002</v>
      </c>
      <c r="B6">
        <v>4</v>
      </c>
      <c r="C6">
        <v>132185</v>
      </c>
      <c r="D6">
        <v>78095</v>
      </c>
      <c r="E6">
        <v>5766</v>
      </c>
      <c r="F6">
        <f t="shared" si="0"/>
        <v>216046</v>
      </c>
      <c r="G6" s="2">
        <f>C6/F6</f>
        <v>0.61183729390963038</v>
      </c>
      <c r="H6" s="2">
        <f t="shared" si="1"/>
        <v>0.36147394536348743</v>
      </c>
      <c r="I6" t="str">
        <f t="shared" si="2"/>
        <v>Democrat</v>
      </c>
      <c r="K6" t="s">
        <v>29</v>
      </c>
      <c r="L6" t="s">
        <v>9</v>
      </c>
      <c r="M6" t="s">
        <v>30</v>
      </c>
      <c r="O6" t="s">
        <v>1</v>
      </c>
      <c r="P6" t="s">
        <v>32</v>
      </c>
    </row>
    <row r="7" spans="1:16" x14ac:dyDescent="0.2">
      <c r="A7">
        <v>2002</v>
      </c>
      <c r="B7">
        <v>5</v>
      </c>
      <c r="C7">
        <v>58558</v>
      </c>
      <c r="D7">
        <v>137879</v>
      </c>
      <c r="E7">
        <v>0</v>
      </c>
      <c r="F7">
        <f t="shared" si="0"/>
        <v>196437</v>
      </c>
      <c r="G7" s="2">
        <f>C7/F7</f>
        <v>0.2981006633169922</v>
      </c>
      <c r="H7" s="2">
        <f t="shared" si="1"/>
        <v>0.70189933668300775</v>
      </c>
      <c r="I7" t="str">
        <f t="shared" si="2"/>
        <v>Republican</v>
      </c>
      <c r="K7" t="s">
        <v>15</v>
      </c>
      <c r="L7">
        <f>SUM(C3,C4,C6,C7,C9:C15)</f>
        <v>970716</v>
      </c>
      <c r="M7" s="2">
        <f>L7/(F16-F5-F8)</f>
        <v>0.50251434215553203</v>
      </c>
      <c r="O7">
        <v>1</v>
      </c>
      <c r="P7" s="4">
        <f>G3-H3</f>
        <v>0.2890727094836375</v>
      </c>
    </row>
    <row r="8" spans="1:16" x14ac:dyDescent="0.2">
      <c r="A8">
        <v>2002</v>
      </c>
      <c r="B8">
        <v>6</v>
      </c>
      <c r="C8">
        <v>0</v>
      </c>
      <c r="D8">
        <v>151430</v>
      </c>
      <c r="E8">
        <v>16067</v>
      </c>
      <c r="F8">
        <f t="shared" si="0"/>
        <v>167497</v>
      </c>
      <c r="G8" s="2">
        <f>C8/F8</f>
        <v>0</v>
      </c>
      <c r="H8" s="2">
        <f t="shared" si="1"/>
        <v>0.90407589389660714</v>
      </c>
      <c r="I8" t="str">
        <f t="shared" si="2"/>
        <v>Republican</v>
      </c>
      <c r="K8" t="s">
        <v>16</v>
      </c>
      <c r="L8">
        <f>SUM(D3,D4,D6,D7,D9:D15)</f>
        <v>926155</v>
      </c>
      <c r="M8" s="2">
        <f>L8/(F16-F5-F8)</f>
        <v>0.47944627528448769</v>
      </c>
      <c r="O8">
        <v>2</v>
      </c>
      <c r="P8" s="4">
        <f>G4-H4</f>
        <v>0.32089513265092956</v>
      </c>
    </row>
    <row r="9" spans="1:16" x14ac:dyDescent="0.2">
      <c r="A9">
        <v>2002</v>
      </c>
      <c r="B9">
        <v>7</v>
      </c>
      <c r="C9">
        <v>118543</v>
      </c>
      <c r="D9">
        <v>45537</v>
      </c>
      <c r="E9">
        <v>2574</v>
      </c>
      <c r="F9">
        <f t="shared" si="0"/>
        <v>166654</v>
      </c>
      <c r="G9" s="2">
        <f>C9/F9</f>
        <v>0.71131205971653844</v>
      </c>
      <c r="H9" s="2">
        <f t="shared" si="1"/>
        <v>0.2732427664502502</v>
      </c>
      <c r="I9" t="str">
        <f t="shared" si="2"/>
        <v>Democrat</v>
      </c>
      <c r="O9">
        <v>4</v>
      </c>
      <c r="P9" s="4">
        <f>G6-H6</f>
        <v>0.25036334854614295</v>
      </c>
    </row>
    <row r="10" spans="1:16" x14ac:dyDescent="0.2">
      <c r="A10">
        <v>2002</v>
      </c>
      <c r="B10">
        <v>8</v>
      </c>
      <c r="C10">
        <v>66819</v>
      </c>
      <c r="D10">
        <v>80298</v>
      </c>
      <c r="E10">
        <v>2619</v>
      </c>
      <c r="F10">
        <f t="shared" si="0"/>
        <v>149736</v>
      </c>
      <c r="G10" s="2">
        <f>C10/F10</f>
        <v>0.4462453918897259</v>
      </c>
      <c r="H10" s="2">
        <f t="shared" si="1"/>
        <v>0.5362638243308222</v>
      </c>
      <c r="I10" t="str">
        <f t="shared" si="2"/>
        <v>Republican</v>
      </c>
      <c r="K10" t="s">
        <v>33</v>
      </c>
      <c r="O10">
        <v>7</v>
      </c>
      <c r="P10" s="4">
        <f>G9-H9</f>
        <v>0.43806929326628824</v>
      </c>
    </row>
    <row r="11" spans="1:16" x14ac:dyDescent="0.2">
      <c r="A11">
        <v>2002</v>
      </c>
      <c r="B11">
        <v>9</v>
      </c>
      <c r="C11">
        <v>49974</v>
      </c>
      <c r="D11">
        <v>140095</v>
      </c>
      <c r="E11">
        <v>3374</v>
      </c>
      <c r="F11">
        <f t="shared" si="0"/>
        <v>193443</v>
      </c>
      <c r="G11" s="2">
        <f>C11/F11</f>
        <v>0.25833966594810875</v>
      </c>
      <c r="H11" s="2">
        <f t="shared" si="1"/>
        <v>0.72421850364189966</v>
      </c>
      <c r="I11" t="str">
        <f t="shared" si="2"/>
        <v>Republican</v>
      </c>
      <c r="K11" t="s">
        <v>29</v>
      </c>
      <c r="L11" t="s">
        <v>30</v>
      </c>
      <c r="O11">
        <v>12</v>
      </c>
      <c r="P11" s="4">
        <f>G14-H14</f>
        <v>0.32553111300656573</v>
      </c>
    </row>
    <row r="12" spans="1:16" x14ac:dyDescent="0.2">
      <c r="A12">
        <v>2002</v>
      </c>
      <c r="B12">
        <v>10</v>
      </c>
      <c r="C12">
        <v>65587</v>
      </c>
      <c r="D12">
        <v>102768</v>
      </c>
      <c r="E12">
        <v>4937</v>
      </c>
      <c r="F12">
        <f t="shared" si="0"/>
        <v>173292</v>
      </c>
      <c r="G12" s="2">
        <f>C12/F12</f>
        <v>0.37847679061930151</v>
      </c>
      <c r="H12" s="2">
        <f t="shared" si="1"/>
        <v>0.59303372342635552</v>
      </c>
      <c r="I12" t="str">
        <f t="shared" si="2"/>
        <v>Republican</v>
      </c>
      <c r="K12" t="s">
        <v>19</v>
      </c>
      <c r="L12" s="4">
        <f>H16</f>
        <v>0.5387489868096994</v>
      </c>
      <c r="O12">
        <v>13</v>
      </c>
      <c r="P12" s="4">
        <f>G15-H15</f>
        <v>0.12330987068259952</v>
      </c>
    </row>
    <row r="13" spans="1:16" x14ac:dyDescent="0.2">
      <c r="A13">
        <v>2002</v>
      </c>
      <c r="B13">
        <v>11</v>
      </c>
      <c r="C13">
        <v>86664</v>
      </c>
      <c r="D13">
        <v>112335</v>
      </c>
      <c r="E13">
        <v>3261</v>
      </c>
      <c r="F13">
        <f t="shared" si="0"/>
        <v>202260</v>
      </c>
      <c r="G13" s="2">
        <f>C13/F13</f>
        <v>0.4284781963808959</v>
      </c>
      <c r="H13" s="2">
        <f t="shared" si="1"/>
        <v>0.55539899139721149</v>
      </c>
      <c r="I13" t="str">
        <f t="shared" si="2"/>
        <v>Republican</v>
      </c>
      <c r="K13" t="s">
        <v>20</v>
      </c>
      <c r="L13" s="4">
        <f>G16</f>
        <v>0.43264495696388539</v>
      </c>
      <c r="O13" t="s">
        <v>11</v>
      </c>
      <c r="P13" s="4">
        <f>AVERAGE(P7:P12)</f>
        <v>0.29120691127269388</v>
      </c>
    </row>
    <row r="14" spans="1:16" x14ac:dyDescent="0.2">
      <c r="A14">
        <v>2002</v>
      </c>
      <c r="B14">
        <v>12</v>
      </c>
      <c r="C14">
        <v>98821</v>
      </c>
      <c r="D14">
        <v>49588</v>
      </c>
      <c r="E14">
        <v>2830</v>
      </c>
      <c r="F14">
        <f t="shared" si="0"/>
        <v>151239</v>
      </c>
      <c r="G14" s="2">
        <f>C14/F14</f>
        <v>0.65340950416228616</v>
      </c>
      <c r="H14" s="2">
        <f t="shared" si="1"/>
        <v>0.32787839115572043</v>
      </c>
      <c r="I14" t="str">
        <f t="shared" si="2"/>
        <v>Democrat</v>
      </c>
    </row>
    <row r="15" spans="1:16" x14ac:dyDescent="0.2">
      <c r="A15">
        <v>2002</v>
      </c>
      <c r="B15">
        <v>13</v>
      </c>
      <c r="C15">
        <v>100287</v>
      </c>
      <c r="D15">
        <v>77688</v>
      </c>
      <c r="E15">
        <v>5295</v>
      </c>
      <c r="F15">
        <f t="shared" si="0"/>
        <v>183270</v>
      </c>
      <c r="G15" s="2">
        <f>C15/F15</f>
        <v>0.5472090358487478</v>
      </c>
      <c r="H15" s="2">
        <f t="shared" si="1"/>
        <v>0.42389916516614828</v>
      </c>
      <c r="I15" t="str">
        <f t="shared" si="2"/>
        <v>Democrat</v>
      </c>
      <c r="K15" t="s">
        <v>21</v>
      </c>
      <c r="O15" t="s">
        <v>13</v>
      </c>
    </row>
    <row r="16" spans="1:16" x14ac:dyDescent="0.2">
      <c r="B16" t="s">
        <v>9</v>
      </c>
      <c r="C16">
        <f>SUM(C3:C15)</f>
        <v>970716</v>
      </c>
      <c r="D16">
        <f t="shared" ref="D16:F16" si="3">SUM(D3:D15)</f>
        <v>1209033</v>
      </c>
      <c r="E16">
        <f t="shared" si="3"/>
        <v>64400</v>
      </c>
      <c r="F16">
        <f t="shared" si="3"/>
        <v>2244149</v>
      </c>
      <c r="G16" s="4">
        <f>AVERAGE(G3:G15)</f>
        <v>0.43264495696388539</v>
      </c>
      <c r="H16" s="2">
        <f t="shared" si="1"/>
        <v>0.5387489868096994</v>
      </c>
      <c r="K16" t="s">
        <v>31</v>
      </c>
      <c r="L16" t="s">
        <v>32</v>
      </c>
      <c r="O16" t="s">
        <v>1</v>
      </c>
      <c r="P16" t="s">
        <v>32</v>
      </c>
    </row>
    <row r="17" spans="8:16" x14ac:dyDescent="0.2">
      <c r="H17" t="s">
        <v>29</v>
      </c>
      <c r="I17" t="s">
        <v>14</v>
      </c>
      <c r="K17" t="s">
        <v>23</v>
      </c>
      <c r="L17" s="4">
        <f>P13</f>
        <v>0.29120691127269388</v>
      </c>
      <c r="O17">
        <v>5</v>
      </c>
      <c r="P17" s="4">
        <f>H7-G7</f>
        <v>0.40379867336601555</v>
      </c>
    </row>
    <row r="18" spans="8:16" x14ac:dyDescent="0.2">
      <c r="H18" t="s">
        <v>15</v>
      </c>
      <c r="I18">
        <v>6</v>
      </c>
      <c r="K18" t="s">
        <v>22</v>
      </c>
      <c r="L18" s="4">
        <f>P22</f>
        <v>0.26023473426485444</v>
      </c>
      <c r="O18">
        <v>8</v>
      </c>
      <c r="P18" s="4">
        <f>H10-G10</f>
        <v>9.0018432441096308E-2</v>
      </c>
    </row>
    <row r="19" spans="8:16" x14ac:dyDescent="0.2">
      <c r="H19" t="s">
        <v>16</v>
      </c>
      <c r="I19">
        <v>7</v>
      </c>
      <c r="O19">
        <v>9</v>
      </c>
      <c r="P19" s="4">
        <f>H11-G11</f>
        <v>0.4658788376937909</v>
      </c>
    </row>
    <row r="20" spans="8:16" x14ac:dyDescent="0.2">
      <c r="O20">
        <v>10</v>
      </c>
      <c r="P20" s="4">
        <f>H12-G12</f>
        <v>0.21455693280705401</v>
      </c>
    </row>
    <row r="21" spans="8:16" x14ac:dyDescent="0.2">
      <c r="O21">
        <v>11</v>
      </c>
      <c r="P21" s="4">
        <f>H13-G13</f>
        <v>0.12692079501631559</v>
      </c>
    </row>
    <row r="22" spans="8:16" x14ac:dyDescent="0.2">
      <c r="O22" t="s">
        <v>11</v>
      </c>
      <c r="P22" s="4">
        <f>AVERAGE(P17:P21)</f>
        <v>0.26023473426485444</v>
      </c>
    </row>
  </sheetData>
  <conditionalFormatting sqref="H2:H16">
    <cfRule type="colorScale" priority="8">
      <colorScale>
        <cfvo type="min"/>
        <cfvo type="max"/>
        <color rgb="FFFCFCFF"/>
        <color rgb="FFF8696B"/>
      </colorScale>
    </cfRule>
  </conditionalFormatting>
  <conditionalFormatting sqref="G2:H1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6">
    <cfRule type="colorScale" priority="7">
      <colorScale>
        <cfvo type="min"/>
        <cfvo type="max"/>
        <color theme="0"/>
        <color rgb="FF002060"/>
      </colorScale>
    </cfRule>
  </conditionalFormatting>
  <conditionalFormatting sqref="H3:H16">
    <cfRule type="colorScale" priority="6">
      <colorScale>
        <cfvo type="min"/>
        <cfvo type="max"/>
        <color theme="0"/>
        <color rgb="FFC00000"/>
      </colorScale>
    </cfRule>
  </conditionalFormatting>
  <conditionalFormatting sqref="I3:I16">
    <cfRule type="containsText" dxfId="8" priority="4" operator="containsText" text="Republican">
      <formula>NOT(ISERROR(SEARCH("Republican",I3)))</formula>
    </cfRule>
    <cfRule type="containsText" dxfId="7" priority="5" operator="containsText" text="Democrat">
      <formula>NOT(ISERROR(SEARCH("Democrat",I3)))</formula>
    </cfRule>
  </conditionalFormatting>
  <conditionalFormatting sqref="G3:G16">
    <cfRule type="colorScale" priority="3">
      <colorScale>
        <cfvo type="min"/>
        <cfvo type="max"/>
        <color theme="0"/>
        <color theme="4" tint="-0.499984740745262"/>
      </colorScale>
    </cfRule>
  </conditionalFormatting>
  <conditionalFormatting sqref="G3:H16">
    <cfRule type="expression" dxfId="6" priority="1">
      <formula>"&gt;.5999"</formula>
    </cfRule>
    <cfRule type="expression" dxfId="5" priority="2">
      <formula>"&gt;59.99%"</formula>
    </cfRule>
  </conditionalFormatting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DFCD-E49F-9348-BBCA-5545B601CC8F}">
  <dimension ref="A1:P22"/>
  <sheetViews>
    <sheetView tabSelected="1" topLeftCell="A3" workbookViewId="0">
      <selection activeCell="K23" sqref="K23"/>
    </sheetView>
  </sheetViews>
  <sheetFormatPr baseColWidth="10" defaultRowHeight="16" x14ac:dyDescent="0.2"/>
  <cols>
    <col min="7" max="7" width="10.83203125" style="2"/>
    <col min="9" max="9" width="12.1640625" customWidth="1"/>
    <col min="11" max="11" width="18" customWidth="1"/>
    <col min="12" max="12" width="15.1640625" customWidth="1"/>
    <col min="13" max="13" width="12.6640625" customWidth="1"/>
    <col min="17" max="17" width="12.83203125" customWidth="1"/>
  </cols>
  <sheetData>
    <row r="1" spans="1:16" ht="24" x14ac:dyDescent="0.3">
      <c r="A1" s="5" t="s">
        <v>27</v>
      </c>
      <c r="F1" t="s">
        <v>28</v>
      </c>
    </row>
    <row r="2" spans="1:16" x14ac:dyDescent="0.2">
      <c r="B2" t="s">
        <v>24</v>
      </c>
    </row>
    <row r="3" spans="1:16" x14ac:dyDescent="0.2">
      <c r="B3" s="6" t="s">
        <v>25</v>
      </c>
    </row>
    <row r="4" spans="1:16" s="1" customFormat="1" ht="9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3" t="s">
        <v>6</v>
      </c>
      <c r="H4" s="1" t="s">
        <v>7</v>
      </c>
      <c r="I4" s="1" t="s">
        <v>8</v>
      </c>
    </row>
    <row r="5" spans="1:16" x14ac:dyDescent="0.2">
      <c r="A5">
        <v>2018</v>
      </c>
      <c r="B5">
        <v>1</v>
      </c>
      <c r="C5">
        <v>190457</v>
      </c>
      <c r="D5">
        <v>82218</v>
      </c>
      <c r="E5">
        <v>0</v>
      </c>
      <c r="F5">
        <f>C5+D5+E5</f>
        <v>272675</v>
      </c>
      <c r="G5" s="2">
        <f>C5/F5</f>
        <v>0.6984762079398551</v>
      </c>
      <c r="H5" s="2">
        <f>D5/F5</f>
        <v>0.30152379206014485</v>
      </c>
      <c r="I5" t="str">
        <f>IF(C5&gt;D5,"Democrat","Republican")</f>
        <v>Democrat</v>
      </c>
      <c r="K5" t="s">
        <v>17</v>
      </c>
      <c r="O5" t="s">
        <v>10</v>
      </c>
    </row>
    <row r="6" spans="1:16" x14ac:dyDescent="0.2">
      <c r="A6">
        <v>2018</v>
      </c>
      <c r="B6">
        <v>2</v>
      </c>
      <c r="C6">
        <v>151977</v>
      </c>
      <c r="D6">
        <v>170072</v>
      </c>
      <c r="E6">
        <v>9655</v>
      </c>
      <c r="F6">
        <f t="shared" ref="F6:F17" si="0">C6+D6+E6</f>
        <v>331704</v>
      </c>
      <c r="G6" s="2">
        <f t="shared" ref="G6:G17" si="1">C6/F6</f>
        <v>0.4581705375877288</v>
      </c>
      <c r="H6" s="2">
        <f t="shared" ref="H6:H17" si="2">D6/F6</f>
        <v>0.51272218604538988</v>
      </c>
      <c r="I6" t="str">
        <f t="shared" ref="I6:I17" si="3">IF(C6&gt;D6,"Democrat","Republican")</f>
        <v>Republican</v>
      </c>
      <c r="K6" t="s">
        <v>29</v>
      </c>
      <c r="L6" t="s">
        <v>9</v>
      </c>
      <c r="M6" t="s">
        <v>30</v>
      </c>
      <c r="O6" t="s">
        <v>1</v>
      </c>
      <c r="P6" t="s">
        <v>32</v>
      </c>
    </row>
    <row r="7" spans="1:16" x14ac:dyDescent="0.2">
      <c r="A7">
        <v>2018</v>
      </c>
      <c r="B7">
        <v>3</v>
      </c>
      <c r="C7">
        <v>0</v>
      </c>
      <c r="D7">
        <v>187901</v>
      </c>
      <c r="E7">
        <v>0</v>
      </c>
      <c r="F7">
        <f t="shared" si="0"/>
        <v>187901</v>
      </c>
      <c r="G7" s="2">
        <f t="shared" si="1"/>
        <v>0</v>
      </c>
      <c r="H7" s="2">
        <f t="shared" si="2"/>
        <v>1</v>
      </c>
      <c r="I7" t="str">
        <f t="shared" si="3"/>
        <v>Republican</v>
      </c>
      <c r="K7" t="s">
        <v>15</v>
      </c>
      <c r="L7">
        <f>SUM(C5:C17)</f>
        <v>1632720</v>
      </c>
      <c r="M7" s="2">
        <f>L7/(F18-D7)</f>
        <v>0.51139033071611939</v>
      </c>
      <c r="O7">
        <v>1</v>
      </c>
      <c r="P7" s="4">
        <f>G5-H5</f>
        <v>0.39695241587971025</v>
      </c>
    </row>
    <row r="8" spans="1:16" x14ac:dyDescent="0.2">
      <c r="A8">
        <v>2018</v>
      </c>
      <c r="B8">
        <v>4</v>
      </c>
      <c r="C8">
        <v>247067</v>
      </c>
      <c r="D8">
        <v>82052</v>
      </c>
      <c r="E8">
        <v>12284</v>
      </c>
      <c r="F8">
        <f t="shared" si="0"/>
        <v>341403</v>
      </c>
      <c r="G8" s="2">
        <f t="shared" si="1"/>
        <v>0.72368139705860812</v>
      </c>
      <c r="H8" s="2">
        <f t="shared" si="2"/>
        <v>0.24033766545695262</v>
      </c>
      <c r="I8" t="str">
        <f t="shared" si="3"/>
        <v>Democrat</v>
      </c>
      <c r="K8" t="s">
        <v>16</v>
      </c>
      <c r="L8">
        <f>SUM(D5,D6,D8:D17)</f>
        <v>1518894</v>
      </c>
      <c r="M8" s="2">
        <f>L8/(F18-D7)</f>
        <v>0.47573846402489672</v>
      </c>
      <c r="O8">
        <v>4</v>
      </c>
      <c r="P8" s="4">
        <f>G8-H8</f>
        <v>0.4833437316016555</v>
      </c>
    </row>
    <row r="9" spans="1:16" x14ac:dyDescent="0.2">
      <c r="A9">
        <v>2018</v>
      </c>
      <c r="B9">
        <v>5</v>
      </c>
      <c r="C9">
        <v>120468</v>
      </c>
      <c r="D9">
        <v>159917</v>
      </c>
      <c r="E9">
        <v>0</v>
      </c>
      <c r="F9">
        <f t="shared" si="0"/>
        <v>280385</v>
      </c>
      <c r="G9" s="2">
        <f t="shared" si="1"/>
        <v>0.42965208552525991</v>
      </c>
      <c r="H9" s="2">
        <f t="shared" si="2"/>
        <v>0.57034791447474009</v>
      </c>
      <c r="I9" t="str">
        <f t="shared" si="3"/>
        <v>Republican</v>
      </c>
      <c r="O9">
        <v>12</v>
      </c>
      <c r="P9" s="4">
        <f>G16-H16</f>
        <v>0.46145634059139207</v>
      </c>
    </row>
    <row r="10" spans="1:16" x14ac:dyDescent="0.2">
      <c r="A10">
        <v>2018</v>
      </c>
      <c r="B10">
        <v>6</v>
      </c>
      <c r="C10">
        <v>123651</v>
      </c>
      <c r="D10">
        <v>160709</v>
      </c>
      <c r="E10">
        <v>0</v>
      </c>
      <c r="F10">
        <f t="shared" si="0"/>
        <v>284360</v>
      </c>
      <c r="G10" s="2">
        <f t="shared" si="1"/>
        <v>0.43483963989309327</v>
      </c>
      <c r="H10" s="2">
        <f t="shared" si="2"/>
        <v>0.56516036010690673</v>
      </c>
      <c r="I10" t="str">
        <f t="shared" si="3"/>
        <v>Republican</v>
      </c>
      <c r="O10" t="s">
        <v>11</v>
      </c>
      <c r="P10" s="4">
        <f>AVERAGE(P7:P9)</f>
        <v>0.44725082935758592</v>
      </c>
    </row>
    <row r="11" spans="1:16" x14ac:dyDescent="0.2">
      <c r="A11">
        <v>2018</v>
      </c>
      <c r="B11">
        <v>7</v>
      </c>
      <c r="C11">
        <v>120838</v>
      </c>
      <c r="D11">
        <v>156809</v>
      </c>
      <c r="E11">
        <v>4665</v>
      </c>
      <c r="F11">
        <f t="shared" si="0"/>
        <v>282312</v>
      </c>
      <c r="G11" s="2">
        <f t="shared" si="1"/>
        <v>0.42802998101391371</v>
      </c>
      <c r="H11" s="2">
        <f t="shared" si="2"/>
        <v>0.55544574796678847</v>
      </c>
      <c r="I11" t="str">
        <f t="shared" si="3"/>
        <v>Republican</v>
      </c>
      <c r="K11" t="s">
        <v>33</v>
      </c>
    </row>
    <row r="12" spans="1:16" x14ac:dyDescent="0.2">
      <c r="A12">
        <v>2018</v>
      </c>
      <c r="B12">
        <v>8</v>
      </c>
      <c r="C12">
        <v>114119</v>
      </c>
      <c r="D12">
        <v>141402</v>
      </c>
      <c r="E12">
        <v>0</v>
      </c>
      <c r="F12">
        <f t="shared" si="0"/>
        <v>255521</v>
      </c>
      <c r="G12" s="2">
        <f t="shared" si="1"/>
        <v>0.44661299854023739</v>
      </c>
      <c r="H12" s="2">
        <f t="shared" si="2"/>
        <v>0.55338700145976261</v>
      </c>
      <c r="I12" t="str">
        <f t="shared" si="3"/>
        <v>Republican</v>
      </c>
      <c r="K12" t="s">
        <v>29</v>
      </c>
      <c r="L12" t="s">
        <v>30</v>
      </c>
      <c r="O12" t="s">
        <v>12</v>
      </c>
    </row>
    <row r="13" spans="1:16" x14ac:dyDescent="0.2">
      <c r="A13">
        <v>2018</v>
      </c>
      <c r="B13">
        <v>9</v>
      </c>
      <c r="H13" s="2"/>
      <c r="K13" t="s">
        <v>19</v>
      </c>
      <c r="L13" s="4">
        <f>H18</f>
        <v>0.50487796725382916</v>
      </c>
      <c r="O13" t="s">
        <v>1</v>
      </c>
      <c r="P13" t="s">
        <v>32</v>
      </c>
    </row>
    <row r="14" spans="1:16" x14ac:dyDescent="0.2">
      <c r="A14">
        <v>2018</v>
      </c>
      <c r="B14">
        <v>10</v>
      </c>
      <c r="C14">
        <v>113259</v>
      </c>
      <c r="D14">
        <v>164969</v>
      </c>
      <c r="E14">
        <v>0</v>
      </c>
      <c r="F14">
        <f t="shared" si="0"/>
        <v>278228</v>
      </c>
      <c r="G14" s="2">
        <f t="shared" si="1"/>
        <v>0.407072616702848</v>
      </c>
      <c r="H14" s="2">
        <f t="shared" si="2"/>
        <v>0.592927383297152</v>
      </c>
      <c r="I14" t="str">
        <f t="shared" si="3"/>
        <v>Republican</v>
      </c>
      <c r="K14" t="s">
        <v>20</v>
      </c>
      <c r="L14" s="4">
        <f>G18</f>
        <v>0.48296623478195794</v>
      </c>
      <c r="O14">
        <v>2</v>
      </c>
      <c r="P14" s="4">
        <f>H6-G6</f>
        <v>5.4551648457661084E-2</v>
      </c>
    </row>
    <row r="15" spans="1:16" x14ac:dyDescent="0.2">
      <c r="A15">
        <v>2018</v>
      </c>
      <c r="B15">
        <v>11</v>
      </c>
      <c r="C15">
        <v>116508</v>
      </c>
      <c r="D15">
        <v>178012</v>
      </c>
      <c r="E15">
        <v>6146</v>
      </c>
      <c r="F15">
        <f t="shared" si="0"/>
        <v>300666</v>
      </c>
      <c r="G15" s="2">
        <f t="shared" si="1"/>
        <v>0.38749975055377062</v>
      </c>
      <c r="H15" s="2">
        <f t="shared" si="2"/>
        <v>0.59205896243672385</v>
      </c>
      <c r="I15" t="str">
        <f t="shared" si="3"/>
        <v>Republican</v>
      </c>
      <c r="O15">
        <v>5</v>
      </c>
      <c r="P15" s="4">
        <f>H9-G9</f>
        <v>0.14069582894948018</v>
      </c>
    </row>
    <row r="16" spans="1:16" x14ac:dyDescent="0.2">
      <c r="A16">
        <v>2018</v>
      </c>
      <c r="B16">
        <v>12</v>
      </c>
      <c r="C16">
        <v>203974</v>
      </c>
      <c r="D16">
        <v>75164</v>
      </c>
      <c r="E16">
        <v>0</v>
      </c>
      <c r="F16">
        <f t="shared" si="0"/>
        <v>279138</v>
      </c>
      <c r="G16" s="2">
        <f t="shared" si="1"/>
        <v>0.73072817029569603</v>
      </c>
      <c r="H16" s="2">
        <f t="shared" si="2"/>
        <v>0.26927182970430397</v>
      </c>
      <c r="I16" t="str">
        <f t="shared" si="3"/>
        <v>Democrat</v>
      </c>
      <c r="O16">
        <v>6</v>
      </c>
      <c r="P16" s="4">
        <f>H10-G10</f>
        <v>0.13032072021381347</v>
      </c>
    </row>
    <row r="17" spans="1:16" x14ac:dyDescent="0.2">
      <c r="A17">
        <v>2018</v>
      </c>
      <c r="B17">
        <v>13</v>
      </c>
      <c r="C17">
        <v>130402</v>
      </c>
      <c r="D17">
        <v>147570</v>
      </c>
      <c r="E17">
        <f>2831+5513</f>
        <v>8344</v>
      </c>
      <c r="F17">
        <f t="shared" si="0"/>
        <v>286316</v>
      </c>
      <c r="G17" s="2">
        <f t="shared" si="1"/>
        <v>0.45544782687659791</v>
      </c>
      <c r="H17" s="2">
        <f t="shared" si="2"/>
        <v>0.51540954749297974</v>
      </c>
      <c r="I17" t="str">
        <f t="shared" si="3"/>
        <v>Republican</v>
      </c>
      <c r="K17" t="s">
        <v>21</v>
      </c>
      <c r="O17">
        <v>7</v>
      </c>
      <c r="P17" s="4">
        <f>H11-G11</f>
        <v>0.12741576695287476</v>
      </c>
    </row>
    <row r="18" spans="1:16" x14ac:dyDescent="0.2">
      <c r="B18" t="s">
        <v>9</v>
      </c>
      <c r="C18">
        <f>SUM(C5:C17)</f>
        <v>1632720</v>
      </c>
      <c r="D18">
        <f>SUM(D5:D17)</f>
        <v>1706795</v>
      </c>
      <c r="E18">
        <f>SUM(E5:E17)</f>
        <v>41094</v>
      </c>
      <c r="F18">
        <f>SUM(F5:F17)</f>
        <v>3380609</v>
      </c>
      <c r="G18" s="2">
        <f>C18/F18</f>
        <v>0.48296623478195794</v>
      </c>
      <c r="H18" s="2">
        <f>D18/F18</f>
        <v>0.50487796725382916</v>
      </c>
      <c r="K18" t="s">
        <v>31</v>
      </c>
      <c r="L18" s="4" t="s">
        <v>32</v>
      </c>
      <c r="O18">
        <v>8</v>
      </c>
      <c r="P18" s="4">
        <f>H12-G12</f>
        <v>0.10677400291952521</v>
      </c>
    </row>
    <row r="19" spans="1:16" x14ac:dyDescent="0.2">
      <c r="H19" t="s">
        <v>29</v>
      </c>
      <c r="I19" t="s">
        <v>14</v>
      </c>
      <c r="K19" t="s">
        <v>23</v>
      </c>
      <c r="L19" s="4">
        <f>P10</f>
        <v>0.44725082935758592</v>
      </c>
      <c r="O19">
        <v>10</v>
      </c>
      <c r="P19" s="4">
        <f>H14-G14</f>
        <v>0.185854766594304</v>
      </c>
    </row>
    <row r="20" spans="1:16" x14ac:dyDescent="0.2">
      <c r="H20" t="s">
        <v>15</v>
      </c>
      <c r="I20">
        <v>3</v>
      </c>
      <c r="K20" t="s">
        <v>22</v>
      </c>
      <c r="L20" s="4">
        <f>P22</f>
        <v>0.12626670832337422</v>
      </c>
      <c r="O20">
        <v>11</v>
      </c>
      <c r="P20" s="4">
        <f>H15-G15</f>
        <v>0.20455921188295323</v>
      </c>
    </row>
    <row r="21" spans="1:16" x14ac:dyDescent="0.2">
      <c r="H21" t="s">
        <v>16</v>
      </c>
      <c r="I21">
        <v>9</v>
      </c>
      <c r="O21">
        <v>13</v>
      </c>
      <c r="P21" s="4">
        <f>H17-G17</f>
        <v>5.9961720616381831E-2</v>
      </c>
    </row>
    <row r="22" spans="1:16" x14ac:dyDescent="0.2">
      <c r="O22" t="s">
        <v>11</v>
      </c>
      <c r="P22" s="4">
        <f>AVERAGE(P14:P21)</f>
        <v>0.12626670832337422</v>
      </c>
    </row>
  </sheetData>
  <conditionalFormatting sqref="G4:G18">
    <cfRule type="colorScale" priority="5">
      <colorScale>
        <cfvo type="min"/>
        <cfvo type="max"/>
        <color theme="0"/>
        <color theme="4" tint="-0.499984740745262"/>
      </colorScale>
    </cfRule>
    <cfRule type="colorScale" priority="6">
      <colorScale>
        <cfvo type="min"/>
        <cfvo type="max"/>
        <color theme="0"/>
        <color rgb="FF002060"/>
      </colorScale>
    </cfRule>
  </conditionalFormatting>
  <conditionalFormatting sqref="G5:G18">
    <cfRule type="colorScale" priority="4">
      <colorScale>
        <cfvo type="min"/>
        <cfvo type="max"/>
        <color theme="0"/>
        <color theme="4" tint="-0.499984740745262"/>
      </colorScale>
    </cfRule>
  </conditionalFormatting>
  <conditionalFormatting sqref="H5:H18">
    <cfRule type="colorScale" priority="3">
      <colorScale>
        <cfvo type="min"/>
        <cfvo type="max"/>
        <color theme="0"/>
        <color rgb="FFC00000"/>
      </colorScale>
    </cfRule>
  </conditionalFormatting>
  <conditionalFormatting sqref="I5:I18">
    <cfRule type="containsText" dxfId="4" priority="1" operator="containsText" text="Republican">
      <formula>NOT(ISERROR(SEARCH("Republican",I5)))</formula>
    </cfRule>
    <cfRule type="containsText" dxfId="3" priority="2" operator="containsText" text="Democrat">
      <formula>NOT(ISERROR(SEARCH("Democrat",I5)))</formula>
    </cfRule>
  </conditionalFormatting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2022-06-20T15:07:23Z</dcterms:created>
  <dcterms:modified xsi:type="dcterms:W3CDTF">2022-06-22T19:13:15Z</dcterms:modified>
</cp:coreProperties>
</file>