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.sharepoint.com/sites/MegansPhD/Delte dokumenter/General/Work Packages/WP2 - Fuel portfolio/For submission/"/>
    </mc:Choice>
  </mc:AlternateContent>
  <xr:revisionPtr revIDLastSave="2174" documentId="8_{159E5612-6D8B-4822-83B7-AF5283ADD402}" xr6:coauthVersionLast="47" xr6:coauthVersionMax="47" xr10:uidLastSave="{005E65D6-DF16-47BA-9262-F02BCD6276C1}"/>
  <bookViews>
    <workbookView xWindow="28680" yWindow="-120" windowWidth="29040" windowHeight="15840" activeTab="4" xr2:uid="{F126F5FE-3604-4582-A419-515370D69444}"/>
  </bookViews>
  <sheets>
    <sheet name="Description" sheetId="2" r:id="rId1"/>
    <sheet name="LCI_WtT" sheetId="1" r:id="rId2"/>
    <sheet name="LCI_TtW" sheetId="5" r:id="rId3"/>
    <sheet name="Data_WtT" sheetId="3" r:id="rId4"/>
    <sheet name="Data_TtW" sheetId="8" r:id="rId5"/>
    <sheet name="Referenc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25" i="1"/>
  <c r="M50" i="3"/>
  <c r="M51" i="3"/>
  <c r="E121" i="3"/>
  <c r="M34" i="3"/>
  <c r="M52" i="1"/>
  <c r="E134" i="3"/>
  <c r="E130" i="3"/>
  <c r="E129" i="3"/>
  <c r="E128" i="3"/>
  <c r="E127" i="3"/>
  <c r="E126" i="3"/>
  <c r="E125" i="3"/>
  <c r="E124" i="3"/>
  <c r="E123" i="3"/>
  <c r="E122" i="3"/>
  <c r="E109" i="3"/>
  <c r="E108" i="3"/>
  <c r="E107" i="3"/>
  <c r="E104" i="3"/>
  <c r="E103" i="3"/>
  <c r="E99" i="3"/>
  <c r="E80" i="3"/>
  <c r="E79" i="3"/>
  <c r="E78" i="3"/>
  <c r="E77" i="3"/>
  <c r="E76" i="3"/>
  <c r="E75" i="3"/>
  <c r="E74" i="3"/>
  <c r="E73" i="3"/>
  <c r="E72" i="3"/>
  <c r="E69" i="3"/>
  <c r="E68" i="3"/>
  <c r="E67" i="3"/>
  <c r="E66" i="3"/>
  <c r="E65" i="3"/>
  <c r="E64" i="3"/>
  <c r="E32" i="3"/>
  <c r="M47" i="3" l="1"/>
  <c r="M49" i="3" s="1"/>
  <c r="M48" i="3"/>
</calcChain>
</file>

<file path=xl/sharedStrings.xml><?xml version="1.0" encoding="utf-8"?>
<sst xmlns="http://schemas.openxmlformats.org/spreadsheetml/2006/main" count="3918" uniqueCount="518">
  <si>
    <t>Parameter</t>
  </si>
  <si>
    <t>Unit</t>
  </si>
  <si>
    <t>Amount</t>
  </si>
  <si>
    <t>Exchange type</t>
  </si>
  <si>
    <t>Fuel pathway</t>
  </si>
  <si>
    <t>VLSFO</t>
  </si>
  <si>
    <t>Crude oil</t>
  </si>
  <si>
    <t>Hydrogen</t>
  </si>
  <si>
    <t>kilogram</t>
  </si>
  <si>
    <t>kilowatt hour</t>
  </si>
  <si>
    <t>kg</t>
  </si>
  <si>
    <t>Location</t>
  </si>
  <si>
    <t>technosphere</t>
  </si>
  <si>
    <t>substitution</t>
  </si>
  <si>
    <t>biosphere</t>
  </si>
  <si>
    <t>Electricity</t>
  </si>
  <si>
    <t>Steam</t>
  </si>
  <si>
    <t>Naptha, byproduct</t>
  </si>
  <si>
    <t>SO2</t>
  </si>
  <si>
    <t>Transport, pipeline</t>
  </si>
  <si>
    <t>Notes</t>
  </si>
  <si>
    <t>Cooling water</t>
  </si>
  <si>
    <t>Infrastructure</t>
  </si>
  <si>
    <t>unit</t>
  </si>
  <si>
    <t>Process stage</t>
  </si>
  <si>
    <t>Reference</t>
  </si>
  <si>
    <t>Desulphurisation</t>
  </si>
  <si>
    <t>Crude oil in</t>
  </si>
  <si>
    <t>kg/kg  VLSFO</t>
  </si>
  <si>
    <t>Hydrogen in</t>
  </si>
  <si>
    <t>Electricity in</t>
  </si>
  <si>
    <t>Steam in</t>
  </si>
  <si>
    <t>Naptha out</t>
  </si>
  <si>
    <t>kWh/kg VLSFO</t>
  </si>
  <si>
    <t>MJ/kg VLSFO</t>
  </si>
  <si>
    <t>Sulphur treatment</t>
  </si>
  <si>
    <t>kWh/kg SO2</t>
  </si>
  <si>
    <t>kg/kg SO2</t>
  </si>
  <si>
    <t>m3/kg SO2</t>
  </si>
  <si>
    <t>Fuel gas</t>
  </si>
  <si>
    <t>SO2 emissions</t>
  </si>
  <si>
    <t>LNG</t>
  </si>
  <si>
    <t>Ammonia with CCS</t>
  </si>
  <si>
    <t>Natural gas</t>
  </si>
  <si>
    <t>Heat</t>
  </si>
  <si>
    <t>Nox</t>
  </si>
  <si>
    <t>cubic meter</t>
  </si>
  <si>
    <t>megajoule</t>
  </si>
  <si>
    <t>ton kilometer</t>
  </si>
  <si>
    <t>NH3_CCS</t>
  </si>
  <si>
    <t>Natural gas in</t>
  </si>
  <si>
    <t>Electricity input</t>
  </si>
  <si>
    <t>CO2</t>
  </si>
  <si>
    <t>e-Hydrogen</t>
  </si>
  <si>
    <t>Water, desalinated</t>
  </si>
  <si>
    <t>Electricity, wind turbine</t>
  </si>
  <si>
    <t>Activated carbon</t>
  </si>
  <si>
    <t>Aluminum</t>
  </si>
  <si>
    <t>Copper</t>
  </si>
  <si>
    <t>Platinum</t>
  </si>
  <si>
    <t>Steel</t>
  </si>
  <si>
    <t>Tetrafluoroethylene</t>
  </si>
  <si>
    <t>Titanium</t>
  </si>
  <si>
    <t>Loc</t>
  </si>
  <si>
    <t>Scale</t>
  </si>
  <si>
    <t>natural resource</t>
  </si>
  <si>
    <t>BC</t>
  </si>
  <si>
    <t>CH4</t>
  </si>
  <si>
    <t>CO</t>
  </si>
  <si>
    <t>N2O</t>
  </si>
  <si>
    <t>OC</t>
  </si>
  <si>
    <t>PM10</t>
  </si>
  <si>
    <t>PM2.5</t>
  </si>
  <si>
    <t>Sox</t>
  </si>
  <si>
    <t>VOC</t>
  </si>
  <si>
    <t>g/kWh</t>
  </si>
  <si>
    <t>SFC</t>
  </si>
  <si>
    <t>Specific fuel consumption</t>
  </si>
  <si>
    <t>Vessel</t>
  </si>
  <si>
    <t>Engine</t>
  </si>
  <si>
    <t>Not stated</t>
  </si>
  <si>
    <t>Diesel</t>
  </si>
  <si>
    <t>MSD</t>
  </si>
  <si>
    <t>Medium-speed diesel (ICE)</t>
  </si>
  <si>
    <t>Slow-speed diesel (ICE)</t>
  </si>
  <si>
    <t>Diesel (ICE)</t>
  </si>
  <si>
    <t>Engine type</t>
  </si>
  <si>
    <t>Combustion emissions</t>
  </si>
  <si>
    <t>N/A</t>
  </si>
  <si>
    <t>Two-stroke diesel cycle low-speed engine (MAN 7G80ME-C10.5-EGRTC)</t>
  </si>
  <si>
    <t>DF</t>
  </si>
  <si>
    <t>LNG engine</t>
  </si>
  <si>
    <t>DF diesel</t>
  </si>
  <si>
    <t>DF Otto</t>
  </si>
  <si>
    <t>MS-LPDF</t>
  </si>
  <si>
    <t>LS-LPDF</t>
  </si>
  <si>
    <t>LS-HPDF</t>
  </si>
  <si>
    <t>LPDF 4-stroke (Average)</t>
  </si>
  <si>
    <t>LPDF 4-stroke (Sintef)</t>
  </si>
  <si>
    <t>LBSI (Average)</t>
  </si>
  <si>
    <t>LBSI (Sintef)</t>
  </si>
  <si>
    <t>HPDF 2-stroke</t>
  </si>
  <si>
    <t>LPDF 2-stroke</t>
  </si>
  <si>
    <t>2-stroke DF diesel</t>
  </si>
  <si>
    <t>2-stroke DF Otto</t>
  </si>
  <si>
    <t>4-stroke DF diesel</t>
  </si>
  <si>
    <t>4-stroke DF Otto</t>
  </si>
  <si>
    <t>NMVOC</t>
  </si>
  <si>
    <t>4-stroke SI</t>
  </si>
  <si>
    <t>SI</t>
  </si>
  <si>
    <t>2-stroke DF</t>
  </si>
  <si>
    <t>LBSI</t>
  </si>
  <si>
    <t>MSD/HSD</t>
  </si>
  <si>
    <t>4-stroke MS Otto-SI</t>
  </si>
  <si>
    <t>LPDF</t>
  </si>
  <si>
    <t>DF, 3% slip</t>
  </si>
  <si>
    <t>DF, 8% slip</t>
  </si>
  <si>
    <t>SI, 4.4% slip</t>
  </si>
  <si>
    <t>Methanol</t>
  </si>
  <si>
    <t>Ammonia</t>
  </si>
  <si>
    <t>DME</t>
  </si>
  <si>
    <t>NH3</t>
  </si>
  <si>
    <t>loc</t>
  </si>
  <si>
    <t>scale</t>
  </si>
  <si>
    <t>Mean</t>
  </si>
  <si>
    <t>Pyrolysis oil</t>
  </si>
  <si>
    <t>unit/MJ shaft power</t>
  </si>
  <si>
    <t>DF MS ICE</t>
  </si>
  <si>
    <t>ME-LGI</t>
  </si>
  <si>
    <t>Diesel DF</t>
  </si>
  <si>
    <t>Otto DF</t>
  </si>
  <si>
    <t>NOx</t>
  </si>
  <si>
    <t>Value</t>
  </si>
  <si>
    <t>Emissions</t>
  </si>
  <si>
    <t>SOx</t>
  </si>
  <si>
    <t>NG processing plant</t>
  </si>
  <si>
    <t>Natural gas, burned in turbine</t>
  </si>
  <si>
    <t>Transport</t>
  </si>
  <si>
    <t>air, non-urban air or from high stacks</t>
  </si>
  <si>
    <t>Location (technosphere) OR type (biosphere)</t>
  </si>
  <si>
    <t>Electricity for desulphurisation</t>
  </si>
  <si>
    <t>Electricity for suplhur treatment</t>
  </si>
  <si>
    <t xml:space="preserve">Heat </t>
  </si>
  <si>
    <t>Nickel</t>
  </si>
  <si>
    <t>Tap water</t>
  </si>
  <si>
    <t>Description of document</t>
  </si>
  <si>
    <t>Sheet name</t>
  </si>
  <si>
    <t>Description</t>
  </si>
  <si>
    <t>This document provides the LCI for all fuel production and combustion processes.</t>
  </si>
  <si>
    <t>LCI_WtT</t>
  </si>
  <si>
    <t>LCI_TtW</t>
  </si>
  <si>
    <t>The LCI of the fuel production processes, per MJ shaft power</t>
  </si>
  <si>
    <t>The LCI of the fuel combustion, per MJ shaft power</t>
  </si>
  <si>
    <t>Data_WtT</t>
  </si>
  <si>
    <t>All data points and sources used in generating the LCI of the fuel production processes</t>
  </si>
  <si>
    <t>Data_TtW</t>
  </si>
  <si>
    <t>All data points and sources used in generating the LCI of the fuel combustion process</t>
  </si>
  <si>
    <t>References</t>
  </si>
  <si>
    <t>The full references of the data sources used</t>
  </si>
  <si>
    <t>Supporting Information: Life cycle inventory (LCI)</t>
  </si>
  <si>
    <t>Heat, natural gas</t>
  </si>
  <si>
    <t>Solvent, organic</t>
  </si>
  <si>
    <t>Municipal solid waste</t>
  </si>
  <si>
    <t>Heat, steam</t>
  </si>
  <si>
    <t>Chemical factory</t>
  </si>
  <si>
    <t>Monoethanolamine</t>
  </si>
  <si>
    <t>Treatment of hazardous waste</t>
  </si>
  <si>
    <t>Wastewater treatment</t>
  </si>
  <si>
    <t>Avmmonia</t>
  </si>
  <si>
    <t>Transport, pipeline, CO2</t>
  </si>
  <si>
    <t>Transport, pipeline, fuel</t>
  </si>
  <si>
    <t>eH2</t>
  </si>
  <si>
    <t>Nitrogen, in air</t>
  </si>
  <si>
    <t>natural resource, in air</t>
  </si>
  <si>
    <t>natural resource, in water</t>
  </si>
  <si>
    <t>ASU facility</t>
  </si>
  <si>
    <t>Electricity, N2</t>
  </si>
  <si>
    <t>ASU facility, N2</t>
  </si>
  <si>
    <t>Cooling water, N2</t>
  </si>
  <si>
    <t>Electricity, O2</t>
  </si>
  <si>
    <t>ASU facility, O2</t>
  </si>
  <si>
    <t>Cooling water, O2</t>
  </si>
  <si>
    <t>Electricity, Haber Bosch</t>
  </si>
  <si>
    <t>Cooling water, Haber Bosch</t>
  </si>
  <si>
    <t>e-Ammonia</t>
  </si>
  <si>
    <t>DAC unit</t>
  </si>
  <si>
    <t>e-Methanol with DAC</t>
  </si>
  <si>
    <t>CO2, from air</t>
  </si>
  <si>
    <t>Biomethanol from gasification</t>
  </si>
  <si>
    <t>Hybrid methanol</t>
  </si>
  <si>
    <t>Forestry residues (dry)</t>
  </si>
  <si>
    <t>Biochar (substitutes coal)</t>
  </si>
  <si>
    <t>NaOH</t>
  </si>
  <si>
    <t>H2S</t>
  </si>
  <si>
    <t>CuO</t>
  </si>
  <si>
    <t>Ash treatment</t>
  </si>
  <si>
    <t>Biomethanol</t>
  </si>
  <si>
    <t>LCI per MJ shaft power</t>
  </si>
  <si>
    <t>LCI per kg hydrogen</t>
  </si>
  <si>
    <t>LCI per kg forestry residues (dry)</t>
  </si>
  <si>
    <t>Aluminium</t>
  </si>
  <si>
    <t>Aluminium treatment</t>
  </si>
  <si>
    <t>HCl</t>
  </si>
  <si>
    <t>Pyrolysis oil (fast)</t>
  </si>
  <si>
    <t>Straw residues</t>
  </si>
  <si>
    <t>Pyrolysis gas (substitutes natural gas)</t>
  </si>
  <si>
    <t>Pyrolysis oil (slow)</t>
  </si>
  <si>
    <t>LCI per DAC unit</t>
  </si>
  <si>
    <t>Vinyl chloride</t>
  </si>
  <si>
    <t>Polypropylene</t>
  </si>
  <si>
    <t>Steel, electric, chromium steel 18/8</t>
  </si>
  <si>
    <t>Steel, converter, low-alloyed</t>
  </si>
  <si>
    <t>Polyurethane adhesive</t>
  </si>
  <si>
    <t>Glass fibre</t>
  </si>
  <si>
    <t>Concrete, 25MPa</t>
  </si>
  <si>
    <t>DAC</t>
  </si>
  <si>
    <t>soil</t>
  </si>
  <si>
    <t>from biomass stock</t>
  </si>
  <si>
    <t>CO2 uptake</t>
  </si>
  <si>
    <t>CO2 delay</t>
  </si>
  <si>
    <t>NO3</t>
  </si>
  <si>
    <t>Diesel, harvesting</t>
  </si>
  <si>
    <t>Forwarding</t>
  </si>
  <si>
    <t>Harvesting</t>
  </si>
  <si>
    <t>Wood chipper, at road</t>
  </si>
  <si>
    <t>Wood chipper, stationary</t>
  </si>
  <si>
    <t>Transport, freight lorry</t>
  </si>
  <si>
    <t>hour</t>
  </si>
  <si>
    <t>LCI per kg straw residues (dry)</t>
  </si>
  <si>
    <t>Inorganic nitrogen fertiliser, as N</t>
  </si>
  <si>
    <t>Triple superphosphate</t>
  </si>
  <si>
    <t>Potassium chloride</t>
  </si>
  <si>
    <t>Forestry residues</t>
  </si>
  <si>
    <t>Europe</t>
  </si>
  <si>
    <t>Global</t>
  </si>
  <si>
    <t>Emissions (kg) and infrastructure (unit) per MJ energy provided to the shaft</t>
  </si>
  <si>
    <t>-</t>
  </si>
  <si>
    <t>SO2, Sox</t>
  </si>
  <si>
    <t>Processing</t>
  </si>
  <si>
    <t>m3/m3 LNG</t>
  </si>
  <si>
    <t>unit/m3 LNG</t>
  </si>
  <si>
    <t>MJ/m3 LNG</t>
  </si>
  <si>
    <t>kg/m3 LNG</t>
  </si>
  <si>
    <t>Heat from NG</t>
  </si>
  <si>
    <t>kWh/kg ammonia</t>
  </si>
  <si>
    <t>m3/kg ammonia</t>
  </si>
  <si>
    <t>MJ/kg ammonia</t>
  </si>
  <si>
    <t>Solvent</t>
  </si>
  <si>
    <t>Heat, NG</t>
  </si>
  <si>
    <t>Steam, out</t>
  </si>
  <si>
    <t>Nox out</t>
  </si>
  <si>
    <t>SMR + HB</t>
  </si>
  <si>
    <t>CCS</t>
  </si>
  <si>
    <t>kg/kg ammonia</t>
  </si>
  <si>
    <t>CO2 removal rate</t>
  </si>
  <si>
    <t>kg/kg CO2 in</t>
  </si>
  <si>
    <t>kg/kg CO2 captured</t>
  </si>
  <si>
    <t>Solvent (MEA) required</t>
  </si>
  <si>
    <t>kWh/kg CO2 captured</t>
  </si>
  <si>
    <t>kg/kg CO2</t>
  </si>
  <si>
    <t>CO2 leakage</t>
  </si>
  <si>
    <t>Water</t>
  </si>
  <si>
    <t>Hazardous waste</t>
  </si>
  <si>
    <t>Wastewater</t>
  </si>
  <si>
    <t>NH3 emissions</t>
  </si>
  <si>
    <t>CO2 out (flue gas)</t>
  </si>
  <si>
    <t>kg/kg NH3</t>
  </si>
  <si>
    <t>CO2 out (SMR)</t>
  </si>
  <si>
    <t>Electrolysis</t>
  </si>
  <si>
    <t>N2 in</t>
  </si>
  <si>
    <t>ASU</t>
  </si>
  <si>
    <t>kWh/kg N2</t>
  </si>
  <si>
    <t>m3/kg N2</t>
  </si>
  <si>
    <t>ASU unit</t>
  </si>
  <si>
    <t>unit/kg N2</t>
  </si>
  <si>
    <t>Haber Bosch</t>
  </si>
  <si>
    <t>H2/NH3</t>
  </si>
  <si>
    <t>kWh/kg NH3</t>
  </si>
  <si>
    <t>H2/NH4</t>
  </si>
  <si>
    <t>unit/kg NH3</t>
  </si>
  <si>
    <t>kWh/kg CO2</t>
  </si>
  <si>
    <t>Heat input</t>
  </si>
  <si>
    <t>MJ/kg CO2</t>
  </si>
  <si>
    <t>Amine input</t>
  </si>
  <si>
    <t>g/kg CO2 captured</t>
  </si>
  <si>
    <t>Methanol synthesis</t>
  </si>
  <si>
    <t>kg/kg</t>
  </si>
  <si>
    <t>H2 in</t>
  </si>
  <si>
    <t>CO2 in</t>
  </si>
  <si>
    <t>kg/kg methanol</t>
  </si>
  <si>
    <t>kWh/kg MeOH</t>
  </si>
  <si>
    <t>unit/kg MeOH</t>
  </si>
  <si>
    <t>Biomass in</t>
  </si>
  <si>
    <t>kg/kg MeOH</t>
  </si>
  <si>
    <t>O2 in</t>
  </si>
  <si>
    <t>m3/kg MeOH</t>
  </si>
  <si>
    <t>Wood ash waste</t>
  </si>
  <si>
    <t>CO2 out</t>
  </si>
  <si>
    <t>PM &lt;25</t>
  </si>
  <si>
    <t>kg/kg dry biomass</t>
  </si>
  <si>
    <t>Biochar out (carbon)</t>
  </si>
  <si>
    <t>Biochar out (ash)</t>
  </si>
  <si>
    <t>Gasification + methanol synthesis</t>
  </si>
  <si>
    <t>Methanol dehydration</t>
  </si>
  <si>
    <t>Methanol in</t>
  </si>
  <si>
    <t>kg /kg DME</t>
  </si>
  <si>
    <t>MJ/kg</t>
  </si>
  <si>
    <t>kWh/kg DME</t>
  </si>
  <si>
    <t>MJ/kg DME</t>
  </si>
  <si>
    <t>unit/kg DME</t>
  </si>
  <si>
    <t>kg/kg DME</t>
  </si>
  <si>
    <t>Fast pyrolysis</t>
  </si>
  <si>
    <t>kg dry biomass/kg upgraded oil</t>
  </si>
  <si>
    <t>Char out</t>
  </si>
  <si>
    <t>Ash out</t>
  </si>
  <si>
    <t>Bio-oil upgrading</t>
  </si>
  <si>
    <t>Catalyst</t>
  </si>
  <si>
    <t>Steam out</t>
  </si>
  <si>
    <t>Bio-oil to SMR</t>
  </si>
  <si>
    <t>Spent catalyst</t>
  </si>
  <si>
    <t>kWh/kg oil</t>
  </si>
  <si>
    <t>kg/kg oil</t>
  </si>
  <si>
    <t>m3/kg upgraded oil fractions</t>
  </si>
  <si>
    <t>kWh/kg upgraded oil fractions</t>
  </si>
  <si>
    <t>kg/kg upgraded oil fractions</t>
  </si>
  <si>
    <t>Slow pyrolysis</t>
  </si>
  <si>
    <t>Biochar out</t>
  </si>
  <si>
    <t>Oil out</t>
  </si>
  <si>
    <t>Gas out</t>
  </si>
  <si>
    <t>Particulates</t>
  </si>
  <si>
    <t>Straw residues (dry)</t>
  </si>
  <si>
    <t>% leak</t>
  </si>
  <si>
    <t>E-hydrogen</t>
  </si>
  <si>
    <t>kWh/kg H2</t>
  </si>
  <si>
    <t>AEC</t>
  </si>
  <si>
    <t>PEM</t>
  </si>
  <si>
    <t>SOEC</t>
  </si>
  <si>
    <t>Stack lifetime</t>
  </si>
  <si>
    <t>h</t>
  </si>
  <si>
    <t xml:space="preserve">Water </t>
  </si>
  <si>
    <t>kg/kg H2</t>
  </si>
  <si>
    <t>activated carbon production, granular from hard coal</t>
  </si>
  <si>
    <t>aluminium production, primary, ingot</t>
  </si>
  <si>
    <t>copper production, cathode, solvent, extraction and electrowinning process</t>
  </si>
  <si>
    <t>total platinum</t>
  </si>
  <si>
    <t>steel production, electric, chromium, steel 18/8</t>
  </si>
  <si>
    <t>tetrafluoroethylene production</t>
  </si>
  <si>
    <t>titanium production</t>
  </si>
  <si>
    <t>Feedstock</t>
  </si>
  <si>
    <t>FUELS</t>
  </si>
  <si>
    <t>FEEDSTOCK</t>
  </si>
  <si>
    <t>PVC</t>
  </si>
  <si>
    <t>m3/kg CO2 captured</t>
  </si>
  <si>
    <t>Stainless steel</t>
  </si>
  <si>
    <t xml:space="preserve">Low-alloyed steel </t>
  </si>
  <si>
    <t xml:space="preserve">Polyurethane </t>
  </si>
  <si>
    <t xml:space="preserve">Glass fibre </t>
  </si>
  <si>
    <t>Concrete foundation</t>
  </si>
  <si>
    <t>Concrete</t>
  </si>
  <si>
    <t>CO2e</t>
  </si>
  <si>
    <t>CO2 e</t>
  </si>
  <si>
    <t>N2Odirect</t>
  </si>
  <si>
    <t>N2O indirect</t>
  </si>
  <si>
    <t>Diesel, Burned In Building Machine</t>
  </si>
  <si>
    <t>Wood chipping</t>
  </si>
  <si>
    <t>Heat (drying)</t>
  </si>
  <si>
    <t>Electricity (drying)</t>
  </si>
  <si>
    <t>kgCO2/kgC</t>
  </si>
  <si>
    <t>kg CO2/kg wood</t>
  </si>
  <si>
    <t>kg/kg biomass</t>
  </si>
  <si>
    <t>MJ/ kg biomass</t>
  </si>
  <si>
    <t>hour/kg biomass</t>
  </si>
  <si>
    <t>MJ/kg biomass</t>
  </si>
  <si>
    <t>kWh/kg biomass</t>
  </si>
  <si>
    <t>LMC+Avoided emissions</t>
  </si>
  <si>
    <t>Pre-treatment</t>
  </si>
  <si>
    <t>kg CO2/kg straw</t>
  </si>
  <si>
    <t>N-Fertiliser needed</t>
  </si>
  <si>
    <t>P-Fertiliser</t>
  </si>
  <si>
    <t>K-Fertiliser</t>
  </si>
  <si>
    <t>[1]</t>
  </si>
  <si>
    <t>Olindo R, Vogtländer JG. The role of hydrogen in the ecological benefits of ultra low sulphur diesel production and use: An LCA benchmark. Sustainability (Switzerland) 2019;11. https://doi.org/10.3390/SU11072184.</t>
  </si>
  <si>
    <t>[2]</t>
  </si>
  <si>
    <t>Wernet G, Bauer C, Steubing B, Reinhard J, Moreno-Ruiz E, Weidema B. The ecoinvent database version 3 (part I): overview and methodology. International Journal of Life Cycle Assessment 2016;21:1218–30. https://doi.org/10.1007/s11367-016-1087-8.</t>
  </si>
  <si>
    <t>[3]</t>
  </si>
  <si>
    <t>Mayer P, Ramirez A, Pezzella G, Winter B, Sarathy SM, Gascon J, et al. Blue and green ammonia production: A techno-economic and life cycle assessment perspective. IScience 2023;26. https://doi.org/10.1016/j.isci.2023.107389.</t>
  </si>
  <si>
    <t>[4]</t>
  </si>
  <si>
    <t>Balcombe P, Staffell I, Kerdan IG, Speirs JF, Brandon NP, Hawkes AD. How can LNG-fuelled ships meet decarbonisation targets? An environmental and economic analysis. Energy 2021;227. https://doi.org/10.1016/j.energy.2021.120462.</t>
  </si>
  <si>
    <t>[5]</t>
  </si>
  <si>
    <t>Cai H, Burnham A, Chen R, Wang M. Wells to wheels: Environmental implications of natural gas as a transportation fuel. Energy Policy 2017;109:565–78. https://doi.org/10.1016/j.enpol.2017.07.041.</t>
  </si>
  <si>
    <t>[6]</t>
  </si>
  <si>
    <t>Boyce J, Sacchi R, Goetheer E, Steubing B. A prospective life cycle assessment of global ammonia decarbonisation scenarios. Heliyon 2024;10. https://doi.org/10.1016/j.heliyon.2024.e27547.</t>
  </si>
  <si>
    <t>[7]</t>
  </si>
  <si>
    <t>Facchino M, Popielak P, Panowski M, Wawrzyńczak D, Majchrzak-Kucęba I, De Falco M. The Environmental Impacts of Carbon Capture Utilization and Storage on the Electricity Sector: A Life Cycle Assessment Comparison between Italy and Poland. Energies (Basel) 2022;15. https://doi.org/10.3390/en15186809.</t>
  </si>
  <si>
    <t>[8]</t>
  </si>
  <si>
    <t>Katebah M, Al-Rawashdeh M, Linke P. Analysis of hydrogen production costs in Steam-Methane Reforming considering integration with electrolysis and CO2 capture. Clean Eng Technol 2022;10. https://doi.org/10.1016/j.clet.2022.100552.</t>
  </si>
  <si>
    <t>[9]</t>
  </si>
  <si>
    <t>Shu DY, Deutz S, Winter BA, Baumgärtner N, Leenders L, Bardow A. The role of carbon capture and storage to achieve net-zero energy systems: Trade-offs between economics and the environment. Renewable and Sustainable Energy Reviews 2023;178. https://doi.org/10.1016/j.rser.2023.113246.</t>
  </si>
  <si>
    <t>[10]</t>
  </si>
  <si>
    <t>Smith N, Miller G, Aandi I, Gadsen R. CO 2 CAPTURE AT GAS FIRED POWER PLANTS. 2012.</t>
  </si>
  <si>
    <t>[11]</t>
  </si>
  <si>
    <t>Antonini C, Treyer K, Streb A, van der Spek M, Bauer C, Mazzotti M. Hydrogen production from natural gas and biomethane with carbon capture and storage - A techno-environmental analysis. Sustain Energy Fuels 2020;4:2967–86. https://doi.org/10.1039/d0se00222d.</t>
  </si>
  <si>
    <t>[12]</t>
  </si>
  <si>
    <t>Captura. Captura Carbon Dioxide Removal Purchase Application. 2022.</t>
  </si>
  <si>
    <t>[13]</t>
  </si>
  <si>
    <t>Danish Energy Agency. Technology Data for Renewable Fuels. 2023.</t>
  </si>
  <si>
    <t>[14]</t>
  </si>
  <si>
    <t>Bicer Y, Dincer I. Environmental impact categories of hydrogen and ammonia driven transoceanic maritime vehicles: A comparative evaluation. Int J Hydrogen Energy 2018;43:4583–96. https://doi.org/10.1016/j.ijhydene.2017.07.110.</t>
  </si>
  <si>
    <t>[15]</t>
  </si>
  <si>
    <t>Kanchiralla FM, Brynolf S, Malmgren E, Hansson J, Grahn M. Life-Cycle Assessment and Costing of Fuels and Propulsion Systems in Future Fossil-Free Shipping. Environ Sci Technol 2022;56:12517–31. https://doi.org/10.1021/acs.est.2c03016.</t>
  </si>
  <si>
    <t>[16]</t>
  </si>
  <si>
    <t>Singh V, Dincer I, Rosen MA. Life Cycle Assessment of Ammonia Production Methods. Exergetic, Energetic and Environmental Dimensions, Elsevier Inc.; 2018, p. 935–59. https://doi.org/10.1016/B978-0-12-813734-5.00053-6.</t>
  </si>
  <si>
    <t>[17]</t>
  </si>
  <si>
    <t>Hoppe W, Thonemann N, Bringezu S. Life Cycle Assessment of Carbon Dioxide–Based Production of Methane and Methanol and Derived Polymers. J Ind Ecol 2018;22:327–40. https://doi.org/10.1111/jiec.12583.</t>
  </si>
  <si>
    <t>[18]</t>
  </si>
  <si>
    <t>Terlouw T, Treyer K, Bauer C, Mazzotti M. Life Cycle Assessment of Direct Air Carbon Capture and Storage with Low-Carbon Energy Sources. Environ Sci Technol 2021;55:11397–411. https://doi.org/10.1021/acs.est.1c03263.</t>
  </si>
  <si>
    <t>[19]</t>
  </si>
  <si>
    <t>Hanna R, Abdulla A, Xu Y, Victor DG. Emergency deployment of direct air capture as a response to the climate crisis. Nat Commun 2021;12. https://doi.org/10.1038/s41467-020-20437-0.</t>
  </si>
  <si>
    <t>[20]</t>
  </si>
  <si>
    <t>Malmgren E, Brynolf S, Fridell E, Grahn M, Andersson K. The environmental performance of a fossil-free ship propulsion system with onboard carbon capture-a life cycle assessment of the HyMethShip concept. Sustain Energy Fuels 2021;5:2753–70. https://doi.org/10.1039/d1se00105a.</t>
  </si>
  <si>
    <t>[21]</t>
  </si>
  <si>
    <t>Deutz S, Bardow A. Life-cycle assessment of an industrial direct air capture process based on temperature–vacuum swing adsorption. Nat Energy 2021;6:203–13. https://doi.org/10.1038/s41560-020-00771-9.</t>
  </si>
  <si>
    <t>[22]</t>
  </si>
  <si>
    <t>Cordero-Lanzac T, Ramirez A, Navajas A, Gevers L, Brunialti S, Gandía LM, et al. A techno-economic and life cycle assessment for the production of green methanol from CO2: catalyst and process bottlenecks. Journal of Energy Chemistry 2022;68:255–66. https://doi.org/10.1016/j.jechem.2021.09.045.</t>
  </si>
  <si>
    <t>[23]</t>
  </si>
  <si>
    <t>de Jonge MMJ, Daemen J, Loriaux JM, Steinmann ZJN, Huijbregts MAJ. Life cycle carbon efficiency of Direct Air Capture systems with strong hydroxide sorbents. International Journal of Greenhouse Gas Control 2019;80:25–31. https://doi.org/10.1016/j.ijggc.2018.11.011.</t>
  </si>
  <si>
    <t>[24]</t>
  </si>
  <si>
    <t>Zang G, Sun P, Elgowainy A, Wang M. Technoeconomic and Life Cycle Analysis of Synthetic Methanol Production from Hydrogen and Industrial Byproduct CO2. Environ Sci Technol 2021;55:5248–57. https://doi.org/10.1021/acs.est.0c08237.</t>
  </si>
  <si>
    <t>[25]</t>
  </si>
  <si>
    <t>Yadav P, Athanassiadis D, Yacout DMM, Tysklind M, Upadhyayula VKK. Environmental Impact and Environmental Cost Assessment of Methanol Production from wood biomass. Environmental Pollution 2020;265. https://doi.org/10.1016/j.envpol.2020.114990.</t>
  </si>
  <si>
    <t>[26]</t>
  </si>
  <si>
    <t>Brynolf S, Fridell E, Andersson K. Environmental assessment of marine fuels: Liquefied natural gas, liquefied biogas, methanol and bio-methanol. J Clean Prod 2014;74:86–95. https://doi.org/10.1016/j.jclepro.2014.03.052.</t>
  </si>
  <si>
    <t>[27]</t>
  </si>
  <si>
    <t>Poluzzi A, Guandalini G, Romano MC. Flexible methanol and hydrogen production from biomass gasification with negative emissions. Sustain Energy Fuels 2022;6:3830–51. https://doi.org/10.1039/d2se00661h.</t>
  </si>
  <si>
    <t>[28]</t>
  </si>
  <si>
    <t>Han J, Elgowainy A, Dunn JB, Wang MQ. Life cycle analysis of fuel production from fast pyrolysis of biomass. Bioresour Technol 2013;133:421–8. https://doi.org/10.1016/j.biortech.2013.01.141.</t>
  </si>
  <si>
    <t>[29]</t>
  </si>
  <si>
    <t>Peters JF, Iribarren D, Dufour J. Simulation and life cycle assessment of biofuel production via fast pyrolysis and hydroupgrading. Fuel 2015;139:441–56. https://doi.org/10.1016/j.fuel.2014.09.014.</t>
  </si>
  <si>
    <t>[30]</t>
  </si>
  <si>
    <t>Hu W, Dang Q, Rover M, Brown RC, Wright MM. Comparative techno-economic analysis of advanced biofuels, biochemicals, and hydrocarbon chemicals via the fast pyrolysis platform. Biofuels 2016;7:87–103. https://doi.org/10.1080/17597269.2015.1118780.</t>
  </si>
  <si>
    <t>[31]</t>
  </si>
  <si>
    <t>Steele P, Puettmann Venkata ME, Penmetsa K, Cooper JE. Life-Cycle Assessment of Pyrolysis Bio-Oil Production. For Prod J 2012;62:326–34.</t>
  </si>
  <si>
    <t>[32]</t>
  </si>
  <si>
    <t>Wright MM, Satrio JA, Brown RC, Daugaard DE, Hsu DD. Techno-Economic Analysis of Biomass Fast Pyrolysis to Transportation Fuels. 2010.</t>
  </si>
  <si>
    <t>[33]</t>
  </si>
  <si>
    <t>Letoffet A, Campion N, Böhme M, Jensen CD, Ahrenfeldt J, Clausen LR. Techno-economic assessment of upgraded pyrolysis bio-oils for future marine fuels. Energy Convers Manag 2024;306. https://doi.org/10.1016/j.enconman.2024.118225.</t>
  </si>
  <si>
    <t>[34]</t>
  </si>
  <si>
    <t>Van Hoecke L, Laffineur L, Campe R, Perreault P, Verbruggen SW, Lenaerts S. Challenges in the use of hydrogen for maritime applications. Energy Environ Sci 2021;14:815–43. https://doi.org/10.1039/d0ee01545h.</t>
  </si>
  <si>
    <t>[35]</t>
  </si>
  <si>
    <t>Bhandari R, Trudewind CA, Zapp P. Life cycle assessment of hydrogen production via electrolysis - A review. J Clean Prod 2014;85:151–63. https://doi.org/10.1016/j.jclepro.2013.07.048.</t>
  </si>
  <si>
    <t>[36]</t>
  </si>
  <si>
    <t>Bauer C, Desai H, Heck T, Sacchi R, Terlouw T, Treyer K, et al. Electricity storage and hydrogen - technologies, costs and impacts on climate change. Bern: 2022.</t>
  </si>
  <si>
    <t>[37]</t>
  </si>
  <si>
    <t>Zhao G, Kraglund MR, Frandsen HL, Wulff AC, Jensen SH, Chen M, et al. Life cycle assessment of H2O electrolysis technologies. Int J Hydrogen Energy 2020;45:23765–81. https://doi.org/10.1016/j.ijhydene.2020.05.282.</t>
  </si>
  <si>
    <t>[38]</t>
  </si>
  <si>
    <t>IEA. Tracking Clean Energy Progress 2023. Paris: 2023.</t>
  </si>
  <si>
    <t>[39]</t>
  </si>
  <si>
    <t>Kolb S, Müller J, Luna-Jaspe N, Karl J. Renewable hydrogen imports for the German energy transition – A comparative life cycle assessment. J Clean Prod 2022;373. https://doi.org/10.1016/j.jclepro.2022.133289.</t>
  </si>
  <si>
    <t>[40]</t>
  </si>
  <si>
    <t>Bareiß K, de la Rua C, Möckl M, Hamacher T. Life cycle assessment of hydrogen from proton exchange membrane water electrolysis in future energy systems. Appl Energy 2019;237:862–72. https://doi.org/10.1016/j.apenergy.2019.01.001.</t>
  </si>
  <si>
    <t>[41]</t>
  </si>
  <si>
    <t>Petersen BM, Knudsen MT, Hermansen JE, Halberg N. An approach to include soil carbon changes in life cycle assessments. J Clean Prod 2013;52:217–24. https://doi.org/10.1016/j.jclepro.2013.03.007.</t>
  </si>
  <si>
    <t>[42]</t>
  </si>
  <si>
    <t>Tonini D, Hamelin L, Astrup TF. Environmental implications of the use of agro-industrial residues for biorefineries: application of a deterministic model for indirect land-use changes. GCB Bioenergy 2016;8:690–706. https://doi.org/10.1111/gcbb.12290.</t>
  </si>
  <si>
    <t>[43]</t>
  </si>
  <si>
    <t>Schmidt JH, Brandão M. LCA screening of biofuels - iLUC, biomass manipulation and soil carbon. 2013.</t>
  </si>
  <si>
    <t>[44]</t>
  </si>
  <si>
    <t>IPCC. Climate change 2014: Synthesis Report. Geneva: [Intergovernmental Panel on Climate Change]; 2015.</t>
  </si>
  <si>
    <t>[45]</t>
  </si>
  <si>
    <t>Brassard P, Godbout S, Hamelin L. Framework for consequential life cycle assessment of pyrolysis biorefineries: A case study for the conversion of primary forestry residues. Renewable and Sustainable Energy Reviews 2021;138. https://doi.org/10.1016/j.rser.2020.110549.</t>
  </si>
  <si>
    <t xml:space="preserve">[43] </t>
  </si>
  <si>
    <t>[42, 44]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</si>
  <si>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</si>
  <si>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</si>
  <si>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</si>
  <si>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</si>
  <si>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</si>
  <si>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</si>
  <si>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</si>
  <si>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</si>
  <si>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</si>
  <si>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</si>
  <si>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</si>
  <si>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</si>
  <si>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</si>
  <si>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</si>
  <si>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</si>
  <si>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</si>
  <si>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</si>
  <si>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</si>
  <si>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</si>
  <si>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</si>
  <si>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</si>
  <si>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</si>
  <si>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</si>
  <si>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Krantz G, Moretti C, Brandão M, Hedenqvist M, Nilsson F. Assessing the Environmental Impact of Eight Alternative Fuels in International Shipping: A Comparison of Marginal vs. Average Emissions. Environments - MDPI 2023;10. https://doi.org/10.3390/environments10090155.</t>
  </si>
  <si>
    <t>Lindstad E, Eskeland GS, Rialland A, Valland A. Decarbonizing maritime transport: The importance of engine technology and regulations for LNG to serve as a transition fuel. Sustainability (Switzerland) 2020;12:1–19. https://doi.org/10.3390/su12218793.</t>
  </si>
  <si>
    <t>Comer B, Osipova L. Accounting for well-to-wake carbon dioxide equivalent emissions in maritime transportation climate policies. 2021.</t>
  </si>
  <si>
    <t>Argonne National Laboratory (ANL). GREET: The Greenhouse Gases, Regulated Emissions, and Energy Use in Transportation Model 2024. https://greet.anl.gov/ (accessed May 2, 2024).</t>
  </si>
  <si>
    <t>IMO. MEPC 79-5: Air Pollution Prevention. 2022.</t>
  </si>
  <si>
    <t>Huang J, Fan H, Xu X, Liu Z. Life Cycle Greenhouse Gas Emission Assessment for Using Alternative Marine Fuels: A Very Large Crude Carrier (VLCC) Case Study. J Mar Sci Eng 2022;10. https://doi.org/10.3390/jmse10121969.</t>
  </si>
  <si>
    <t>Perčić M, Vladimir N, Fan A. Life-cycle cost assessment of alternative marine fuels to reduce the carbon footprint in short-sea shipping: A case study of Croatia. Appl Energy 2020;279. https://doi.org/10.1016/j.apenergy.2020.115848.</t>
  </si>
  <si>
    <t>Tan ECD, Harris K, Tifft SM, Steward D, Kinchin C, Thompson TN. Adoption of biofuels for marine shipping decarbonization: A long-term price and scalability assessment. Biofuels, Bioproducts and Biorefining 2022;16:942–61. https://doi.org/10.1002/bbb.2350.</t>
  </si>
  <si>
    <t>Jang H, Jeong B, Zhou P, Ha S, Nam D. Demystifying the lifecycle environmental benefits and harms of LNG as marine fuel. Appl Energy 2021;292. https://doi.org/10.1016/j.apenergy.2021.116869.</t>
  </si>
  <si>
    <t>Gilbert P, Walsh C, Traut M, Kesieme U, Pazouki K, Murphy A. Assessment of full life-cycle air emissions of alternative shipping fuels. J Clean Prod 2018;172:855–66. https://doi.org/10.1016/j.jclepro.2017.10.165.</t>
  </si>
  <si>
    <t>Hwang SS, Gil SJ, Lee GN, Won Lee J, Park H, Jung KH, et al. Life cycle assessment of alternative ship fuels for coastal ferry operating in republic of Korea. J Mar Sci Eng 2020;8. https://doi.org/10.3390/JMSE8090660.</t>
  </si>
  <si>
    <t>El-Houjeiri H, Monfort JC, Bouchard J, Przesmitzki S. Life Cycle Assessment of Greenhouse Gas Emissions from Marine Fuels: A Case Study of Saudi Crude Oil versus Natural Gas in Different Global Regions. J Ind Ecol 2019;23:374–88. https://doi.org/10.1111/jiec.12751.</t>
  </si>
  <si>
    <t>Bengtsson S, Andersson K, Fridell E. Life cycle assessment of marine fuels A comparative study of four fossil fuels for marine propulsion. Gothenburg: 2011.</t>
  </si>
  <si>
    <t>Seithe GJ, Bonou A, Giannopoulos D, Georgopoulou CA, Founti M. Maritime transport in a life cycle perspective: How fuels, vessel types, and operational profiles influence energy demand and greenhouse gas emissions. Energies (Basel) 2020;13. https://doi.org/10.3390/en13112739.</t>
  </si>
  <si>
    <t>Sharafian A, Blomerus P, Mérida W. Natural gas as a ship fuel: Assessment of greenhouse gas and air pollutant reduction potential. Energy Policy 2019;131:332–46. https://doi.org/10.1016/j.enpol.2019.05.015.</t>
  </si>
  <si>
    <t>Winebrake JJ, Corbett JJ, Umar F, Yuska D. Pollution tradeoffs for conventional and natural gas-based marine fuels. Sustainability (Switzerland) 2019;11. https://doi.org/10.3390/su11082235.</t>
  </si>
  <si>
    <t>Brynolf S, Magnusson M, Fridell E, Andersson K. Compliance possibilities for the future ECA regulations through the use of abatement technologies or change of fuels. Transp Res D Transp Environ 2014;28:6–18. https://doi.org/10.1016/j.trd.2013.12.001.</t>
  </si>
  <si>
    <t>Jang H, Jeong B, Zhou P, Ha S, Park C, Nam D, et al. Parametric trend life cycle assessment for hydrogen fuel cell towards cleaner shipping. J Clean Prod 2022;372. https://doi.org/10.1016/j.jclepro.2022.133777.</t>
  </si>
  <si>
    <t>Hua J, Wu Y, Chen HL. Alternative fuel for sustainable shipping across the Taiwan Strait. Transp Res D Transp Environ 2017;52:254–76. https://doi.org/10.1016/j.trd.2017.03.015.</t>
  </si>
  <si>
    <t>Chalaris I, Jeong B, Jang H. Application of parametric trend life cycle assessment for investigating the carbon footprint of ammonia as marine fuel. International Journal of Life Cycle Assessment 2022;27:1145–63. https://doi.org/10.1007/s11367-022-02091-4.</t>
  </si>
  <si>
    <t>Styring P, Dowson GRM, Tozer IO. Synthetic Fuels Based on Dimethyl Ether as a Future Non-Fossil Fuel for Road Transport From Sustainable Feedstocks. Front Energy Res 2021;9. https://doi.org/10.3389/fenrg.2021.663331.</t>
  </si>
  <si>
    <t>Tanzer SE, Posada J, Geraedts S, Ramírez A. Lignocellulosic marine biofuel: Technoeconomic and environmental assessment for production in Brazil and Sweden. J Clean Prod 2019;239. https://doi.org/10.1016/j.jclepro.2019.117845.</t>
  </si>
  <si>
    <t>Schuller O, Bopp J, Rapp J. 1st Life Cycle GHG Emission Study on the Use of Ammonia as Marine Fuel.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</si>
</sst>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E+00"/>
    <numFmt numFmtId="166" formatCode="0E+00"/>
    <numFmt numFmtId="167" formatCode="0.0000"/>
    <numFmt numFmtId="168" formatCode="0.0"/>
    <numFmt numFmtId="175" formatCode="0.000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quotePrefix="1"/>
    <xf numFmtId="166" fontId="0" fillId="0" borderId="0" xfId="0" applyNumberFormat="1"/>
    <xf numFmtId="0" fontId="0" fillId="0" borderId="0" xfId="0" applyAlignment="1">
      <alignment vertical="center" wrapText="1"/>
    </xf>
    <xf numFmtId="165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0" fillId="0" borderId="0" xfId="0" applyFill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17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1">
    <dxf>
      <numFmt numFmtId="165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538D9-2E04-4CDC-9087-BC3777961C3D}" name="Table1" displayName="Table1" ref="A2:E38" totalsRowShown="0">
  <autoFilter ref="A2:E38" xr:uid="{39F538D9-2E04-4CDC-9087-BC3777961C3D}"/>
  <tableColumns count="5">
    <tableColumn id="1" xr3:uid="{723AF377-08CF-4D76-926E-94FA7026BFAB}" name="Engine type"/>
    <tableColumn id="2" xr3:uid="{932E5D5C-E2BB-4D1D-A178-B033DB113FCC}" name="Parameter"/>
    <tableColumn id="3" xr3:uid="{BD9C168F-4F75-4963-8887-BB21B647C153}" name="Unit"/>
    <tableColumn id="4" xr3:uid="{DBCD51DD-ABF8-45AC-86F6-E4F1FCB4BA6E}" name="Value" dataDxfId="0"/>
    <tableColumn id="5" xr3:uid="{E9722ACA-DA30-46DE-A8EC-8E434A3FC47F}" name="Refere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F2C9-551B-4D9F-89E4-52F71F994515}">
  <dimension ref="A1:D8"/>
  <sheetViews>
    <sheetView zoomScale="76" zoomScaleNormal="76" workbookViewId="0">
      <selection activeCell="D9" sqref="D9"/>
    </sheetView>
  </sheetViews>
  <sheetFormatPr defaultRowHeight="14.5" x14ac:dyDescent="0.35"/>
  <cols>
    <col min="1" max="1" width="64.81640625" customWidth="1"/>
    <col min="3" max="3" width="11.08984375" bestFit="1" customWidth="1"/>
    <col min="4" max="4" width="71.90625" customWidth="1"/>
  </cols>
  <sheetData>
    <row r="1" spans="1:4" x14ac:dyDescent="0.35">
      <c r="A1" s="17" t="s">
        <v>159</v>
      </c>
      <c r="B1" s="18"/>
      <c r="C1" s="18"/>
      <c r="D1" s="19"/>
    </row>
    <row r="2" spans="1:4" x14ac:dyDescent="0.35">
      <c r="A2" s="9"/>
      <c r="B2" s="9"/>
      <c r="C2" s="9"/>
      <c r="D2" s="9"/>
    </row>
    <row r="3" spans="1:4" x14ac:dyDescent="0.35">
      <c r="A3" s="10" t="s">
        <v>145</v>
      </c>
      <c r="B3" s="11"/>
      <c r="C3" s="10" t="s">
        <v>146</v>
      </c>
      <c r="D3" s="10" t="s">
        <v>147</v>
      </c>
    </row>
    <row r="4" spans="1:4" x14ac:dyDescent="0.35">
      <c r="A4" s="20" t="s">
        <v>148</v>
      </c>
      <c r="B4" s="11"/>
      <c r="C4" s="10" t="s">
        <v>149</v>
      </c>
      <c r="D4" s="12" t="s">
        <v>151</v>
      </c>
    </row>
    <row r="5" spans="1:4" x14ac:dyDescent="0.35">
      <c r="A5" s="20"/>
      <c r="B5" s="11"/>
      <c r="C5" s="10" t="s">
        <v>150</v>
      </c>
      <c r="D5" s="12" t="s">
        <v>152</v>
      </c>
    </row>
    <row r="6" spans="1:4" x14ac:dyDescent="0.35">
      <c r="A6" s="20"/>
      <c r="B6" s="11"/>
      <c r="C6" s="10" t="s">
        <v>153</v>
      </c>
      <c r="D6" s="12" t="s">
        <v>154</v>
      </c>
    </row>
    <row r="7" spans="1:4" x14ac:dyDescent="0.35">
      <c r="C7" s="10" t="s">
        <v>155</v>
      </c>
      <c r="D7" s="12" t="s">
        <v>156</v>
      </c>
    </row>
    <row r="8" spans="1:4" x14ac:dyDescent="0.35">
      <c r="C8" s="10" t="s">
        <v>157</v>
      </c>
      <c r="D8" s="12" t="s">
        <v>158</v>
      </c>
    </row>
  </sheetData>
  <mergeCells count="2">
    <mergeCell ref="A1:D1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D93A-9720-4FE8-B414-FB1E45A502F0}">
  <dimension ref="A1:Q134"/>
  <sheetViews>
    <sheetView zoomScale="69" zoomScaleNormal="69" workbookViewId="0">
      <selection activeCell="N25" sqref="N25"/>
    </sheetView>
  </sheetViews>
  <sheetFormatPr defaultRowHeight="14.5" x14ac:dyDescent="0.35"/>
  <cols>
    <col min="1" max="1" width="19.08984375" bestFit="1" customWidth="1"/>
    <col min="2" max="2" width="28.1796875" bestFit="1" customWidth="1"/>
    <col min="3" max="3" width="11.453125" bestFit="1" customWidth="1"/>
    <col min="4" max="4" width="10.54296875" style="8" bestFit="1" customWidth="1"/>
    <col min="5" max="5" width="9.90625" style="8" bestFit="1" customWidth="1"/>
    <col min="6" max="6" width="8.7265625" style="1"/>
    <col min="7" max="7" width="12.36328125" bestFit="1" customWidth="1"/>
    <col min="8" max="8" width="40.08984375" bestFit="1" customWidth="1"/>
    <col min="9" max="9" width="13.1796875" customWidth="1"/>
    <col min="10" max="10" width="15.54296875" bestFit="1" customWidth="1"/>
    <col min="11" max="11" width="31.453125" bestFit="1" customWidth="1"/>
    <col min="12" max="12" width="12.08984375" bestFit="1" customWidth="1"/>
    <col min="13" max="13" width="9.54296875" bestFit="1" customWidth="1"/>
    <col min="14" max="14" width="9.6328125" bestFit="1" customWidth="1"/>
    <col min="15" max="15" width="8.90625" bestFit="1" customWidth="1"/>
    <col min="16" max="16" width="13.08984375" bestFit="1" customWidth="1"/>
    <col min="17" max="17" width="31.81640625" bestFit="1" customWidth="1"/>
  </cols>
  <sheetData>
    <row r="1" spans="1:17" x14ac:dyDescent="0.35">
      <c r="A1" s="22" t="s">
        <v>197</v>
      </c>
      <c r="B1" s="22"/>
      <c r="C1" s="22"/>
      <c r="D1" s="22"/>
      <c r="E1" s="22"/>
      <c r="F1" s="22"/>
      <c r="G1" s="22"/>
      <c r="H1" s="22"/>
      <c r="J1" s="23" t="s">
        <v>198</v>
      </c>
      <c r="K1" s="23"/>
      <c r="L1" s="23"/>
      <c r="M1" s="23"/>
      <c r="N1" s="23"/>
      <c r="O1" s="23"/>
      <c r="P1" s="23"/>
      <c r="Q1" s="23"/>
    </row>
    <row r="2" spans="1:17" x14ac:dyDescent="0.35">
      <c r="A2" s="2" t="s">
        <v>4</v>
      </c>
      <c r="B2" s="2" t="s">
        <v>0</v>
      </c>
      <c r="C2" s="2" t="s">
        <v>1</v>
      </c>
      <c r="D2" s="16" t="s">
        <v>2</v>
      </c>
      <c r="E2" s="16" t="s">
        <v>63</v>
      </c>
      <c r="F2" s="4" t="s">
        <v>64</v>
      </c>
      <c r="G2" s="2" t="s">
        <v>3</v>
      </c>
      <c r="H2" s="2" t="s">
        <v>139</v>
      </c>
      <c r="J2" s="2"/>
      <c r="K2" s="2" t="s">
        <v>0</v>
      </c>
      <c r="L2" s="2" t="s">
        <v>1</v>
      </c>
      <c r="M2" s="4" t="s">
        <v>2</v>
      </c>
      <c r="N2" s="4" t="s">
        <v>63</v>
      </c>
      <c r="O2" s="4" t="s">
        <v>64</v>
      </c>
      <c r="P2" s="2" t="s">
        <v>3</v>
      </c>
      <c r="Q2" s="2" t="s">
        <v>11</v>
      </c>
    </row>
    <row r="3" spans="1:17" x14ac:dyDescent="0.35">
      <c r="A3" s="24" t="s">
        <v>5</v>
      </c>
      <c r="B3" t="s">
        <v>6</v>
      </c>
      <c r="C3" t="s">
        <v>8</v>
      </c>
      <c r="D3" s="8">
        <v>5.6070608782435132E-2</v>
      </c>
      <c r="E3" s="8">
        <v>-2.8811435113625143</v>
      </c>
      <c r="F3" s="8">
        <v>9.5310179804324935E-2</v>
      </c>
      <c r="G3" t="s">
        <v>12</v>
      </c>
      <c r="H3" t="s">
        <v>233</v>
      </c>
      <c r="J3" s="24" t="s">
        <v>53</v>
      </c>
      <c r="K3" t="s">
        <v>54</v>
      </c>
      <c r="L3" t="s">
        <v>8</v>
      </c>
      <c r="M3" s="8">
        <v>9</v>
      </c>
      <c r="N3" s="8">
        <v>2.1921990945006127</v>
      </c>
      <c r="O3" s="8">
        <v>5.0877593865139301E-3</v>
      </c>
      <c r="P3" t="s">
        <v>12</v>
      </c>
      <c r="Q3" t="s">
        <v>234</v>
      </c>
    </row>
    <row r="4" spans="1:17" x14ac:dyDescent="0.35">
      <c r="A4" s="24"/>
      <c r="B4" t="s">
        <v>7</v>
      </c>
      <c r="C4" t="s">
        <v>8</v>
      </c>
      <c r="D4" s="8">
        <v>4.0300621257485032E-4</v>
      </c>
      <c r="E4" s="8">
        <v>-7.8165585803179267</v>
      </c>
      <c r="F4" s="8">
        <v>9.5310179804324935E-2</v>
      </c>
      <c r="G4" t="s">
        <v>12</v>
      </c>
      <c r="H4" t="s">
        <v>233</v>
      </c>
      <c r="J4" s="24"/>
      <c r="K4" t="s">
        <v>55</v>
      </c>
      <c r="L4" t="s">
        <v>9</v>
      </c>
      <c r="M4" s="8">
        <v>48.670398710930471</v>
      </c>
      <c r="N4" s="8">
        <v>2.0794415416798357</v>
      </c>
      <c r="O4" s="8">
        <v>1.0000000000000001E-5</v>
      </c>
      <c r="P4" t="s">
        <v>12</v>
      </c>
      <c r="Q4" t="s">
        <v>234</v>
      </c>
    </row>
    <row r="5" spans="1:17" x14ac:dyDescent="0.35">
      <c r="A5" s="24"/>
      <c r="B5" t="s">
        <v>140</v>
      </c>
      <c r="C5" t="s">
        <v>9</v>
      </c>
      <c r="D5" s="8">
        <v>8.8354266467065865E-4</v>
      </c>
      <c r="E5" s="8">
        <v>-7.0315709768547299</v>
      </c>
      <c r="F5" s="8">
        <v>9.5310179804324935E-2</v>
      </c>
      <c r="G5" t="s">
        <v>12</v>
      </c>
      <c r="H5" t="s">
        <v>233</v>
      </c>
      <c r="J5" s="24"/>
      <c r="K5" t="s">
        <v>56</v>
      </c>
      <c r="L5" t="s">
        <v>8</v>
      </c>
      <c r="M5" s="8">
        <v>3.0015254826089452E-5</v>
      </c>
      <c r="N5" s="8">
        <v>-10.413804811338505</v>
      </c>
      <c r="O5" s="8">
        <v>0.89587973461402759</v>
      </c>
      <c r="P5" t="s">
        <v>12</v>
      </c>
      <c r="Q5" t="s">
        <v>233</v>
      </c>
    </row>
    <row r="6" spans="1:17" x14ac:dyDescent="0.35">
      <c r="A6" s="24"/>
      <c r="B6" t="s">
        <v>44</v>
      </c>
      <c r="C6" t="s">
        <v>47</v>
      </c>
      <c r="D6" s="8">
        <v>2.6923902195608783E-4</v>
      </c>
      <c r="E6" s="8">
        <v>-8.2199110154383437</v>
      </c>
      <c r="F6" s="8">
        <v>9.5310179804324935E-2</v>
      </c>
      <c r="G6" t="s">
        <v>12</v>
      </c>
      <c r="H6" t="s">
        <v>233</v>
      </c>
      <c r="J6" s="24"/>
      <c r="K6" t="s">
        <v>57</v>
      </c>
      <c r="L6" t="s">
        <v>8</v>
      </c>
      <c r="M6" s="8">
        <v>9.0045764478268371E-6</v>
      </c>
      <c r="N6" s="8">
        <v>-11.617777615664441</v>
      </c>
      <c r="O6" s="8">
        <v>0.89587973461402781</v>
      </c>
      <c r="P6" t="s">
        <v>12</v>
      </c>
      <c r="Q6" t="s">
        <v>233</v>
      </c>
    </row>
    <row r="7" spans="1:17" x14ac:dyDescent="0.35">
      <c r="A7" s="24"/>
      <c r="B7" t="s">
        <v>17</v>
      </c>
      <c r="C7" t="s">
        <v>8</v>
      </c>
      <c r="D7" s="8">
        <v>5.6085329341317366E-3</v>
      </c>
      <c r="E7" s="8">
        <v>-5.1834661027144175</v>
      </c>
      <c r="F7" s="8">
        <v>9.5310179804324935E-2</v>
      </c>
      <c r="G7" t="s">
        <v>13</v>
      </c>
      <c r="H7" t="s">
        <v>233</v>
      </c>
      <c r="J7" s="24"/>
      <c r="K7" t="s">
        <v>58</v>
      </c>
      <c r="L7" t="s">
        <v>8</v>
      </c>
      <c r="M7" s="8">
        <v>4.5022882239134177E-6</v>
      </c>
      <c r="N7" s="8">
        <v>-12.310924796224386</v>
      </c>
      <c r="O7" s="8">
        <v>0.89587973461402737</v>
      </c>
      <c r="P7" t="s">
        <v>12</v>
      </c>
      <c r="Q7" t="s">
        <v>234</v>
      </c>
    </row>
    <row r="8" spans="1:17" x14ac:dyDescent="0.35">
      <c r="A8" s="24"/>
      <c r="B8" t="s">
        <v>141</v>
      </c>
      <c r="C8" t="s">
        <v>9</v>
      </c>
      <c r="D8" s="8">
        <v>1.0712065792259297E-4</v>
      </c>
      <c r="E8" s="8">
        <v>-9.1415547146790743</v>
      </c>
      <c r="F8" s="8">
        <v>9.4878267640736202E-2</v>
      </c>
      <c r="G8" t="s">
        <v>12</v>
      </c>
      <c r="H8" t="s">
        <v>233</v>
      </c>
      <c r="J8" s="24"/>
      <c r="K8" t="s">
        <v>59</v>
      </c>
      <c r="L8" t="s">
        <v>8</v>
      </c>
      <c r="M8" s="8">
        <v>8.7544493242760908E-8</v>
      </c>
      <c r="N8" s="8">
        <v>-16.251118678619228</v>
      </c>
      <c r="O8" s="8">
        <v>0.89587973461402759</v>
      </c>
      <c r="P8" t="s">
        <v>12</v>
      </c>
      <c r="Q8" t="s">
        <v>234</v>
      </c>
    </row>
    <row r="9" spans="1:17" x14ac:dyDescent="0.35">
      <c r="A9" s="24"/>
      <c r="B9" t="s">
        <v>142</v>
      </c>
      <c r="C9" t="s">
        <v>47</v>
      </c>
      <c r="D9" s="8">
        <v>4.5099276009934811E-3</v>
      </c>
      <c r="E9" s="8">
        <v>-5.4014741785911946</v>
      </c>
      <c r="F9" s="8">
        <v>0.34343878377317494</v>
      </c>
      <c r="G9" t="s">
        <v>12</v>
      </c>
      <c r="H9" t="s">
        <v>233</v>
      </c>
      <c r="J9" s="24"/>
      <c r="K9" t="s">
        <v>60</v>
      </c>
      <c r="L9" t="s">
        <v>8</v>
      </c>
      <c r="M9" s="8">
        <v>1.8759534266305908E-6</v>
      </c>
      <c r="N9" s="8">
        <v>-13.186393533578286</v>
      </c>
      <c r="O9" s="8">
        <v>0.89587973461402737</v>
      </c>
      <c r="P9" t="s">
        <v>12</v>
      </c>
      <c r="Q9" t="s">
        <v>233</v>
      </c>
    </row>
    <row r="10" spans="1:17" x14ac:dyDescent="0.35">
      <c r="A10" s="24"/>
      <c r="B10" t="s">
        <v>21</v>
      </c>
      <c r="C10" t="s">
        <v>46</v>
      </c>
      <c r="D10" s="8">
        <v>2.5185695477863197E-5</v>
      </c>
      <c r="E10" s="8">
        <v>-10.589234364382676</v>
      </c>
      <c r="F10" s="8">
        <v>0.54930614433405478</v>
      </c>
      <c r="G10" t="s">
        <v>14</v>
      </c>
      <c r="H10" t="s">
        <v>65</v>
      </c>
      <c r="J10" s="24"/>
      <c r="K10" t="s">
        <v>61</v>
      </c>
      <c r="L10" t="s">
        <v>8</v>
      </c>
      <c r="M10" s="8">
        <v>1.9634979198733516E-6</v>
      </c>
      <c r="N10" s="8">
        <v>-13.140783022326234</v>
      </c>
      <c r="O10" s="8">
        <v>0.89587973461402737</v>
      </c>
      <c r="P10" t="s">
        <v>12</v>
      </c>
      <c r="Q10" t="s">
        <v>233</v>
      </c>
    </row>
    <row r="11" spans="1:17" x14ac:dyDescent="0.35">
      <c r="A11" s="24"/>
      <c r="B11" t="s">
        <v>18</v>
      </c>
      <c r="C11" t="s">
        <v>8</v>
      </c>
      <c r="D11" s="8">
        <v>1.4540968063872258E-6</v>
      </c>
      <c r="E11" s="8">
        <v>-13.441125601710777</v>
      </c>
      <c r="F11" s="8">
        <v>9.5310179804324935E-2</v>
      </c>
      <c r="G11" t="s">
        <v>14</v>
      </c>
      <c r="H11" t="s">
        <v>138</v>
      </c>
      <c r="J11" s="24"/>
      <c r="K11" t="s">
        <v>62</v>
      </c>
      <c r="L11" t="s">
        <v>8</v>
      </c>
      <c r="M11" s="8">
        <v>5.0025424710149092E-5</v>
      </c>
      <c r="N11" s="8">
        <v>-9.9029791875725142</v>
      </c>
      <c r="O11" s="8">
        <v>0.89587973461402737</v>
      </c>
      <c r="P11" t="s">
        <v>12</v>
      </c>
      <c r="Q11" t="s">
        <v>234</v>
      </c>
    </row>
    <row r="12" spans="1:17" x14ac:dyDescent="0.35">
      <c r="A12" s="24"/>
      <c r="B12" t="s">
        <v>22</v>
      </c>
      <c r="C12" t="s">
        <v>23</v>
      </c>
      <c r="D12" s="8">
        <v>2.887509166666666E-13</v>
      </c>
      <c r="E12" s="8">
        <v>-28.873211958476546</v>
      </c>
      <c r="F12" s="8">
        <v>9.5310179804324935E-2</v>
      </c>
      <c r="G12" t="s">
        <v>12</v>
      </c>
      <c r="H12" t="s">
        <v>234</v>
      </c>
    </row>
    <row r="13" spans="1:17" x14ac:dyDescent="0.35">
      <c r="A13" s="24"/>
      <c r="B13" t="s">
        <v>19</v>
      </c>
      <c r="C13" t="s">
        <v>48</v>
      </c>
      <c r="D13" s="8">
        <v>9.8333333333333328E-3</v>
      </c>
      <c r="E13" s="8">
        <v>-4.6219773043044725</v>
      </c>
      <c r="F13" s="8">
        <v>0.21236243691767973</v>
      </c>
      <c r="G13" t="s">
        <v>12</v>
      </c>
      <c r="H13" t="s">
        <v>233</v>
      </c>
      <c r="J13" s="23" t="s">
        <v>207</v>
      </c>
      <c r="K13" s="23"/>
      <c r="L13" s="23"/>
      <c r="M13" s="23"/>
      <c r="N13" s="23"/>
      <c r="O13" s="23"/>
      <c r="P13" s="23"/>
      <c r="Q13" s="23"/>
    </row>
    <row r="14" spans="1:17" x14ac:dyDescent="0.35">
      <c r="A14" s="2" t="s">
        <v>4</v>
      </c>
      <c r="B14" s="2" t="s">
        <v>0</v>
      </c>
      <c r="C14" s="2" t="s">
        <v>1</v>
      </c>
      <c r="D14" s="16" t="s">
        <v>2</v>
      </c>
      <c r="E14" s="16" t="s">
        <v>63</v>
      </c>
      <c r="F14" s="4" t="s">
        <v>64</v>
      </c>
      <c r="G14" s="2" t="s">
        <v>3</v>
      </c>
      <c r="H14" s="2" t="s">
        <v>139</v>
      </c>
      <c r="K14" s="2" t="s">
        <v>0</v>
      </c>
      <c r="L14" s="2" t="s">
        <v>1</v>
      </c>
      <c r="M14" s="4" t="s">
        <v>2</v>
      </c>
      <c r="N14" s="4" t="s">
        <v>63</v>
      </c>
      <c r="O14" s="4" t="s">
        <v>64</v>
      </c>
      <c r="P14" s="2" t="s">
        <v>3</v>
      </c>
      <c r="Q14" s="2" t="s">
        <v>11</v>
      </c>
    </row>
    <row r="15" spans="1:17" x14ac:dyDescent="0.35">
      <c r="A15" s="24" t="s">
        <v>41</v>
      </c>
      <c r="B15" t="s">
        <v>43</v>
      </c>
      <c r="C15" t="s">
        <v>46</v>
      </c>
      <c r="D15" s="8">
        <v>5.6613409921100789E-2</v>
      </c>
      <c r="E15" s="8">
        <v>-2.8715093974340795</v>
      </c>
      <c r="F15" s="8">
        <v>2.9558802241544429E-2</v>
      </c>
      <c r="G15" t="s">
        <v>12</v>
      </c>
      <c r="H15" t="s">
        <v>233</v>
      </c>
      <c r="J15" s="21" t="s">
        <v>215</v>
      </c>
      <c r="K15" t="s">
        <v>208</v>
      </c>
      <c r="L15" t="s">
        <v>8</v>
      </c>
      <c r="M15" s="8">
        <v>7.6198363951466002E-4</v>
      </c>
      <c r="N15" s="8">
        <v>-7.1795854729613238</v>
      </c>
      <c r="O15" s="8">
        <v>0.69314718055994529</v>
      </c>
      <c r="P15" t="s">
        <v>12</v>
      </c>
      <c r="Q15" t="s">
        <v>234</v>
      </c>
    </row>
    <row r="16" spans="1:17" x14ac:dyDescent="0.35">
      <c r="A16" s="24"/>
      <c r="B16" t="s">
        <v>135</v>
      </c>
      <c r="C16" t="s">
        <v>23</v>
      </c>
      <c r="D16" s="8">
        <v>3.2814558335227553E-16</v>
      </c>
      <c r="E16" s="8">
        <v>-35.653074312297932</v>
      </c>
      <c r="F16" s="8">
        <v>2.9558802241544429E-2</v>
      </c>
      <c r="G16" t="s">
        <v>12</v>
      </c>
      <c r="H16" t="s">
        <v>234</v>
      </c>
      <c r="J16" s="21"/>
      <c r="K16" t="s">
        <v>209</v>
      </c>
      <c r="L16" t="s">
        <v>8</v>
      </c>
      <c r="M16" s="8">
        <v>8.3301601268975499E-7</v>
      </c>
      <c r="N16" s="8">
        <v>-13.998212972047453</v>
      </c>
      <c r="O16" s="8">
        <v>0.69314718055994462</v>
      </c>
      <c r="P16" t="s">
        <v>12</v>
      </c>
      <c r="Q16" t="s">
        <v>234</v>
      </c>
    </row>
    <row r="17" spans="1:17" x14ac:dyDescent="0.35">
      <c r="A17" s="24"/>
      <c r="B17" t="s">
        <v>136</v>
      </c>
      <c r="C17" t="s">
        <v>47</v>
      </c>
      <c r="D17" s="8">
        <v>1.2913714021657993E-3</v>
      </c>
      <c r="E17" s="8">
        <v>-6.6520505228476798</v>
      </c>
      <c r="F17" s="8">
        <v>2.9558802241544429E-2</v>
      </c>
      <c r="G17" t="s">
        <v>12</v>
      </c>
      <c r="H17" t="s">
        <v>234</v>
      </c>
      <c r="J17" s="21"/>
      <c r="K17" t="s">
        <v>210</v>
      </c>
      <c r="L17" t="s">
        <v>8</v>
      </c>
      <c r="M17" s="8">
        <v>1.7219969254568599E-6</v>
      </c>
      <c r="N17" s="8">
        <v>-13.272025937409307</v>
      </c>
      <c r="O17" s="8">
        <v>0.69314718055994573</v>
      </c>
      <c r="P17" t="s">
        <v>12</v>
      </c>
      <c r="Q17" t="s">
        <v>233</v>
      </c>
    </row>
    <row r="18" spans="1:17" x14ac:dyDescent="0.35">
      <c r="A18" s="24"/>
      <c r="B18" t="s">
        <v>52</v>
      </c>
      <c r="C18" t="s">
        <v>8</v>
      </c>
      <c r="D18" s="8">
        <v>9.5366010472340661E-6</v>
      </c>
      <c r="E18" s="8">
        <v>-11.560373420345446</v>
      </c>
      <c r="F18" s="8">
        <v>2.9558802241544429E-2</v>
      </c>
      <c r="G18" t="s">
        <v>14</v>
      </c>
      <c r="H18" t="s">
        <v>138</v>
      </c>
      <c r="J18" s="21"/>
      <c r="K18" t="s">
        <v>211</v>
      </c>
      <c r="L18" t="s">
        <v>8</v>
      </c>
      <c r="M18" s="8">
        <v>2.69062019602634E-4</v>
      </c>
      <c r="N18" s="8">
        <v>-8.2205686487927974</v>
      </c>
      <c r="O18" s="8">
        <v>0.69314718055994529</v>
      </c>
      <c r="P18" t="s">
        <v>12</v>
      </c>
      <c r="Q18" t="s">
        <v>233</v>
      </c>
    </row>
    <row r="19" spans="1:17" x14ac:dyDescent="0.35">
      <c r="A19" s="24"/>
      <c r="B19" t="s">
        <v>67</v>
      </c>
      <c r="C19" t="s">
        <v>8</v>
      </c>
      <c r="D19" s="8">
        <v>3.3676585351093895E-4</v>
      </c>
      <c r="E19" s="8">
        <v>-7.9961226657984481</v>
      </c>
      <c r="F19" s="8">
        <v>1.253112257620683</v>
      </c>
      <c r="G19" t="s">
        <v>14</v>
      </c>
      <c r="H19" t="s">
        <v>138</v>
      </c>
      <c r="J19" s="21"/>
      <c r="K19" t="s">
        <v>212</v>
      </c>
      <c r="L19" t="s">
        <v>8</v>
      </c>
      <c r="M19" s="8">
        <v>5.2899745550034693E-7</v>
      </c>
      <c r="N19" s="8">
        <v>-14.452282215117927</v>
      </c>
      <c r="O19" s="8">
        <v>0.6931471805599444</v>
      </c>
      <c r="P19" t="s">
        <v>12</v>
      </c>
      <c r="Q19" t="s">
        <v>234</v>
      </c>
    </row>
    <row r="20" spans="1:17" ht="14.5" customHeight="1" x14ac:dyDescent="0.35">
      <c r="A20" s="24"/>
      <c r="B20" t="s">
        <v>137</v>
      </c>
      <c r="C20" t="s">
        <v>48</v>
      </c>
      <c r="D20" s="8">
        <v>9.0536187779871342E-3</v>
      </c>
      <c r="E20" s="8">
        <v>-4.7045907362240404</v>
      </c>
      <c r="F20" s="8">
        <v>0.69644536642955235</v>
      </c>
      <c r="G20" t="s">
        <v>12</v>
      </c>
      <c r="H20" t="s">
        <v>233</v>
      </c>
      <c r="J20" s="21"/>
      <c r="K20" t="s">
        <v>213</v>
      </c>
      <c r="L20" t="s">
        <v>8</v>
      </c>
      <c r="M20" s="8">
        <v>3.7883932360050903E-6</v>
      </c>
      <c r="N20" s="8">
        <v>-12.483568577045038</v>
      </c>
      <c r="O20" s="8">
        <v>0.69314718055994662</v>
      </c>
      <c r="P20" t="s">
        <v>12</v>
      </c>
      <c r="Q20" t="s">
        <v>233</v>
      </c>
    </row>
    <row r="21" spans="1:17" x14ac:dyDescent="0.35">
      <c r="A21" s="2" t="s">
        <v>4</v>
      </c>
      <c r="B21" s="2" t="s">
        <v>0</v>
      </c>
      <c r="C21" s="2" t="s">
        <v>1</v>
      </c>
      <c r="D21" s="16" t="s">
        <v>2</v>
      </c>
      <c r="E21" s="16" t="s">
        <v>63</v>
      </c>
      <c r="F21" s="4" t="s">
        <v>64</v>
      </c>
      <c r="G21" s="2" t="s">
        <v>3</v>
      </c>
      <c r="H21" s="2" t="s">
        <v>139</v>
      </c>
      <c r="J21" s="21"/>
      <c r="K21" t="s">
        <v>214</v>
      </c>
      <c r="L21" t="s">
        <v>46</v>
      </c>
      <c r="M21" s="8">
        <v>6.6845768150078391E-6</v>
      </c>
      <c r="N21" s="8">
        <v>-11.915707653077877</v>
      </c>
      <c r="O21" s="8">
        <v>0.69314718055994617</v>
      </c>
      <c r="P21" t="s">
        <v>12</v>
      </c>
      <c r="Q21" t="s">
        <v>233</v>
      </c>
    </row>
    <row r="22" spans="1:17" ht="14.5" customHeight="1" x14ac:dyDescent="0.35">
      <c r="A22" s="21" t="s">
        <v>42</v>
      </c>
      <c r="B22" t="s">
        <v>43</v>
      </c>
      <c r="C22" t="s">
        <v>46</v>
      </c>
      <c r="D22" s="8">
        <v>8.6932214945008981E-2</v>
      </c>
      <c r="E22" s="8">
        <v>-2.4426266025768713</v>
      </c>
      <c r="F22" s="14">
        <v>0.32986490123634932</v>
      </c>
      <c r="G22" t="s">
        <v>12</v>
      </c>
      <c r="H22" t="s">
        <v>233</v>
      </c>
    </row>
    <row r="23" spans="1:17" x14ac:dyDescent="0.35">
      <c r="A23" s="21"/>
      <c r="B23" s="13" t="s">
        <v>15</v>
      </c>
      <c r="C23" t="s">
        <v>9</v>
      </c>
      <c r="D23" s="8">
        <v>7.5764523452639815E-2</v>
      </c>
      <c r="E23" s="8">
        <v>-2.5801251242225454</v>
      </c>
      <c r="F23" s="14">
        <v>1.0016545253647131</v>
      </c>
      <c r="G23" t="s">
        <v>12</v>
      </c>
      <c r="H23" t="s">
        <v>233</v>
      </c>
      <c r="J23" s="23" t="s">
        <v>199</v>
      </c>
      <c r="K23" s="23"/>
      <c r="L23" s="23"/>
      <c r="M23" s="23"/>
      <c r="N23" s="23"/>
      <c r="O23" s="23"/>
      <c r="P23" s="23"/>
      <c r="Q23" s="23"/>
    </row>
    <row r="24" spans="1:17" ht="14.5" customHeight="1" x14ac:dyDescent="0.35">
      <c r="A24" s="21"/>
      <c r="B24" t="s">
        <v>160</v>
      </c>
      <c r="C24" t="s">
        <v>47</v>
      </c>
      <c r="D24" s="8">
        <v>0.99451602416001372</v>
      </c>
      <c r="E24" s="8">
        <v>-5.4990680376142097E-3</v>
      </c>
      <c r="F24" s="14">
        <v>7.8384241184668635E-2</v>
      </c>
      <c r="G24" t="s">
        <v>12</v>
      </c>
      <c r="H24" t="s">
        <v>233</v>
      </c>
      <c r="K24" s="2" t="s">
        <v>0</v>
      </c>
      <c r="L24" s="2" t="s">
        <v>1</v>
      </c>
      <c r="M24" s="4" t="s">
        <v>2</v>
      </c>
      <c r="N24" s="4" t="s">
        <v>63</v>
      </c>
      <c r="O24" s="4" t="s">
        <v>64</v>
      </c>
      <c r="P24" s="2" t="s">
        <v>3</v>
      </c>
      <c r="Q24" s="2" t="s">
        <v>11</v>
      </c>
    </row>
    <row r="25" spans="1:17" x14ac:dyDescent="0.35">
      <c r="A25" s="21"/>
      <c r="B25" t="s">
        <v>143</v>
      </c>
      <c r="C25" t="s">
        <v>8</v>
      </c>
      <c r="D25" s="8">
        <v>3.6908084062641538E-5</v>
      </c>
      <c r="E25" s="8">
        <v>-10.207079950623985</v>
      </c>
      <c r="F25" s="14">
        <v>2.9558802241544429E-2</v>
      </c>
      <c r="G25" t="s">
        <v>12</v>
      </c>
      <c r="H25" t="s">
        <v>234</v>
      </c>
      <c r="J25" s="21" t="s">
        <v>232</v>
      </c>
      <c r="K25" s="13" t="s">
        <v>218</v>
      </c>
      <c r="L25" t="s">
        <v>8</v>
      </c>
      <c r="M25" s="8">
        <f>-1.76186557101656</f>
        <v>-1.7618655710165601</v>
      </c>
      <c r="N25" s="8">
        <v>0.5663732311963241</v>
      </c>
      <c r="O25" s="8">
        <v>1.3273995022680383</v>
      </c>
      <c r="P25" t="s">
        <v>14</v>
      </c>
      <c r="Q25" t="s">
        <v>138</v>
      </c>
    </row>
    <row r="26" spans="1:17" x14ac:dyDescent="0.35">
      <c r="A26" s="21"/>
      <c r="B26" t="s">
        <v>161</v>
      </c>
      <c r="C26" t="s">
        <v>8</v>
      </c>
      <c r="D26" s="8">
        <v>3.1635500625121322E-6</v>
      </c>
      <c r="E26" s="8">
        <v>-12.663815723445289</v>
      </c>
      <c r="F26" s="14">
        <v>2.9558802241544429E-2</v>
      </c>
      <c r="G26" t="s">
        <v>12</v>
      </c>
      <c r="H26" t="s">
        <v>234</v>
      </c>
      <c r="J26" s="21"/>
      <c r="K26" t="s">
        <v>219</v>
      </c>
      <c r="L26" t="s">
        <v>8</v>
      </c>
      <c r="M26" s="8">
        <v>8.9560262758830264E-2</v>
      </c>
      <c r="N26" s="8">
        <v>-2.4128435533698855</v>
      </c>
      <c r="O26" s="8">
        <v>1.1830641655449141</v>
      </c>
      <c r="P26" t="s">
        <v>14</v>
      </c>
      <c r="Q26" t="s">
        <v>217</v>
      </c>
    </row>
    <row r="27" spans="1:17" x14ac:dyDescent="0.35">
      <c r="A27" s="21"/>
      <c r="B27" t="s">
        <v>144</v>
      </c>
      <c r="C27" t="s">
        <v>8</v>
      </c>
      <c r="D27" s="8">
        <v>0.10711808090025635</v>
      </c>
      <c r="E27" s="8">
        <v>-2.2338234931792664</v>
      </c>
      <c r="F27" s="14">
        <v>0.39259373127534769</v>
      </c>
      <c r="G27" t="s">
        <v>12</v>
      </c>
      <c r="H27" t="s">
        <v>233</v>
      </c>
      <c r="J27" s="21"/>
      <c r="K27" t="s">
        <v>45</v>
      </c>
      <c r="L27" t="s">
        <v>8</v>
      </c>
      <c r="M27" s="8">
        <v>-4.1075016339747801E-5</v>
      </c>
      <c r="N27" s="8">
        <v>-10.100110496238274</v>
      </c>
      <c r="O27" s="8">
        <v>1.2525213673367654</v>
      </c>
      <c r="P27" t="s">
        <v>14</v>
      </c>
      <c r="Q27" t="s">
        <v>138</v>
      </c>
    </row>
    <row r="28" spans="1:17" x14ac:dyDescent="0.35">
      <c r="A28" s="21"/>
      <c r="B28" t="s">
        <v>162</v>
      </c>
      <c r="C28" t="s">
        <v>8</v>
      </c>
      <c r="D28" s="8">
        <v>-2.1090333750080801E-5</v>
      </c>
      <c r="E28" s="8">
        <v>-10.766695738559413</v>
      </c>
      <c r="F28" s="14">
        <v>0.25038764395624702</v>
      </c>
      <c r="G28" t="s">
        <v>12</v>
      </c>
      <c r="H28" t="s">
        <v>233</v>
      </c>
      <c r="J28" s="21"/>
      <c r="K28" t="s">
        <v>69</v>
      </c>
      <c r="L28" t="s">
        <v>8</v>
      </c>
      <c r="M28" s="8">
        <v>-6.1612524509621695E-5</v>
      </c>
      <c r="N28" s="8">
        <v>-9.6946453881301107</v>
      </c>
      <c r="O28" s="8">
        <v>1.2525213673367654</v>
      </c>
      <c r="P28" t="s">
        <v>14</v>
      </c>
      <c r="Q28" t="s">
        <v>138</v>
      </c>
    </row>
    <row r="29" spans="1:17" x14ac:dyDescent="0.35">
      <c r="A29" s="21"/>
      <c r="B29" t="s">
        <v>163</v>
      </c>
      <c r="C29" t="s">
        <v>8</v>
      </c>
      <c r="D29" s="8">
        <v>5.7135631432037315E-2</v>
      </c>
      <c r="E29" s="8">
        <v>-2.8623273388642829</v>
      </c>
      <c r="F29" s="14">
        <v>2.9558802241544429E-2</v>
      </c>
      <c r="G29" t="s">
        <v>13</v>
      </c>
      <c r="H29" t="s">
        <v>233</v>
      </c>
      <c r="J29" s="21"/>
      <c r="K29" t="s">
        <v>121</v>
      </c>
      <c r="L29" t="s">
        <v>8</v>
      </c>
      <c r="M29" s="8">
        <v>-7.3935029411545996E-6</v>
      </c>
      <c r="N29" s="8">
        <v>-11.814908924330203</v>
      </c>
      <c r="O29" s="8">
        <v>1.2525213673367654</v>
      </c>
      <c r="P29" t="s">
        <v>14</v>
      </c>
      <c r="Q29" t="s">
        <v>138</v>
      </c>
    </row>
    <row r="30" spans="1:17" x14ac:dyDescent="0.35">
      <c r="A30" s="21"/>
      <c r="B30" t="s">
        <v>52</v>
      </c>
      <c r="C30" t="s">
        <v>8</v>
      </c>
      <c r="D30" s="8">
        <v>-4.1417769492302178E-2</v>
      </c>
      <c r="E30" s="8">
        <v>-3.1840452754472799</v>
      </c>
      <c r="F30" s="14">
        <v>3.4020864330752541E-2</v>
      </c>
      <c r="G30" t="s">
        <v>14</v>
      </c>
      <c r="H30" t="s">
        <v>138</v>
      </c>
      <c r="J30" s="21"/>
      <c r="K30" t="s">
        <v>220</v>
      </c>
      <c r="L30" t="s">
        <v>8</v>
      </c>
      <c r="M30" s="8">
        <v>-6.9006027450776295E-5</v>
      </c>
      <c r="N30" s="8">
        <v>-9.5813167028231074</v>
      </c>
      <c r="O30" s="8">
        <v>1.2525213673367654</v>
      </c>
      <c r="P30" t="s">
        <v>14</v>
      </c>
      <c r="Q30" t="s">
        <v>216</v>
      </c>
    </row>
    <row r="31" spans="1:17" x14ac:dyDescent="0.35">
      <c r="A31" s="21"/>
      <c r="B31" t="s">
        <v>45</v>
      </c>
      <c r="C31" t="s">
        <v>8</v>
      </c>
      <c r="D31" s="8">
        <v>7.3816168125283077E-5</v>
      </c>
      <c r="E31" s="8">
        <v>-9.5139327700640415</v>
      </c>
      <c r="F31" s="14">
        <v>2.9558802241544429E-2</v>
      </c>
      <c r="G31" t="s">
        <v>14</v>
      </c>
      <c r="H31" t="s">
        <v>138</v>
      </c>
      <c r="J31" s="21"/>
      <c r="K31" t="s">
        <v>221</v>
      </c>
      <c r="L31" t="s">
        <v>47</v>
      </c>
      <c r="M31" s="8">
        <v>3.2156204081632597E-2</v>
      </c>
      <c r="N31" s="8">
        <v>-3.4371498739252737</v>
      </c>
      <c r="O31" s="8">
        <v>0.47715062195736785</v>
      </c>
      <c r="P31" t="s">
        <v>12</v>
      </c>
      <c r="Q31" t="s">
        <v>234</v>
      </c>
    </row>
    <row r="32" spans="1:17" x14ac:dyDescent="0.35">
      <c r="A32" s="21"/>
      <c r="B32" t="s">
        <v>164</v>
      </c>
      <c r="C32" t="s">
        <v>23</v>
      </c>
      <c r="D32" s="8">
        <v>4.2180667500161763E-11</v>
      </c>
      <c r="E32" s="8">
        <v>-23.889059115963736</v>
      </c>
      <c r="F32" s="14">
        <v>2.9558802241544429E-2</v>
      </c>
      <c r="G32" t="s">
        <v>12</v>
      </c>
      <c r="H32" t="s">
        <v>234</v>
      </c>
      <c r="J32" s="21"/>
      <c r="K32" t="s">
        <v>222</v>
      </c>
      <c r="L32" t="s">
        <v>227</v>
      </c>
      <c r="M32" s="8">
        <v>9.8347425481658097E-5</v>
      </c>
      <c r="N32" s="8">
        <v>-9.2270041905774942</v>
      </c>
      <c r="O32" s="8">
        <v>0.47715062195736785</v>
      </c>
      <c r="P32" t="s">
        <v>12</v>
      </c>
      <c r="Q32" t="s">
        <v>233</v>
      </c>
    </row>
    <row r="33" spans="1:17" x14ac:dyDescent="0.35">
      <c r="A33" s="21"/>
      <c r="B33" t="s">
        <v>67</v>
      </c>
      <c r="C33" t="s">
        <v>8</v>
      </c>
      <c r="D33" s="8">
        <v>5.5163025190547706E-4</v>
      </c>
      <c r="E33" s="8">
        <v>-7.5026325696304417</v>
      </c>
      <c r="F33" s="14">
        <v>1.1518611547528084</v>
      </c>
      <c r="G33" t="s">
        <v>14</v>
      </c>
      <c r="H33" t="s">
        <v>138</v>
      </c>
      <c r="J33" s="21"/>
      <c r="K33" t="s">
        <v>223</v>
      </c>
      <c r="L33" t="s">
        <v>227</v>
      </c>
      <c r="M33" s="8">
        <v>1.9979591836734599E-4</v>
      </c>
      <c r="N33" s="8">
        <v>-8.5182141205503488</v>
      </c>
      <c r="O33" s="8">
        <v>0.47715062195736785</v>
      </c>
      <c r="P33" t="s">
        <v>12</v>
      </c>
      <c r="Q33" t="s">
        <v>233</v>
      </c>
    </row>
    <row r="34" spans="1:17" x14ac:dyDescent="0.35">
      <c r="A34" s="21"/>
      <c r="B34" t="s">
        <v>144</v>
      </c>
      <c r="C34" t="s">
        <v>8</v>
      </c>
      <c r="D34" s="8">
        <v>8.4171535725619719E-3</v>
      </c>
      <c r="E34" s="8">
        <v>-4.7774835633967534</v>
      </c>
      <c r="F34" s="14">
        <v>3.9220713153281329E-2</v>
      </c>
      <c r="G34" t="s">
        <v>12</v>
      </c>
      <c r="H34" t="s">
        <v>233</v>
      </c>
      <c r="J34" s="21"/>
      <c r="K34" t="s">
        <v>224</v>
      </c>
      <c r="L34" t="s">
        <v>227</v>
      </c>
      <c r="M34" s="8">
        <v>4.8106060606060599E-5</v>
      </c>
      <c r="N34" s="8">
        <v>-9.9421023886639084</v>
      </c>
      <c r="O34" s="8">
        <v>0.47715062195736785</v>
      </c>
      <c r="P34" t="s">
        <v>12</v>
      </c>
      <c r="Q34" t="s">
        <v>233</v>
      </c>
    </row>
    <row r="35" spans="1:17" x14ac:dyDescent="0.35">
      <c r="A35" s="21"/>
      <c r="B35" t="s">
        <v>165</v>
      </c>
      <c r="C35" t="s">
        <v>8</v>
      </c>
      <c r="D35" s="8">
        <v>9.555586034265518E-5</v>
      </c>
      <c r="E35" s="8">
        <v>-9.2557995564255897</v>
      </c>
      <c r="F35" s="14">
        <v>0.78498580525243344</v>
      </c>
      <c r="G35" t="s">
        <v>12</v>
      </c>
      <c r="H35" t="s">
        <v>234</v>
      </c>
      <c r="J35" s="21"/>
      <c r="K35" t="s">
        <v>225</v>
      </c>
      <c r="L35" t="s">
        <v>8</v>
      </c>
      <c r="M35" s="8">
        <v>1</v>
      </c>
      <c r="N35" s="8">
        <v>0</v>
      </c>
      <c r="O35" s="8">
        <v>0.47715062195736785</v>
      </c>
      <c r="P35" t="s">
        <v>12</v>
      </c>
      <c r="Q35" t="s">
        <v>233</v>
      </c>
    </row>
    <row r="36" spans="1:17" x14ac:dyDescent="0.35">
      <c r="A36" s="21"/>
      <c r="B36" s="13" t="s">
        <v>15</v>
      </c>
      <c r="C36" t="s">
        <v>9</v>
      </c>
      <c r="D36" s="8">
        <v>4.371458466798453E-2</v>
      </c>
      <c r="E36" s="8">
        <v>-3.1300734872983504</v>
      </c>
      <c r="F36" s="14">
        <v>0.52828242053352625</v>
      </c>
      <c r="G36" t="s">
        <v>12</v>
      </c>
      <c r="H36" t="s">
        <v>233</v>
      </c>
      <c r="J36" s="21"/>
      <c r="K36" t="s">
        <v>44</v>
      </c>
      <c r="L36" t="s">
        <v>47</v>
      </c>
      <c r="M36" s="8">
        <v>1.1385999999999998</v>
      </c>
      <c r="N36" s="8">
        <v>0.1297994375348443</v>
      </c>
      <c r="O36" s="8">
        <v>0.47715062195736785</v>
      </c>
      <c r="P36" t="s">
        <v>12</v>
      </c>
      <c r="Q36" t="s">
        <v>233</v>
      </c>
    </row>
    <row r="37" spans="1:17" x14ac:dyDescent="0.35">
      <c r="A37" s="21"/>
      <c r="B37" t="s">
        <v>166</v>
      </c>
      <c r="C37" t="s">
        <v>8</v>
      </c>
      <c r="D37" s="8">
        <v>-6.0409730637674304E-4</v>
      </c>
      <c r="E37" s="8">
        <v>-7.4117752697324448</v>
      </c>
      <c r="F37" s="14">
        <v>3.9220713153281329E-2</v>
      </c>
      <c r="G37" t="s">
        <v>12</v>
      </c>
      <c r="H37" t="s">
        <v>233</v>
      </c>
      <c r="J37" s="21"/>
      <c r="K37" s="13" t="s">
        <v>15</v>
      </c>
      <c r="L37" t="s">
        <v>9</v>
      </c>
      <c r="M37" s="8">
        <v>6.6900000000000006E-3</v>
      </c>
      <c r="N37" s="8">
        <v>-5.0071414048419998</v>
      </c>
      <c r="O37" s="8">
        <v>0.47715062195736785</v>
      </c>
      <c r="P37" t="s">
        <v>12</v>
      </c>
      <c r="Q37" t="s">
        <v>233</v>
      </c>
    </row>
    <row r="38" spans="1:17" x14ac:dyDescent="0.35">
      <c r="A38" s="21"/>
      <c r="B38" t="s">
        <v>167</v>
      </c>
      <c r="C38" t="s">
        <v>46</v>
      </c>
      <c r="D38" s="8">
        <v>-1.7854429351677801E-4</v>
      </c>
      <c r="E38" s="8">
        <v>-8.6306738445758135</v>
      </c>
      <c r="F38" s="14">
        <v>3.9220713153281329E-2</v>
      </c>
      <c r="G38" t="s">
        <v>12</v>
      </c>
      <c r="H38" t="s">
        <v>233</v>
      </c>
      <c r="J38" s="21"/>
      <c r="K38" t="s">
        <v>226</v>
      </c>
      <c r="L38" t="s">
        <v>48</v>
      </c>
      <c r="M38" s="8">
        <v>0.1</v>
      </c>
      <c r="N38" s="8">
        <v>-2.3025850929940455</v>
      </c>
      <c r="O38" s="8">
        <v>0.69644536642955235</v>
      </c>
      <c r="P38" t="s">
        <v>12</v>
      </c>
      <c r="Q38" t="s">
        <v>233</v>
      </c>
    </row>
    <row r="39" spans="1:17" x14ac:dyDescent="0.35">
      <c r="A39" s="21"/>
      <c r="B39" t="s">
        <v>168</v>
      </c>
      <c r="C39" t="s">
        <v>8</v>
      </c>
      <c r="D39" s="8">
        <v>4.6008050853652775E-5</v>
      </c>
      <c r="E39" s="8">
        <v>-9.9866941582314706</v>
      </c>
      <c r="F39" s="14">
        <v>3.9220713153281329E-2</v>
      </c>
      <c r="G39" t="s">
        <v>14</v>
      </c>
      <c r="H39" t="s">
        <v>138</v>
      </c>
    </row>
    <row r="40" spans="1:17" x14ac:dyDescent="0.35">
      <c r="A40" s="21"/>
      <c r="B40" t="s">
        <v>164</v>
      </c>
      <c r="C40" t="s">
        <v>23</v>
      </c>
      <c r="D40" s="8">
        <v>5.5362126093962318E-11</v>
      </c>
      <c r="E40" s="8">
        <v>-23.617125400480095</v>
      </c>
      <c r="F40" s="14">
        <v>3.9220713153281329E-2</v>
      </c>
      <c r="G40" t="s">
        <v>12</v>
      </c>
      <c r="H40" t="s">
        <v>234</v>
      </c>
      <c r="J40" s="23" t="s">
        <v>228</v>
      </c>
      <c r="K40" s="23"/>
      <c r="L40" s="23"/>
      <c r="M40" s="23"/>
      <c r="N40" s="23"/>
      <c r="O40" s="23"/>
      <c r="P40" s="23"/>
      <c r="Q40" s="23"/>
    </row>
    <row r="41" spans="1:17" x14ac:dyDescent="0.35">
      <c r="A41" s="21"/>
      <c r="B41" t="s">
        <v>170</v>
      </c>
      <c r="C41" t="s">
        <v>48</v>
      </c>
      <c r="D41" s="8">
        <v>1.0545166875040441E-2</v>
      </c>
      <c r="E41" s="8">
        <v>-4.5520876401372163</v>
      </c>
      <c r="F41" s="14">
        <v>0.69644536642955235</v>
      </c>
      <c r="G41" t="s">
        <v>12</v>
      </c>
      <c r="H41" t="s">
        <v>233</v>
      </c>
      <c r="J41" s="2"/>
      <c r="K41" s="2" t="s">
        <v>0</v>
      </c>
      <c r="L41" s="2" t="s">
        <v>1</v>
      </c>
      <c r="M41" s="4" t="s">
        <v>2</v>
      </c>
      <c r="N41" s="4" t="s">
        <v>63</v>
      </c>
      <c r="O41" s="4" t="s">
        <v>64</v>
      </c>
      <c r="P41" s="2" t="s">
        <v>3</v>
      </c>
      <c r="Q41" s="2" t="s">
        <v>11</v>
      </c>
    </row>
    <row r="42" spans="1:17" ht="14.5" customHeight="1" x14ac:dyDescent="0.35">
      <c r="A42" s="21"/>
      <c r="B42" t="s">
        <v>169</v>
      </c>
      <c r="C42" t="s">
        <v>48</v>
      </c>
      <c r="D42" s="8">
        <v>0.19331113804055788</v>
      </c>
      <c r="E42" s="8">
        <v>-1.6434542739386717</v>
      </c>
      <c r="F42" s="14">
        <v>0.69644536642955235</v>
      </c>
      <c r="G42" t="s">
        <v>12</v>
      </c>
      <c r="H42" t="s">
        <v>233</v>
      </c>
      <c r="J42" s="21" t="s">
        <v>204</v>
      </c>
      <c r="K42" s="13" t="s">
        <v>218</v>
      </c>
      <c r="L42" t="s">
        <v>8</v>
      </c>
      <c r="M42" s="37">
        <f>-1.55772234688984</f>
        <v>-1.55772234688984</v>
      </c>
      <c r="N42" s="8">
        <v>0.5663732311963241</v>
      </c>
      <c r="O42" s="8">
        <v>1.3273995022680383</v>
      </c>
      <c r="P42" t="s">
        <v>14</v>
      </c>
      <c r="Q42" t="s">
        <v>138</v>
      </c>
    </row>
    <row r="43" spans="1:17" x14ac:dyDescent="0.35">
      <c r="A43" s="2" t="s">
        <v>4</v>
      </c>
      <c r="B43" s="2" t="s">
        <v>0</v>
      </c>
      <c r="C43" s="2" t="s">
        <v>1</v>
      </c>
      <c r="D43" s="16" t="s">
        <v>2</v>
      </c>
      <c r="E43" s="16" t="s">
        <v>63</v>
      </c>
      <c r="F43" s="4" t="s">
        <v>64</v>
      </c>
      <c r="G43" s="2" t="s">
        <v>3</v>
      </c>
      <c r="H43" s="2" t="s">
        <v>139</v>
      </c>
      <c r="J43" s="21"/>
      <c r="K43" t="s">
        <v>219</v>
      </c>
      <c r="L43" t="s">
        <v>8</v>
      </c>
      <c r="M43" s="8">
        <v>8.5406009957906856E-2</v>
      </c>
      <c r="N43" s="8">
        <v>-2.4603388064493958</v>
      </c>
      <c r="O43" s="8">
        <v>1.1936784437573535</v>
      </c>
      <c r="P43" t="s">
        <v>14</v>
      </c>
      <c r="Q43" t="s">
        <v>217</v>
      </c>
    </row>
    <row r="44" spans="1:17" x14ac:dyDescent="0.35">
      <c r="A44" s="21" t="s">
        <v>184</v>
      </c>
      <c r="B44" t="s">
        <v>171</v>
      </c>
      <c r="C44" t="s">
        <v>8</v>
      </c>
      <c r="D44" s="8">
        <v>1.8822458248855971E-2</v>
      </c>
      <c r="E44" s="8">
        <v>-3.9727045343932885</v>
      </c>
      <c r="F44" s="8">
        <v>8.4035591581905402E-3</v>
      </c>
      <c r="G44" t="s">
        <v>12</v>
      </c>
      <c r="H44" t="s">
        <v>233</v>
      </c>
      <c r="J44" s="21"/>
      <c r="K44" t="s">
        <v>229</v>
      </c>
      <c r="L44" t="s">
        <v>8</v>
      </c>
      <c r="M44" s="8">
        <v>1.7701244305085456E-3</v>
      </c>
      <c r="N44" s="8">
        <v>-6.3367054351449665</v>
      </c>
      <c r="O44" s="8">
        <v>1.330328511689691</v>
      </c>
      <c r="P44" t="s">
        <v>12</v>
      </c>
      <c r="Q44" t="s">
        <v>233</v>
      </c>
    </row>
    <row r="45" spans="1:17" x14ac:dyDescent="0.35">
      <c r="A45" s="21"/>
      <c r="B45" t="s">
        <v>172</v>
      </c>
      <c r="C45" t="s">
        <v>8</v>
      </c>
      <c r="D45" s="8">
        <v>-8.6628401467956598E-2</v>
      </c>
      <c r="E45" s="8">
        <v>-2.4461275556576241</v>
      </c>
      <c r="F45" s="8">
        <v>1.8259302093855691E-3</v>
      </c>
      <c r="G45" t="s">
        <v>14</v>
      </c>
      <c r="H45" t="s">
        <v>173</v>
      </c>
      <c r="J45" s="21"/>
      <c r="K45" t="s">
        <v>230</v>
      </c>
      <c r="L45" t="s">
        <v>8</v>
      </c>
      <c r="M45" s="8">
        <v>7.8854587668759132E-4</v>
      </c>
      <c r="N45" s="8">
        <v>-7.1453199710246702</v>
      </c>
      <c r="O45" s="8">
        <v>0.50787052394629495</v>
      </c>
      <c r="P45" t="s">
        <v>12</v>
      </c>
      <c r="Q45" t="s">
        <v>233</v>
      </c>
    </row>
    <row r="46" spans="1:17" x14ac:dyDescent="0.35">
      <c r="A46" s="21"/>
      <c r="B46" s="13" t="s">
        <v>176</v>
      </c>
      <c r="C46" t="s">
        <v>9</v>
      </c>
      <c r="D46" s="8">
        <v>3.6103756940456755E-2</v>
      </c>
      <c r="E46" s="8">
        <v>-3.3213583486854841</v>
      </c>
      <c r="F46" s="8">
        <v>0.81765187641211212</v>
      </c>
      <c r="G46" t="s">
        <v>12</v>
      </c>
      <c r="H46" t="s">
        <v>233</v>
      </c>
      <c r="J46" s="21"/>
      <c r="K46" t="s">
        <v>231</v>
      </c>
      <c r="L46" t="s">
        <v>8</v>
      </c>
      <c r="M46" s="8">
        <v>6.9137501074898961E-3</v>
      </c>
      <c r="N46" s="8">
        <v>-4.9742430811081224</v>
      </c>
      <c r="O46" s="8">
        <v>0.50787052394629495</v>
      </c>
      <c r="P46" t="s">
        <v>12</v>
      </c>
      <c r="Q46" t="s">
        <v>233</v>
      </c>
    </row>
    <row r="47" spans="1:17" x14ac:dyDescent="0.35">
      <c r="A47" s="21"/>
      <c r="B47" t="s">
        <v>177</v>
      </c>
      <c r="C47" t="s">
        <v>23</v>
      </c>
      <c r="D47" s="8">
        <v>5.2669721139602249E-11</v>
      </c>
      <c r="E47" s="8">
        <v>-23.66698037692985</v>
      </c>
      <c r="F47" s="8">
        <v>0.31659852461118571</v>
      </c>
      <c r="G47" t="s">
        <v>12</v>
      </c>
      <c r="H47" t="s">
        <v>233</v>
      </c>
      <c r="J47" s="21"/>
      <c r="K47" t="s">
        <v>45</v>
      </c>
      <c r="L47" t="s">
        <v>8</v>
      </c>
      <c r="M47" s="8">
        <v>-5.8094750193111201E-5</v>
      </c>
      <c r="N47" s="8">
        <v>-9.7534352563109596</v>
      </c>
      <c r="O47" s="8">
        <v>1.2909944487358056</v>
      </c>
      <c r="P47" t="s">
        <v>14</v>
      </c>
      <c r="Q47" t="s">
        <v>138</v>
      </c>
    </row>
    <row r="48" spans="1:17" x14ac:dyDescent="0.35">
      <c r="A48" s="21"/>
      <c r="B48" t="s">
        <v>178</v>
      </c>
      <c r="C48" t="s">
        <v>46</v>
      </c>
      <c r="D48" s="8">
        <v>-6.9918389520388802E-3</v>
      </c>
      <c r="E48" s="8">
        <v>-4.9630116740693877</v>
      </c>
      <c r="F48" s="8">
        <v>1.0000000000000001E-5</v>
      </c>
      <c r="G48" t="s">
        <v>14</v>
      </c>
      <c r="H48" t="s">
        <v>174</v>
      </c>
      <c r="J48" s="21"/>
      <c r="K48" t="s">
        <v>69</v>
      </c>
      <c r="L48" t="s">
        <v>8</v>
      </c>
      <c r="M48" s="8">
        <v>-8.7142125289666906E-5</v>
      </c>
      <c r="N48" s="8">
        <v>-9.3479701482027941</v>
      </c>
      <c r="O48" s="8">
        <v>1.2909944487358056</v>
      </c>
      <c r="P48" t="s">
        <v>14</v>
      </c>
      <c r="Q48" t="s">
        <v>138</v>
      </c>
    </row>
    <row r="49" spans="1:17" x14ac:dyDescent="0.35">
      <c r="A49" s="21"/>
      <c r="B49" s="13" t="s">
        <v>179</v>
      </c>
      <c r="C49" t="s">
        <v>9</v>
      </c>
      <c r="D49" s="8">
        <v>-1.1046309185061999E-2</v>
      </c>
      <c r="E49" s="8">
        <v>-4.5056589172139025</v>
      </c>
      <c r="F49" s="8">
        <v>1.0000000000000001E-5</v>
      </c>
      <c r="G49" t="s">
        <v>12</v>
      </c>
      <c r="H49" t="s">
        <v>233</v>
      </c>
      <c r="J49" s="21"/>
      <c r="K49" t="s">
        <v>121</v>
      </c>
      <c r="L49" t="s">
        <v>8</v>
      </c>
      <c r="M49" s="8">
        <v>-1.045705503476E-5</v>
      </c>
      <c r="N49" s="8">
        <v>-11.468233684402886</v>
      </c>
      <c r="O49" s="8">
        <v>1.2909944487358056</v>
      </c>
      <c r="P49" t="s">
        <v>14</v>
      </c>
      <c r="Q49" t="s">
        <v>138</v>
      </c>
    </row>
    <row r="50" spans="1:17" x14ac:dyDescent="0.35">
      <c r="A50" s="21"/>
      <c r="B50" t="s">
        <v>180</v>
      </c>
      <c r="C50" t="s">
        <v>23</v>
      </c>
      <c r="D50" s="8">
        <v>-1.6114833294456699E-11</v>
      </c>
      <c r="E50" s="8">
        <v>-24.851280945458267</v>
      </c>
      <c r="F50" s="8">
        <v>1.0000000000000001E-5</v>
      </c>
      <c r="G50" t="s">
        <v>12</v>
      </c>
      <c r="H50" t="s">
        <v>233</v>
      </c>
      <c r="J50" s="21"/>
      <c r="K50" t="s">
        <v>220</v>
      </c>
      <c r="L50" t="s">
        <v>8</v>
      </c>
      <c r="M50" s="8">
        <v>-9.7599180324426898E-5</v>
      </c>
      <c r="N50" s="8">
        <v>-9.2346414628957909</v>
      </c>
      <c r="O50" s="8">
        <v>1.2909944487358056</v>
      </c>
      <c r="P50" t="s">
        <v>14</v>
      </c>
      <c r="Q50" t="s">
        <v>216</v>
      </c>
    </row>
    <row r="51" spans="1:17" x14ac:dyDescent="0.35">
      <c r="A51" s="21"/>
      <c r="B51" t="s">
        <v>181</v>
      </c>
      <c r="C51" t="s">
        <v>46</v>
      </c>
      <c r="D51" s="8">
        <v>2.1392237645450015E-3</v>
      </c>
      <c r="E51" s="8">
        <v>-6.1473122425978026</v>
      </c>
      <c r="F51" s="8">
        <v>1.0000000000000001E-5</v>
      </c>
      <c r="G51" t="s">
        <v>14</v>
      </c>
      <c r="H51" t="s">
        <v>174</v>
      </c>
      <c r="J51" s="21"/>
      <c r="K51" t="s">
        <v>221</v>
      </c>
      <c r="L51" t="s">
        <v>47</v>
      </c>
      <c r="M51" s="8">
        <v>8.5389973342505809E-2</v>
      </c>
      <c r="N51" s="8">
        <v>-2.4605265932478706</v>
      </c>
      <c r="O51" s="8">
        <v>0.50787052394629495</v>
      </c>
      <c r="P51" t="s">
        <v>12</v>
      </c>
      <c r="Q51" t="s">
        <v>234</v>
      </c>
    </row>
    <row r="52" spans="1:17" x14ac:dyDescent="0.35">
      <c r="A52" s="21"/>
      <c r="B52" s="13" t="s">
        <v>182</v>
      </c>
      <c r="C52" t="s">
        <v>9</v>
      </c>
      <c r="D52" s="8">
        <v>0.1282874918864759</v>
      </c>
      <c r="E52" s="8">
        <v>-2.0534815032551594</v>
      </c>
      <c r="F52" s="8">
        <v>0.49712613667193345</v>
      </c>
      <c r="G52" t="s">
        <v>12</v>
      </c>
      <c r="H52" t="s">
        <v>233</v>
      </c>
      <c r="J52" s="21"/>
      <c r="K52" t="s">
        <v>44</v>
      </c>
      <c r="L52" t="s">
        <v>47</v>
      </c>
      <c r="M52" s="8">
        <f>0.11</f>
        <v>0.11</v>
      </c>
      <c r="N52" s="8">
        <v>-3.1980468752300091</v>
      </c>
      <c r="O52" s="8">
        <v>0.43279299662105358</v>
      </c>
      <c r="P52" t="s">
        <v>12</v>
      </c>
      <c r="Q52" t="s">
        <v>233</v>
      </c>
    </row>
    <row r="53" spans="1:17" x14ac:dyDescent="0.35">
      <c r="A53" s="21"/>
      <c r="B53" t="s">
        <v>164</v>
      </c>
      <c r="C53" t="s">
        <v>23</v>
      </c>
      <c r="D53" s="8">
        <v>9.6488276906620022E-12</v>
      </c>
      <c r="E53" s="8">
        <v>-25.364184690790243</v>
      </c>
      <c r="F53" s="8">
        <v>0.43178241642553783</v>
      </c>
      <c r="G53" t="s">
        <v>12</v>
      </c>
      <c r="H53" t="s">
        <v>234</v>
      </c>
      <c r="J53" s="21"/>
      <c r="K53" t="s">
        <v>226</v>
      </c>
      <c r="L53" t="s">
        <v>48</v>
      </c>
      <c r="M53" s="8">
        <v>0.1</v>
      </c>
      <c r="N53" s="8">
        <v>-2.3025850929940455</v>
      </c>
      <c r="O53" s="8">
        <v>0.69644536642955235</v>
      </c>
      <c r="P53" t="s">
        <v>12</v>
      </c>
      <c r="Q53" t="s">
        <v>233</v>
      </c>
    </row>
    <row r="54" spans="1:17" x14ac:dyDescent="0.35">
      <c r="A54" s="21"/>
      <c r="B54" t="s">
        <v>183</v>
      </c>
      <c r="C54" t="s">
        <v>46</v>
      </c>
      <c r="D54" s="8">
        <v>-1.6359771889937699E-2</v>
      </c>
      <c r="E54" s="8">
        <v>2.7948253879195541</v>
      </c>
      <c r="F54" s="8">
        <v>0.43178241642553783</v>
      </c>
      <c r="G54" t="s">
        <v>14</v>
      </c>
      <c r="H54" t="s">
        <v>174</v>
      </c>
      <c r="J54" s="15"/>
    </row>
    <row r="55" spans="1:17" x14ac:dyDescent="0.35">
      <c r="A55" s="21"/>
      <c r="B55" t="s">
        <v>170</v>
      </c>
      <c r="C55" t="s">
        <v>48</v>
      </c>
      <c r="D55" s="8">
        <v>1.0545166875040441E-2</v>
      </c>
      <c r="E55" s="8">
        <v>-4.5520876401372163</v>
      </c>
      <c r="F55" s="8">
        <v>0.69644536642955235</v>
      </c>
      <c r="G55" t="s">
        <v>12</v>
      </c>
      <c r="H55" t="s">
        <v>233</v>
      </c>
      <c r="J55" s="15"/>
    </row>
    <row r="56" spans="1:17" x14ac:dyDescent="0.35">
      <c r="A56" s="2" t="s">
        <v>4</v>
      </c>
      <c r="B56" s="2" t="s">
        <v>0</v>
      </c>
      <c r="C56" s="2" t="s">
        <v>1</v>
      </c>
      <c r="D56" s="16" t="s">
        <v>2</v>
      </c>
      <c r="E56" s="16" t="s">
        <v>63</v>
      </c>
      <c r="F56" s="4" t="s">
        <v>64</v>
      </c>
      <c r="G56" s="2" t="s">
        <v>3</v>
      </c>
      <c r="H56" s="2" t="s">
        <v>139</v>
      </c>
    </row>
    <row r="57" spans="1:17" x14ac:dyDescent="0.35">
      <c r="A57" s="21" t="s">
        <v>186</v>
      </c>
      <c r="B57" t="s">
        <v>171</v>
      </c>
      <c r="C57" t="s">
        <v>8</v>
      </c>
      <c r="D57" s="8">
        <v>1.9181314187718616E-2</v>
      </c>
      <c r="E57" s="8">
        <v>-3.9538186932235346</v>
      </c>
      <c r="F57" s="8">
        <v>3.6567507826765142E-2</v>
      </c>
      <c r="G57" t="s">
        <v>12</v>
      </c>
      <c r="H57" t="s">
        <v>233</v>
      </c>
    </row>
    <row r="58" spans="1:17" x14ac:dyDescent="0.35">
      <c r="A58" s="21"/>
      <c r="B58" s="13" t="s">
        <v>187</v>
      </c>
      <c r="C58" t="s">
        <v>8</v>
      </c>
      <c r="D58" s="8">
        <v>-0.140334032206476</v>
      </c>
      <c r="E58" s="8">
        <v>-1.9637297538866161</v>
      </c>
      <c r="F58" s="8">
        <v>7.5841841515753669E-2</v>
      </c>
      <c r="G58" t="s">
        <v>14</v>
      </c>
      <c r="H58" t="s">
        <v>138</v>
      </c>
    </row>
    <row r="59" spans="1:17" x14ac:dyDescent="0.35">
      <c r="A59" s="21"/>
      <c r="B59" s="13" t="s">
        <v>15</v>
      </c>
      <c r="C59" t="s">
        <v>9</v>
      </c>
      <c r="D59" s="8">
        <v>6.0631114301146372E-2</v>
      </c>
      <c r="E59" s="8">
        <v>-2.8029470803580594</v>
      </c>
      <c r="F59" s="8">
        <v>0.43117703134495683</v>
      </c>
      <c r="G59" t="s">
        <v>12</v>
      </c>
      <c r="H59" t="s">
        <v>233</v>
      </c>
    </row>
    <row r="60" spans="1:17" x14ac:dyDescent="0.35">
      <c r="A60" s="21"/>
      <c r="B60" t="s">
        <v>44</v>
      </c>
      <c r="C60" t="s">
        <v>47</v>
      </c>
      <c r="D60" s="8">
        <v>0.7669822683950136</v>
      </c>
      <c r="E60" s="8">
        <v>-0.26529159601116553</v>
      </c>
      <c r="F60" s="8">
        <v>0.11144417085825806</v>
      </c>
      <c r="G60" t="s">
        <v>12</v>
      </c>
      <c r="H60" t="s">
        <v>233</v>
      </c>
    </row>
    <row r="61" spans="1:17" x14ac:dyDescent="0.35">
      <c r="A61" s="21"/>
      <c r="B61" t="s">
        <v>164</v>
      </c>
      <c r="C61" t="s">
        <v>8</v>
      </c>
      <c r="D61" s="8">
        <v>3.6777920721975485E-4</v>
      </c>
      <c r="E61" s="8">
        <v>-7.9080277802366981</v>
      </c>
      <c r="F61" s="8">
        <v>0.19113808498521295</v>
      </c>
      <c r="G61" t="s">
        <v>12</v>
      </c>
      <c r="H61" t="s">
        <v>234</v>
      </c>
    </row>
    <row r="62" spans="1:17" x14ac:dyDescent="0.35">
      <c r="A62" s="21"/>
      <c r="B62" t="s">
        <v>185</v>
      </c>
      <c r="C62" t="s">
        <v>23</v>
      </c>
      <c r="D62" s="8">
        <v>0.14033403220647553</v>
      </c>
      <c r="E62" s="8">
        <v>-1.9637297538866161</v>
      </c>
      <c r="F62" s="8">
        <v>3.9220713153281329E-2</v>
      </c>
      <c r="G62" t="s">
        <v>12</v>
      </c>
      <c r="H62" t="s">
        <v>233</v>
      </c>
    </row>
    <row r="63" spans="1:17" x14ac:dyDescent="0.35">
      <c r="A63" s="21"/>
      <c r="B63" s="13" t="s">
        <v>15</v>
      </c>
      <c r="C63" t="s">
        <v>9</v>
      </c>
      <c r="D63" s="8">
        <v>8.3549224566155475E-2</v>
      </c>
      <c r="E63" s="8">
        <v>-2.4823193050591423</v>
      </c>
      <c r="F63" s="8">
        <v>0.33008397302301468</v>
      </c>
      <c r="G63" t="s">
        <v>12</v>
      </c>
      <c r="H63" t="s">
        <v>233</v>
      </c>
    </row>
    <row r="64" spans="1:17" x14ac:dyDescent="0.35">
      <c r="A64" s="21"/>
      <c r="B64" t="s">
        <v>164</v>
      </c>
      <c r="C64" t="s">
        <v>23</v>
      </c>
      <c r="D64" s="8">
        <v>3.6435998406449195E-12</v>
      </c>
      <c r="E64" s="8">
        <v>-26.338048955775644</v>
      </c>
      <c r="F64" s="8">
        <v>2.1956741508964636E-3</v>
      </c>
      <c r="G64" t="s">
        <v>12</v>
      </c>
      <c r="H64" t="s">
        <v>234</v>
      </c>
    </row>
    <row r="65" spans="1:8" x14ac:dyDescent="0.35">
      <c r="A65" s="21"/>
      <c r="B65" t="s">
        <v>170</v>
      </c>
      <c r="C65" t="s">
        <v>48</v>
      </c>
      <c r="D65" s="8">
        <v>9.8161526557336495E-3</v>
      </c>
      <c r="E65" s="8">
        <v>-4.6237260199693466</v>
      </c>
      <c r="F65" s="8">
        <v>0.69644536642955235</v>
      </c>
      <c r="G65" t="s">
        <v>12</v>
      </c>
      <c r="H65" t="s">
        <v>233</v>
      </c>
    </row>
    <row r="66" spans="1:8" x14ac:dyDescent="0.35">
      <c r="A66" s="2" t="s">
        <v>4</v>
      </c>
      <c r="B66" s="2" t="s">
        <v>0</v>
      </c>
      <c r="C66" s="2" t="s">
        <v>1</v>
      </c>
      <c r="D66" s="16" t="s">
        <v>2</v>
      </c>
      <c r="E66" s="16" t="s">
        <v>63</v>
      </c>
      <c r="F66" s="4" t="s">
        <v>64</v>
      </c>
      <c r="G66" s="2" t="s">
        <v>3</v>
      </c>
      <c r="H66" s="2" t="s">
        <v>139</v>
      </c>
    </row>
    <row r="67" spans="1:8" x14ac:dyDescent="0.35">
      <c r="A67" s="21" t="s">
        <v>189</v>
      </c>
      <c r="B67" t="s">
        <v>171</v>
      </c>
      <c r="C67" t="s">
        <v>8</v>
      </c>
      <c r="D67" s="8">
        <v>9.2820452403755416E-3</v>
      </c>
      <c r="E67" s="8">
        <v>-4.6796733641849917</v>
      </c>
      <c r="F67" s="8">
        <v>3.6567507826765142E-2</v>
      </c>
      <c r="G67" t="s">
        <v>12</v>
      </c>
      <c r="H67" t="s">
        <v>233</v>
      </c>
    </row>
    <row r="68" spans="1:8" x14ac:dyDescent="0.35">
      <c r="A68" s="21"/>
      <c r="B68" s="13" t="s">
        <v>15</v>
      </c>
      <c r="C68" t="s">
        <v>9</v>
      </c>
      <c r="D68" s="8">
        <v>4.1245280560800728E-2</v>
      </c>
      <c r="E68" s="8">
        <v>-3.2081739760205994</v>
      </c>
      <c r="F68" s="8">
        <v>0.33008397302301468</v>
      </c>
      <c r="G68" t="s">
        <v>12</v>
      </c>
      <c r="H68" t="s">
        <v>233</v>
      </c>
    </row>
    <row r="69" spans="1:8" x14ac:dyDescent="0.35">
      <c r="A69" s="21"/>
      <c r="B69" t="s">
        <v>165</v>
      </c>
      <c r="C69" t="s">
        <v>8</v>
      </c>
      <c r="D69" s="8">
        <v>7.6836289307361292E-5</v>
      </c>
      <c r="E69" s="8">
        <v>-9.2557995564255897</v>
      </c>
      <c r="F69" s="8">
        <v>0.78498580525243344</v>
      </c>
      <c r="G69" t="s">
        <v>12</v>
      </c>
      <c r="H69" t="s">
        <v>234</v>
      </c>
    </row>
    <row r="70" spans="1:8" x14ac:dyDescent="0.35">
      <c r="A70" s="21"/>
      <c r="B70" t="s">
        <v>164</v>
      </c>
      <c r="C70" t="s">
        <v>23</v>
      </c>
      <c r="D70" s="8">
        <v>1.7631773416414561E-12</v>
      </c>
      <c r="E70" s="8">
        <v>-27.063903626737101</v>
      </c>
      <c r="F70" s="8">
        <v>2.1956741508964636E-3</v>
      </c>
      <c r="G70" t="s">
        <v>12</v>
      </c>
      <c r="H70" t="s">
        <v>234</v>
      </c>
    </row>
    <row r="71" spans="1:8" x14ac:dyDescent="0.35">
      <c r="A71" s="21"/>
      <c r="B71" t="s">
        <v>170</v>
      </c>
      <c r="C71" t="s">
        <v>48</v>
      </c>
      <c r="D71" s="8">
        <v>4.7501423596559705E-3</v>
      </c>
      <c r="E71" s="8">
        <v>-5.3495806909308037</v>
      </c>
      <c r="F71" s="8">
        <v>0.69644536642955235</v>
      </c>
      <c r="G71" t="s">
        <v>12</v>
      </c>
      <c r="H71" t="s">
        <v>233</v>
      </c>
    </row>
    <row r="72" spans="1:8" x14ac:dyDescent="0.35">
      <c r="A72" s="21"/>
      <c r="B72" t="s">
        <v>188</v>
      </c>
      <c r="C72" t="s">
        <v>47</v>
      </c>
      <c r="D72" s="8">
        <v>0.51608919234957151</v>
      </c>
      <c r="F72" s="8"/>
      <c r="G72" t="s">
        <v>12</v>
      </c>
      <c r="H72" t="s">
        <v>233</v>
      </c>
    </row>
    <row r="73" spans="1:8" x14ac:dyDescent="0.35">
      <c r="A73" s="21"/>
      <c r="B73" t="s">
        <v>52</v>
      </c>
      <c r="C73" t="s">
        <v>8</v>
      </c>
      <c r="D73" s="8">
        <v>-0.69180856883320596</v>
      </c>
      <c r="E73" s="8">
        <v>-0.36844599626898172</v>
      </c>
      <c r="F73" s="8">
        <v>1.0000000000000001E-5</v>
      </c>
      <c r="G73" t="s">
        <v>14</v>
      </c>
      <c r="H73" t="s">
        <v>138</v>
      </c>
    </row>
    <row r="74" spans="1:8" x14ac:dyDescent="0.35">
      <c r="A74" s="2" t="s">
        <v>4</v>
      </c>
      <c r="B74" s="2" t="s">
        <v>0</v>
      </c>
      <c r="C74" s="2" t="s">
        <v>1</v>
      </c>
      <c r="D74" s="16" t="s">
        <v>2</v>
      </c>
      <c r="E74" s="16" t="s">
        <v>63</v>
      </c>
      <c r="F74" s="4" t="s">
        <v>64</v>
      </c>
      <c r="G74" s="2" t="s">
        <v>3</v>
      </c>
      <c r="H74" s="2" t="s">
        <v>139</v>
      </c>
    </row>
    <row r="75" spans="1:8" x14ac:dyDescent="0.35">
      <c r="A75" s="21" t="s">
        <v>196</v>
      </c>
      <c r="B75" t="s">
        <v>190</v>
      </c>
      <c r="C75" t="s">
        <v>8</v>
      </c>
      <c r="D75" s="8">
        <v>0.16008269115889245</v>
      </c>
      <c r="E75" s="8">
        <v>-1.832064777510559</v>
      </c>
      <c r="F75" s="8">
        <v>0.39807984366488819</v>
      </c>
      <c r="G75" t="s">
        <v>12</v>
      </c>
      <c r="H75" t="s">
        <v>233</v>
      </c>
    </row>
    <row r="76" spans="1:8" x14ac:dyDescent="0.35">
      <c r="A76" s="21"/>
      <c r="B76" s="13" t="s">
        <v>15</v>
      </c>
      <c r="C76" t="s">
        <v>9</v>
      </c>
      <c r="D76" s="8">
        <v>0.15229271823596702</v>
      </c>
      <c r="E76" s="8">
        <v>-3.3213583486854841</v>
      </c>
      <c r="F76" s="8">
        <v>1.0000000000000001E-5</v>
      </c>
      <c r="G76" t="s">
        <v>12</v>
      </c>
      <c r="H76" t="s">
        <v>233</v>
      </c>
    </row>
    <row r="77" spans="1:8" x14ac:dyDescent="0.35">
      <c r="A77" s="21"/>
      <c r="B77" t="s">
        <v>175</v>
      </c>
      <c r="C77" t="s">
        <v>23</v>
      </c>
      <c r="D77" s="8">
        <v>1.1993051561082383E-10</v>
      </c>
      <c r="E77" s="8">
        <v>-23.66698037692985</v>
      </c>
      <c r="F77" s="8">
        <v>1.0000000000000001E-5</v>
      </c>
      <c r="G77" t="s">
        <v>12</v>
      </c>
      <c r="H77" t="s">
        <v>233</v>
      </c>
    </row>
    <row r="78" spans="1:8" x14ac:dyDescent="0.35">
      <c r="A78" s="21"/>
      <c r="B78" t="s">
        <v>21</v>
      </c>
      <c r="C78" t="s">
        <v>46</v>
      </c>
      <c r="D78" s="8">
        <v>-5.7852196339887802E-3</v>
      </c>
      <c r="E78" s="8">
        <v>-5.1524489529398574</v>
      </c>
      <c r="F78" s="8">
        <v>1.0000000000000001E-5</v>
      </c>
      <c r="G78" t="s">
        <v>14</v>
      </c>
      <c r="H78" t="s">
        <v>174</v>
      </c>
    </row>
    <row r="79" spans="1:8" x14ac:dyDescent="0.35">
      <c r="A79" s="21"/>
      <c r="B79" s="13" t="s">
        <v>15</v>
      </c>
      <c r="C79" t="s">
        <v>9</v>
      </c>
      <c r="D79" s="8">
        <v>5.7772262413966317E-2</v>
      </c>
      <c r="E79" s="8">
        <v>-2.8512465075191229</v>
      </c>
      <c r="F79" s="8">
        <v>0.31770873587791859</v>
      </c>
      <c r="G79" t="s">
        <v>12</v>
      </c>
      <c r="H79" t="s">
        <v>233</v>
      </c>
    </row>
    <row r="80" spans="1:8" x14ac:dyDescent="0.35">
      <c r="A80" s="21"/>
      <c r="B80" t="s">
        <v>191</v>
      </c>
      <c r="C80" t="s">
        <v>8</v>
      </c>
      <c r="D80" s="8">
        <v>3.0882940620590078E-3</v>
      </c>
      <c r="E80" s="8">
        <v>-5.7801364240027286</v>
      </c>
      <c r="F80" s="8">
        <v>0.36362155331600782</v>
      </c>
      <c r="G80" t="s">
        <v>13</v>
      </c>
      <c r="H80" t="s">
        <v>233</v>
      </c>
    </row>
    <row r="81" spans="1:8" x14ac:dyDescent="0.35">
      <c r="A81" s="21"/>
      <c r="B81" t="s">
        <v>192</v>
      </c>
      <c r="C81" t="s">
        <v>8</v>
      </c>
      <c r="D81" s="8">
        <v>4.9768706337388895E-4</v>
      </c>
      <c r="E81" s="8">
        <v>-7.6055390652567754</v>
      </c>
      <c r="F81" s="8">
        <v>8.2442250349633095E-2</v>
      </c>
      <c r="G81" t="s">
        <v>12</v>
      </c>
      <c r="H81" t="s">
        <v>234</v>
      </c>
    </row>
    <row r="82" spans="1:8" x14ac:dyDescent="0.35">
      <c r="A82" s="21"/>
      <c r="B82" t="s">
        <v>193</v>
      </c>
      <c r="C82" t="s">
        <v>8</v>
      </c>
      <c r="D82" s="8">
        <v>1.9774176147444446E-3</v>
      </c>
      <c r="E82" s="8">
        <v>-6.2259635205079231</v>
      </c>
      <c r="F82" s="8">
        <v>0.43279299662105358</v>
      </c>
      <c r="G82" t="s">
        <v>12</v>
      </c>
      <c r="H82" t="s">
        <v>233</v>
      </c>
    </row>
    <row r="83" spans="1:8" x14ac:dyDescent="0.35">
      <c r="A83" s="21"/>
      <c r="B83" t="s">
        <v>144</v>
      </c>
      <c r="C83" t="s">
        <v>8</v>
      </c>
      <c r="D83" s="8">
        <v>8.7728411781111112E-2</v>
      </c>
      <c r="E83" s="8">
        <v>-2.4335094664924224</v>
      </c>
      <c r="F83" s="8">
        <v>0.44489557498228277</v>
      </c>
      <c r="G83" t="s">
        <v>12</v>
      </c>
      <c r="H83" t="s">
        <v>233</v>
      </c>
    </row>
    <row r="84" spans="1:8" x14ac:dyDescent="0.35">
      <c r="A84" s="21"/>
      <c r="B84" t="s">
        <v>194</v>
      </c>
      <c r="C84" t="s">
        <v>8</v>
      </c>
      <c r="D84" s="8">
        <v>7.4900000000000011E-6</v>
      </c>
      <c r="E84" s="8">
        <v>-11.801941760435145</v>
      </c>
      <c r="F84" s="8">
        <v>0.43557062005424335</v>
      </c>
      <c r="G84" t="s">
        <v>12</v>
      </c>
      <c r="H84" t="s">
        <v>234</v>
      </c>
    </row>
    <row r="85" spans="1:8" x14ac:dyDescent="0.35">
      <c r="A85" s="21"/>
      <c r="B85" t="s">
        <v>143</v>
      </c>
      <c r="C85" t="s">
        <v>8</v>
      </c>
      <c r="D85" s="8">
        <v>1.6644444444444447E-6</v>
      </c>
      <c r="E85" s="8">
        <v>-13.30601915721142</v>
      </c>
      <c r="F85" s="8">
        <v>0.43557062005424335</v>
      </c>
      <c r="G85" t="s">
        <v>12</v>
      </c>
      <c r="H85" t="s">
        <v>234</v>
      </c>
    </row>
    <row r="86" spans="1:8" x14ac:dyDescent="0.35">
      <c r="A86" s="21"/>
      <c r="B86" t="s">
        <v>167</v>
      </c>
      <c r="C86" t="s">
        <v>46</v>
      </c>
      <c r="D86" s="8">
        <v>-5.0271419325166697E-4</v>
      </c>
      <c r="E86" s="8">
        <v>-7.5954887536247968</v>
      </c>
      <c r="F86" s="8">
        <v>0.43557062005424335</v>
      </c>
      <c r="G86" t="s">
        <v>12</v>
      </c>
      <c r="H86" t="s">
        <v>233</v>
      </c>
    </row>
    <row r="87" spans="1:8" x14ac:dyDescent="0.35">
      <c r="A87" s="21"/>
      <c r="B87" t="s">
        <v>195</v>
      </c>
      <c r="C87" t="s">
        <v>8</v>
      </c>
      <c r="D87" s="8">
        <v>-1.89476023402885E-3</v>
      </c>
      <c r="E87" s="8">
        <v>-6.2686629740312272</v>
      </c>
      <c r="F87" s="8">
        <v>0.43557062005424335</v>
      </c>
      <c r="G87" t="s">
        <v>12</v>
      </c>
      <c r="H87" t="s">
        <v>233</v>
      </c>
    </row>
    <row r="88" spans="1:8" x14ac:dyDescent="0.35">
      <c r="A88" s="21"/>
      <c r="B88" t="s">
        <v>52</v>
      </c>
      <c r="C88" t="s">
        <v>8</v>
      </c>
      <c r="D88" s="8">
        <v>0.24067878003609847</v>
      </c>
      <c r="E88" s="8">
        <v>-1.4242920974640954</v>
      </c>
      <c r="F88" s="8">
        <v>0.69644536642955235</v>
      </c>
      <c r="G88" t="s">
        <v>14</v>
      </c>
      <c r="H88" t="s">
        <v>138</v>
      </c>
    </row>
    <row r="89" spans="1:8" x14ac:dyDescent="0.35">
      <c r="A89" s="21"/>
      <c r="B89" t="s">
        <v>45</v>
      </c>
      <c r="C89" t="s">
        <v>8</v>
      </c>
      <c r="D89" s="8">
        <v>2.087560523545E-5</v>
      </c>
      <c r="E89" s="8">
        <v>-10.776929294332684</v>
      </c>
      <c r="F89" s="8">
        <v>0.69644536642955235</v>
      </c>
      <c r="G89" t="s">
        <v>14</v>
      </c>
      <c r="H89" t="s">
        <v>138</v>
      </c>
    </row>
    <row r="90" spans="1:8" x14ac:dyDescent="0.35">
      <c r="A90" s="21"/>
      <c r="B90" t="s">
        <v>72</v>
      </c>
      <c r="C90" t="s">
        <v>8</v>
      </c>
      <c r="D90" s="8">
        <v>9.3759750384611106E-8</v>
      </c>
      <c r="E90" s="8">
        <v>-16.182530173401425</v>
      </c>
      <c r="F90" s="8">
        <v>0.69644536642955235</v>
      </c>
      <c r="G90" t="s">
        <v>14</v>
      </c>
      <c r="H90" t="s">
        <v>138</v>
      </c>
    </row>
    <row r="91" spans="1:8" x14ac:dyDescent="0.35">
      <c r="A91" s="21"/>
      <c r="B91" t="s">
        <v>18</v>
      </c>
      <c r="C91" t="s">
        <v>8</v>
      </c>
      <c r="D91" s="8">
        <v>2.5783494691888889E-7</v>
      </c>
      <c r="E91" s="8">
        <v>-15.170946197370606</v>
      </c>
      <c r="F91" s="8">
        <v>0.69644536642955235</v>
      </c>
      <c r="G91" t="s">
        <v>14</v>
      </c>
      <c r="H91" t="s">
        <v>138</v>
      </c>
    </row>
    <row r="92" spans="1:8" x14ac:dyDescent="0.35">
      <c r="A92" s="21"/>
      <c r="B92" t="s">
        <v>69</v>
      </c>
      <c r="C92" t="s">
        <v>8</v>
      </c>
      <c r="D92" s="8">
        <v>4.6879578692333329E-8</v>
      </c>
      <c r="E92" s="8">
        <v>-16.875683678656319</v>
      </c>
      <c r="F92" s="8">
        <v>0.69644536642955235</v>
      </c>
      <c r="G92" t="s">
        <v>14</v>
      </c>
      <c r="H92" t="s">
        <v>138</v>
      </c>
    </row>
    <row r="93" spans="1:8" x14ac:dyDescent="0.35">
      <c r="A93" s="21"/>
      <c r="B93" t="s">
        <v>164</v>
      </c>
      <c r="C93" t="s">
        <v>23</v>
      </c>
      <c r="D93" s="8">
        <v>3.0823014444444441E-12</v>
      </c>
      <c r="E93" s="8">
        <v>-26.505344575752378</v>
      </c>
      <c r="F93" s="8">
        <v>0.69644536642955235</v>
      </c>
      <c r="G93" t="s">
        <v>12</v>
      </c>
      <c r="H93" t="s">
        <v>234</v>
      </c>
    </row>
    <row r="94" spans="1:8" x14ac:dyDescent="0.35">
      <c r="A94" s="21"/>
      <c r="B94" t="s">
        <v>170</v>
      </c>
      <c r="C94" t="s">
        <v>48</v>
      </c>
      <c r="D94" s="8">
        <v>1.2030451215137995E-3</v>
      </c>
      <c r="E94" s="8">
        <v>-6.722899335200216</v>
      </c>
      <c r="F94" s="8">
        <v>0.69644536642955235</v>
      </c>
      <c r="G94" t="s">
        <v>12</v>
      </c>
      <c r="H94" t="s">
        <v>233</v>
      </c>
    </row>
    <row r="95" spans="1:8" x14ac:dyDescent="0.35">
      <c r="A95" s="2" t="s">
        <v>4</v>
      </c>
      <c r="B95" s="2" t="s">
        <v>0</v>
      </c>
      <c r="C95" s="2" t="s">
        <v>1</v>
      </c>
      <c r="D95" s="16" t="s">
        <v>2</v>
      </c>
      <c r="E95" s="16" t="s">
        <v>63</v>
      </c>
      <c r="F95" s="4" t="s">
        <v>64</v>
      </c>
      <c r="G95" s="2" t="s">
        <v>3</v>
      </c>
      <c r="H95" s="2" t="s">
        <v>139</v>
      </c>
    </row>
    <row r="96" spans="1:8" x14ac:dyDescent="0.35">
      <c r="A96" s="21" t="s">
        <v>120</v>
      </c>
      <c r="B96" t="s">
        <v>188</v>
      </c>
      <c r="C96" t="s">
        <v>47</v>
      </c>
      <c r="D96" s="8">
        <v>1.1568234474147807</v>
      </c>
      <c r="F96" s="8"/>
      <c r="G96" t="s">
        <v>12</v>
      </c>
      <c r="H96" t="s">
        <v>233</v>
      </c>
    </row>
    <row r="97" spans="1:8" x14ac:dyDescent="0.35">
      <c r="A97" s="21"/>
      <c r="B97" s="13" t="s">
        <v>15</v>
      </c>
      <c r="C97" t="s">
        <v>9</v>
      </c>
      <c r="D97" s="8">
        <v>2.5900000000000003E-2</v>
      </c>
      <c r="E97" s="8">
        <v>-3.6535123102766449</v>
      </c>
      <c r="F97" s="8">
        <v>0.20799999999999999</v>
      </c>
      <c r="G97" t="s">
        <v>12</v>
      </c>
      <c r="H97" t="s">
        <v>233</v>
      </c>
    </row>
    <row r="98" spans="1:8" x14ac:dyDescent="0.35">
      <c r="A98" s="21"/>
      <c r="B98" t="s">
        <v>44</v>
      </c>
      <c r="C98" t="s">
        <v>47</v>
      </c>
      <c r="D98" s="8">
        <v>0.15555555555555556</v>
      </c>
      <c r="E98" s="8">
        <v>-1.8607523407150064</v>
      </c>
      <c r="F98" s="8">
        <v>0.20799999999999999</v>
      </c>
      <c r="G98" t="s">
        <v>12</v>
      </c>
      <c r="H98" t="s">
        <v>233</v>
      </c>
    </row>
    <row r="99" spans="1:8" x14ac:dyDescent="0.35">
      <c r="A99" s="21"/>
      <c r="B99" t="s">
        <v>164</v>
      </c>
      <c r="C99" t="s">
        <v>23</v>
      </c>
      <c r="D99" s="8">
        <v>3.1111111111111111E-11</v>
      </c>
      <c r="E99" s="8">
        <v>-24.193456090095516</v>
      </c>
      <c r="F99" s="8">
        <v>0.58609999999999995</v>
      </c>
      <c r="G99" t="s">
        <v>12</v>
      </c>
      <c r="H99" t="s">
        <v>234</v>
      </c>
    </row>
    <row r="100" spans="1:8" x14ac:dyDescent="0.35">
      <c r="A100" s="21"/>
      <c r="B100" t="s">
        <v>52</v>
      </c>
      <c r="C100" t="s">
        <v>8</v>
      </c>
      <c r="D100" s="8">
        <v>6.7588888888888885E-4</v>
      </c>
      <c r="E100" s="8">
        <v>-7.299481860979788</v>
      </c>
      <c r="F100" s="8">
        <v>0.2</v>
      </c>
      <c r="G100" t="s">
        <v>14</v>
      </c>
      <c r="H100" t="s">
        <v>138</v>
      </c>
    </row>
    <row r="101" spans="1:8" x14ac:dyDescent="0.35">
      <c r="A101" s="21"/>
      <c r="B101" t="s">
        <v>170</v>
      </c>
      <c r="C101" t="s">
        <v>48</v>
      </c>
      <c r="D101" s="8">
        <v>7.7777777777777776E-3</v>
      </c>
      <c r="E101" s="8">
        <v>-4.8564846142689975</v>
      </c>
      <c r="F101" s="8">
        <v>0.20661323819617491</v>
      </c>
      <c r="G101" t="s">
        <v>12</v>
      </c>
      <c r="H101" t="s">
        <v>233</v>
      </c>
    </row>
    <row r="102" spans="1:8" x14ac:dyDescent="0.35">
      <c r="A102" s="2" t="s">
        <v>4</v>
      </c>
      <c r="B102" s="2" t="s">
        <v>0</v>
      </c>
      <c r="C102" s="2" t="s">
        <v>1</v>
      </c>
      <c r="D102" s="16" t="s">
        <v>2</v>
      </c>
      <c r="E102" s="16" t="s">
        <v>63</v>
      </c>
      <c r="F102" s="4" t="s">
        <v>64</v>
      </c>
      <c r="G102" s="2" t="s">
        <v>3</v>
      </c>
      <c r="H102" s="2" t="s">
        <v>139</v>
      </c>
    </row>
    <row r="103" spans="1:8" x14ac:dyDescent="0.35">
      <c r="A103" s="21" t="s">
        <v>203</v>
      </c>
      <c r="B103" t="s">
        <v>190</v>
      </c>
      <c r="C103" t="s">
        <v>8</v>
      </c>
      <c r="D103" s="8">
        <v>0.16965186910596664</v>
      </c>
      <c r="E103" s="8">
        <v>-1.7740067703886775</v>
      </c>
      <c r="F103" s="8">
        <v>0.36625598306091844</v>
      </c>
      <c r="G103" t="s">
        <v>12</v>
      </c>
      <c r="H103" t="s">
        <v>233</v>
      </c>
    </row>
    <row r="104" spans="1:8" x14ac:dyDescent="0.35">
      <c r="A104" s="21"/>
      <c r="B104" s="13" t="s">
        <v>15</v>
      </c>
      <c r="C104" t="s">
        <v>9</v>
      </c>
      <c r="D104" s="8">
        <v>2.2931052297655258E-2</v>
      </c>
      <c r="E104" s="8">
        <v>-3.7752632914228292</v>
      </c>
      <c r="F104" s="8">
        <v>1.0326494817184437</v>
      </c>
      <c r="G104" t="s">
        <v>12</v>
      </c>
      <c r="H104" t="s">
        <v>233</v>
      </c>
    </row>
    <row r="105" spans="1:8" x14ac:dyDescent="0.35">
      <c r="A105" s="21"/>
      <c r="B105" t="s">
        <v>191</v>
      </c>
      <c r="C105" t="s">
        <v>8</v>
      </c>
      <c r="D105" s="8">
        <v>2.7201109814981892E-2</v>
      </c>
      <c r="E105" s="8">
        <v>-3.6044975044911722</v>
      </c>
      <c r="F105" s="8">
        <v>0.73101108476809462</v>
      </c>
      <c r="G105" t="s">
        <v>13</v>
      </c>
      <c r="H105" t="s">
        <v>233</v>
      </c>
    </row>
    <row r="106" spans="1:8" x14ac:dyDescent="0.35">
      <c r="A106" s="21"/>
      <c r="B106" t="s">
        <v>195</v>
      </c>
      <c r="C106" t="s">
        <v>8</v>
      </c>
      <c r="D106" s="8">
        <v>-1.79303268048455E-3</v>
      </c>
      <c r="E106" s="8">
        <v>-6.3238468578188582</v>
      </c>
      <c r="F106" s="8">
        <v>0.59348529085391843</v>
      </c>
      <c r="G106" t="s">
        <v>12</v>
      </c>
      <c r="H106" t="s">
        <v>233</v>
      </c>
    </row>
    <row r="107" spans="1:8" x14ac:dyDescent="0.35">
      <c r="A107" s="21"/>
      <c r="B107" t="s">
        <v>43</v>
      </c>
      <c r="C107" t="s">
        <v>46</v>
      </c>
      <c r="D107" s="8">
        <v>1.965198589716987E-2</v>
      </c>
      <c r="E107" s="8">
        <v>-3.9295768823042305</v>
      </c>
      <c r="F107" s="8">
        <v>0.14937006266041752</v>
      </c>
      <c r="G107" t="s">
        <v>12</v>
      </c>
      <c r="H107" t="s">
        <v>233</v>
      </c>
    </row>
    <row r="108" spans="1:8" x14ac:dyDescent="0.35">
      <c r="A108" s="21"/>
      <c r="B108" t="s">
        <v>44</v>
      </c>
      <c r="C108" t="s">
        <v>47</v>
      </c>
      <c r="D108" s="8">
        <v>4.5579722777777783E-2</v>
      </c>
      <c r="E108" s="8">
        <v>-3.0882923372853814</v>
      </c>
      <c r="F108" s="8">
        <v>9.5310179804324935E-2</v>
      </c>
      <c r="G108" t="s">
        <v>13</v>
      </c>
      <c r="H108" t="s">
        <v>233</v>
      </c>
    </row>
    <row r="109" spans="1:8" x14ac:dyDescent="0.35">
      <c r="A109" s="21"/>
      <c r="B109" t="s">
        <v>200</v>
      </c>
      <c r="C109" t="s">
        <v>8</v>
      </c>
      <c r="D109" s="8">
        <v>1.4465564649999999E-5</v>
      </c>
      <c r="E109" s="8">
        <v>-11.143739584694865</v>
      </c>
      <c r="F109" s="8">
        <v>9.5310179804324935E-2</v>
      </c>
      <c r="G109" t="s">
        <v>12</v>
      </c>
      <c r="H109" t="s">
        <v>233</v>
      </c>
    </row>
    <row r="110" spans="1:8" x14ac:dyDescent="0.35">
      <c r="A110" s="21"/>
      <c r="B110" t="s">
        <v>201</v>
      </c>
      <c r="C110" t="s">
        <v>8</v>
      </c>
      <c r="D110" s="8">
        <v>-1.4465564649999999E-5</v>
      </c>
      <c r="E110" s="8">
        <v>-11.143739584694865</v>
      </c>
      <c r="F110" s="8">
        <v>9.5310179804324935E-2</v>
      </c>
      <c r="G110" t="s">
        <v>12</v>
      </c>
      <c r="H110" t="s">
        <v>233</v>
      </c>
    </row>
    <row r="111" spans="1:8" x14ac:dyDescent="0.35">
      <c r="A111" s="21"/>
      <c r="B111" t="s">
        <v>52</v>
      </c>
      <c r="C111" t="s">
        <v>8</v>
      </c>
      <c r="D111" s="8">
        <v>0.10244807953861668</v>
      </c>
      <c r="E111" s="8">
        <v>-2.2783991498256171</v>
      </c>
      <c r="F111" s="8">
        <v>9.5310179804324935E-2</v>
      </c>
      <c r="G111" t="s">
        <v>14</v>
      </c>
      <c r="H111" t="s">
        <v>138</v>
      </c>
    </row>
    <row r="112" spans="1:8" x14ac:dyDescent="0.35">
      <c r="A112" s="21"/>
      <c r="B112" t="s">
        <v>18</v>
      </c>
      <c r="C112" t="s">
        <v>8</v>
      </c>
      <c r="D112" s="8">
        <v>5.6854706833877895E-4</v>
      </c>
      <c r="E112" s="8">
        <v>-7.4724264542892493</v>
      </c>
      <c r="F112" s="8">
        <v>9.5310179804324935E-2</v>
      </c>
      <c r="G112" t="s">
        <v>14</v>
      </c>
      <c r="H112" t="s">
        <v>138</v>
      </c>
    </row>
    <row r="113" spans="1:8" x14ac:dyDescent="0.35">
      <c r="A113" s="21"/>
      <c r="B113" t="s">
        <v>131</v>
      </c>
      <c r="C113" t="s">
        <v>8</v>
      </c>
      <c r="D113" s="8">
        <v>1.9551302138888889E-4</v>
      </c>
      <c r="E113" s="8">
        <v>-8.539883575187142</v>
      </c>
      <c r="F113" s="8">
        <v>9.5310179804324935E-2</v>
      </c>
      <c r="G113" t="s">
        <v>14</v>
      </c>
      <c r="H113" t="s">
        <v>138</v>
      </c>
    </row>
    <row r="114" spans="1:8" x14ac:dyDescent="0.35">
      <c r="A114" s="21"/>
      <c r="B114" t="s">
        <v>202</v>
      </c>
      <c r="C114" t="s">
        <v>8</v>
      </c>
      <c r="D114" s="8">
        <v>1.4753436583333334E-5</v>
      </c>
      <c r="E114" s="8">
        <v>-11.124034513615532</v>
      </c>
      <c r="F114" s="8">
        <v>9.5310179804324935E-2</v>
      </c>
      <c r="G114" t="s">
        <v>14</v>
      </c>
      <c r="H114" t="s">
        <v>138</v>
      </c>
    </row>
    <row r="115" spans="1:8" x14ac:dyDescent="0.35">
      <c r="A115" s="21"/>
      <c r="B115" t="s">
        <v>71</v>
      </c>
      <c r="C115" t="s">
        <v>8</v>
      </c>
      <c r="D115" s="8">
        <v>4.1741430333333338E-6</v>
      </c>
      <c r="E115" s="8">
        <v>-12.386601482207521</v>
      </c>
      <c r="F115" s="8">
        <v>9.5310179804324935E-2</v>
      </c>
      <c r="G115" t="s">
        <v>14</v>
      </c>
      <c r="H115" t="s">
        <v>138</v>
      </c>
    </row>
    <row r="116" spans="1:8" x14ac:dyDescent="0.35">
      <c r="A116" s="21"/>
      <c r="B116" t="s">
        <v>164</v>
      </c>
      <c r="C116" t="s">
        <v>23</v>
      </c>
      <c r="D116" s="8">
        <v>4.2180667500161763E-11</v>
      </c>
      <c r="E116" s="8">
        <v>-23.889059115963736</v>
      </c>
      <c r="F116" s="8">
        <v>0.69644536642955235</v>
      </c>
      <c r="G116" t="s">
        <v>12</v>
      </c>
      <c r="H116" t="s">
        <v>234</v>
      </c>
    </row>
    <row r="117" spans="1:8" x14ac:dyDescent="0.35">
      <c r="A117" s="21"/>
      <c r="B117" t="s">
        <v>170</v>
      </c>
      <c r="C117" t="s">
        <v>48</v>
      </c>
      <c r="D117" s="8">
        <v>5.6944444444444447E-3</v>
      </c>
      <c r="E117" s="8">
        <v>-5.1682642382998392</v>
      </c>
      <c r="F117" s="8">
        <v>0.69644536642955235</v>
      </c>
      <c r="G117" t="s">
        <v>12</v>
      </c>
      <c r="H117" t="s">
        <v>233</v>
      </c>
    </row>
    <row r="118" spans="1:8" x14ac:dyDescent="0.35">
      <c r="A118" s="2" t="s">
        <v>4</v>
      </c>
      <c r="B118" s="2" t="s">
        <v>0</v>
      </c>
      <c r="C118" s="2" t="s">
        <v>1</v>
      </c>
      <c r="D118" s="16" t="s">
        <v>2</v>
      </c>
      <c r="E118" s="16" t="s">
        <v>63</v>
      </c>
      <c r="F118" s="4" t="s">
        <v>64</v>
      </c>
      <c r="G118" s="2" t="s">
        <v>3</v>
      </c>
      <c r="H118" s="2" t="s">
        <v>139</v>
      </c>
    </row>
    <row r="119" spans="1:8" x14ac:dyDescent="0.35">
      <c r="A119" s="21" t="s">
        <v>206</v>
      </c>
      <c r="B119" t="s">
        <v>330</v>
      </c>
      <c r="C119" t="s">
        <v>8</v>
      </c>
      <c r="D119" s="8">
        <v>1.0275807965039014</v>
      </c>
      <c r="E119" s="8">
        <v>2.7207298363813793E-2</v>
      </c>
      <c r="F119" s="8">
        <v>0.43279299662105358</v>
      </c>
      <c r="G119" t="s">
        <v>12</v>
      </c>
      <c r="H119" t="s">
        <v>233</v>
      </c>
    </row>
    <row r="120" spans="1:8" x14ac:dyDescent="0.35">
      <c r="A120" s="21"/>
      <c r="B120" s="13" t="s">
        <v>15</v>
      </c>
      <c r="C120" t="s">
        <v>9</v>
      </c>
      <c r="D120" s="8">
        <v>2.3721302911132426E-2</v>
      </c>
      <c r="E120" s="8">
        <v>-3.7413817775612941</v>
      </c>
      <c r="F120" s="8">
        <v>0.43279299662105358</v>
      </c>
      <c r="G120" t="s">
        <v>12</v>
      </c>
      <c r="H120" t="s">
        <v>233</v>
      </c>
    </row>
    <row r="121" spans="1:8" x14ac:dyDescent="0.35">
      <c r="A121" s="21"/>
      <c r="B121" t="s">
        <v>43</v>
      </c>
      <c r="C121" t="s">
        <v>46</v>
      </c>
      <c r="D121" s="8">
        <v>0.22712654569565802</v>
      </c>
      <c r="E121" s="8">
        <v>-1.4822479468044989</v>
      </c>
      <c r="F121" s="8">
        <v>0.43279299662105358</v>
      </c>
      <c r="G121" t="s">
        <v>13</v>
      </c>
      <c r="H121" t="s">
        <v>233</v>
      </c>
    </row>
    <row r="122" spans="1:8" x14ac:dyDescent="0.35">
      <c r="A122" s="21"/>
      <c r="B122" t="s">
        <v>191</v>
      </c>
      <c r="C122" t="s">
        <v>8</v>
      </c>
      <c r="D122" s="8">
        <v>0.27317129086850506</v>
      </c>
      <c r="E122" s="8">
        <v>-1.2976562414760051</v>
      </c>
      <c r="F122" s="8">
        <v>0.43279299662105358</v>
      </c>
      <c r="G122" t="s">
        <v>13</v>
      </c>
      <c r="H122" t="s">
        <v>233</v>
      </c>
    </row>
    <row r="123" spans="1:8" x14ac:dyDescent="0.35">
      <c r="A123" s="21"/>
      <c r="B123" t="s">
        <v>205</v>
      </c>
      <c r="C123" t="s">
        <v>46</v>
      </c>
      <c r="D123" s="8">
        <v>1.6269841269841271E-2</v>
      </c>
      <c r="E123" s="8">
        <v>-4.1184421138011613</v>
      </c>
      <c r="F123" s="8">
        <v>0.43279299662105358</v>
      </c>
      <c r="G123" t="s">
        <v>12</v>
      </c>
      <c r="H123" t="s">
        <v>233</v>
      </c>
    </row>
    <row r="124" spans="1:8" x14ac:dyDescent="0.35">
      <c r="A124" s="21"/>
      <c r="B124" s="13" t="s">
        <v>15</v>
      </c>
      <c r="C124" t="s">
        <v>9</v>
      </c>
      <c r="D124" s="8">
        <v>2.8787193333333339E-2</v>
      </c>
      <c r="E124" s="8">
        <v>-3.5478246666638213</v>
      </c>
      <c r="F124" s="8">
        <v>0.43279299662105358</v>
      </c>
      <c r="G124" t="s">
        <v>12</v>
      </c>
      <c r="H124" t="s">
        <v>233</v>
      </c>
    </row>
    <row r="125" spans="1:8" x14ac:dyDescent="0.35">
      <c r="A125" s="21"/>
      <c r="B125" t="s">
        <v>200</v>
      </c>
      <c r="C125" t="s">
        <v>8</v>
      </c>
      <c r="D125" s="8">
        <v>1.4465564649999999E-5</v>
      </c>
      <c r="E125" s="8">
        <v>-11.143739584694865</v>
      </c>
      <c r="F125" s="8">
        <v>0.50976457248240503</v>
      </c>
      <c r="G125" t="s">
        <v>12</v>
      </c>
      <c r="H125" t="s">
        <v>233</v>
      </c>
    </row>
    <row r="126" spans="1:8" x14ac:dyDescent="0.35">
      <c r="A126" s="21"/>
      <c r="B126" t="s">
        <v>201</v>
      </c>
      <c r="C126" t="s">
        <v>8</v>
      </c>
      <c r="D126" s="8">
        <v>-1.4465564649999999E-5</v>
      </c>
      <c r="E126" s="8">
        <v>-11.143739584694865</v>
      </c>
      <c r="F126" s="8">
        <v>0.50976457248240503</v>
      </c>
      <c r="G126" t="s">
        <v>12</v>
      </c>
      <c r="H126" t="s">
        <v>233</v>
      </c>
    </row>
    <row r="127" spans="1:8" x14ac:dyDescent="0.35">
      <c r="A127" s="21"/>
      <c r="B127" t="s">
        <v>44</v>
      </c>
      <c r="C127" t="s">
        <v>47</v>
      </c>
      <c r="D127" s="8">
        <v>0.16408700200000001</v>
      </c>
      <c r="E127" s="8">
        <v>-1.8073584918233172</v>
      </c>
      <c r="F127" s="8">
        <v>0.50976457248240503</v>
      </c>
      <c r="G127" t="s">
        <v>13</v>
      </c>
      <c r="H127" t="s">
        <v>233</v>
      </c>
    </row>
    <row r="128" spans="1:8" x14ac:dyDescent="0.35">
      <c r="A128" s="21"/>
      <c r="B128" t="s">
        <v>52</v>
      </c>
      <c r="C128" t="s">
        <v>8</v>
      </c>
      <c r="D128" s="8">
        <v>0.10244807953861668</v>
      </c>
      <c r="E128" s="8">
        <v>-2.2783991498256171</v>
      </c>
      <c r="F128" s="8">
        <v>0.50976457248240503</v>
      </c>
      <c r="G128" t="s">
        <v>14</v>
      </c>
      <c r="H128" t="s">
        <v>138</v>
      </c>
    </row>
    <row r="129" spans="1:8" x14ac:dyDescent="0.35">
      <c r="A129" s="21"/>
      <c r="B129" t="s">
        <v>18</v>
      </c>
      <c r="C129" t="s">
        <v>8</v>
      </c>
      <c r="D129" s="8">
        <v>5.6854706833877895E-4</v>
      </c>
      <c r="E129" s="8">
        <v>-7.4724264542892493</v>
      </c>
      <c r="F129" s="8">
        <v>0.50976457248240503</v>
      </c>
      <c r="G129" t="s">
        <v>14</v>
      </c>
      <c r="H129" t="s">
        <v>138</v>
      </c>
    </row>
    <row r="130" spans="1:8" x14ac:dyDescent="0.35">
      <c r="A130" s="21"/>
      <c r="B130" t="s">
        <v>131</v>
      </c>
      <c r="C130" t="s">
        <v>8</v>
      </c>
      <c r="D130" s="8">
        <v>1.9551302138888889E-4</v>
      </c>
      <c r="E130" s="8">
        <v>-8.539883575187142</v>
      </c>
      <c r="F130" s="8">
        <v>0.50976457248240503</v>
      </c>
      <c r="G130" t="s">
        <v>14</v>
      </c>
      <c r="H130" t="s">
        <v>138</v>
      </c>
    </row>
    <row r="131" spans="1:8" x14ac:dyDescent="0.35">
      <c r="A131" s="21"/>
      <c r="B131" t="s">
        <v>202</v>
      </c>
      <c r="C131" t="s">
        <v>8</v>
      </c>
      <c r="D131" s="8">
        <v>1.4753436583333334E-5</v>
      </c>
      <c r="E131" s="8">
        <v>-11.124034513615532</v>
      </c>
      <c r="F131" s="8">
        <v>0.50976457248240503</v>
      </c>
      <c r="G131" t="s">
        <v>14</v>
      </c>
      <c r="H131" t="s">
        <v>138</v>
      </c>
    </row>
    <row r="132" spans="1:8" x14ac:dyDescent="0.35">
      <c r="A132" s="21"/>
      <c r="B132" t="s">
        <v>71</v>
      </c>
      <c r="C132" t="s">
        <v>8</v>
      </c>
      <c r="D132" s="8">
        <v>4.1741430333333338E-6</v>
      </c>
      <c r="E132" s="8">
        <v>-12.386601482207521</v>
      </c>
      <c r="F132" s="8">
        <v>0.50976457248240503</v>
      </c>
      <c r="G132" t="s">
        <v>14</v>
      </c>
      <c r="H132" t="s">
        <v>138</v>
      </c>
    </row>
    <row r="133" spans="1:8" x14ac:dyDescent="0.35">
      <c r="A133" s="21"/>
      <c r="B133" t="s">
        <v>164</v>
      </c>
      <c r="C133" t="s">
        <v>23</v>
      </c>
      <c r="D133" s="8">
        <v>4.2180667500161763E-11</v>
      </c>
      <c r="E133" s="8">
        <v>-23.889059115963736</v>
      </c>
      <c r="F133" s="8">
        <v>0.69644536642955235</v>
      </c>
      <c r="G133" t="s">
        <v>12</v>
      </c>
      <c r="H133" t="s">
        <v>234</v>
      </c>
    </row>
    <row r="134" spans="1:8" x14ac:dyDescent="0.35">
      <c r="A134" s="21"/>
      <c r="B134" t="s">
        <v>170</v>
      </c>
      <c r="C134" t="s">
        <v>48</v>
      </c>
      <c r="D134" s="8">
        <v>5.6944444444444447E-3</v>
      </c>
      <c r="E134" s="8">
        <v>-5.1682642382998392</v>
      </c>
      <c r="F134" s="8">
        <v>0.69644536642955235</v>
      </c>
      <c r="G134" t="s">
        <v>12</v>
      </c>
      <c r="H134" t="s">
        <v>233</v>
      </c>
    </row>
  </sheetData>
  <mergeCells count="19">
    <mergeCell ref="J40:Q40"/>
    <mergeCell ref="J25:J38"/>
    <mergeCell ref="J3:J11"/>
    <mergeCell ref="A3:A13"/>
    <mergeCell ref="A15:A20"/>
    <mergeCell ref="A22:A42"/>
    <mergeCell ref="A44:A55"/>
    <mergeCell ref="J42:J53"/>
    <mergeCell ref="A1:H1"/>
    <mergeCell ref="J1:Q1"/>
    <mergeCell ref="J13:Q13"/>
    <mergeCell ref="J15:J21"/>
    <mergeCell ref="J23:Q23"/>
    <mergeCell ref="A96:A101"/>
    <mergeCell ref="A103:A117"/>
    <mergeCell ref="A119:A134"/>
    <mergeCell ref="A57:A65"/>
    <mergeCell ref="A67:A73"/>
    <mergeCell ref="A75:A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9A6B-B44B-4CF6-A54C-419C917504E8}">
  <dimension ref="A1:T21"/>
  <sheetViews>
    <sheetView zoomScale="98" zoomScaleNormal="98" workbookViewId="0">
      <selection activeCell="B23" sqref="B23"/>
    </sheetView>
  </sheetViews>
  <sheetFormatPr defaultRowHeight="14.5" x14ac:dyDescent="0.35"/>
  <sheetData>
    <row r="1" spans="1:20" x14ac:dyDescent="0.35">
      <c r="A1" s="2" t="s">
        <v>235</v>
      </c>
      <c r="B1" s="2"/>
      <c r="C1" s="2"/>
      <c r="D1" s="2"/>
      <c r="E1" s="4"/>
      <c r="F1" s="2"/>
      <c r="G1" s="2"/>
      <c r="H1" s="2"/>
    </row>
    <row r="2" spans="1:20" x14ac:dyDescent="0.35">
      <c r="A2" s="2"/>
      <c r="B2" s="2"/>
      <c r="C2" s="2"/>
      <c r="D2" s="2"/>
      <c r="E2" s="4"/>
      <c r="F2" s="2"/>
      <c r="G2" s="2"/>
      <c r="H2" s="2"/>
    </row>
    <row r="3" spans="1:20" x14ac:dyDescent="0.35">
      <c r="C3" s="22" t="s">
        <v>5</v>
      </c>
      <c r="D3" s="22"/>
      <c r="E3" s="22"/>
      <c r="F3" s="22" t="s">
        <v>41</v>
      </c>
      <c r="G3" s="22"/>
      <c r="H3" s="22"/>
      <c r="I3" s="22" t="s">
        <v>119</v>
      </c>
      <c r="J3" s="22"/>
      <c r="K3" s="22"/>
      <c r="L3" s="22" t="s">
        <v>118</v>
      </c>
      <c r="M3" s="22"/>
      <c r="N3" s="22"/>
      <c r="O3" s="22" t="s">
        <v>120</v>
      </c>
      <c r="P3" s="22"/>
      <c r="Q3" s="22"/>
      <c r="R3" s="22" t="s">
        <v>125</v>
      </c>
      <c r="S3" s="22"/>
      <c r="T3" s="22"/>
    </row>
    <row r="4" spans="1:20" x14ac:dyDescent="0.35">
      <c r="A4" t="s">
        <v>0</v>
      </c>
      <c r="B4" t="s">
        <v>1</v>
      </c>
      <c r="C4" t="s">
        <v>124</v>
      </c>
      <c r="D4" t="s">
        <v>122</v>
      </c>
      <c r="E4" t="s">
        <v>123</v>
      </c>
      <c r="F4" t="s">
        <v>124</v>
      </c>
      <c r="G4" t="s">
        <v>122</v>
      </c>
      <c r="H4" t="s">
        <v>123</v>
      </c>
      <c r="I4" t="s">
        <v>124</v>
      </c>
      <c r="J4" t="s">
        <v>122</v>
      </c>
      <c r="K4" t="s">
        <v>123</v>
      </c>
      <c r="L4" t="s">
        <v>124</v>
      </c>
      <c r="M4" t="s">
        <v>122</v>
      </c>
      <c r="N4" t="s">
        <v>123</v>
      </c>
      <c r="O4" t="s">
        <v>124</v>
      </c>
      <c r="P4" t="s">
        <v>122</v>
      </c>
      <c r="Q4" t="s">
        <v>123</v>
      </c>
      <c r="R4" t="s">
        <v>124</v>
      </c>
      <c r="S4" t="s">
        <v>122</v>
      </c>
      <c r="T4" t="s">
        <v>123</v>
      </c>
    </row>
    <row r="5" spans="1:20" x14ac:dyDescent="0.35">
      <c r="A5" s="25" t="s">
        <v>87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</row>
    <row r="6" spans="1:20" x14ac:dyDescent="0.35">
      <c r="A6" t="s">
        <v>66</v>
      </c>
      <c r="B6" t="s">
        <v>10</v>
      </c>
      <c r="C6" s="14">
        <v>1.8237223014852392E-5</v>
      </c>
      <c r="D6" s="14">
        <v>-10.91204583190158</v>
      </c>
      <c r="E6" s="14">
        <v>0.51884384495294966</v>
      </c>
      <c r="F6" s="8">
        <v>1.1655926604092871E-6</v>
      </c>
      <c r="G6" s="8">
        <v>-13.662280878920102</v>
      </c>
      <c r="H6" s="8">
        <v>3.945466478532824E-2</v>
      </c>
      <c r="I6" s="8">
        <v>5.7604193917066704E-7</v>
      </c>
      <c r="J6" s="8">
        <v>-14.36708536784093</v>
      </c>
      <c r="K6" s="8">
        <v>0.69534012115003219</v>
      </c>
      <c r="L6" s="8">
        <v>4.3165579783001285E-6</v>
      </c>
      <c r="M6" s="8">
        <v>-12.353052237575998</v>
      </c>
      <c r="N6" s="8">
        <v>0.27096521608648977</v>
      </c>
      <c r="O6" s="8">
        <v>5.0783925127917296E-6</v>
      </c>
      <c r="P6" s="8">
        <v>-12.190515780939657</v>
      </c>
      <c r="Q6" s="8">
        <v>1.1566727683604519</v>
      </c>
      <c r="R6" s="8">
        <v>3.589901358463334E-6</v>
      </c>
      <c r="S6" s="8">
        <v>-12.53738583259274</v>
      </c>
      <c r="T6" s="8">
        <v>0.51946293770096263</v>
      </c>
    </row>
    <row r="7" spans="1:20" x14ac:dyDescent="0.35">
      <c r="A7" t="s">
        <v>67</v>
      </c>
      <c r="B7" t="s">
        <v>10</v>
      </c>
      <c r="C7" s="14">
        <v>2.8303279633479426E-6</v>
      </c>
      <c r="D7" s="14">
        <v>-12.775117964914822</v>
      </c>
      <c r="E7" s="14">
        <v>2.3718403402384146E-2</v>
      </c>
      <c r="F7" s="8">
        <v>3.746093414380833E-4</v>
      </c>
      <c r="G7" s="8">
        <v>-7.8896268311640805</v>
      </c>
      <c r="H7" s="8">
        <v>1.9862540110134053</v>
      </c>
      <c r="I7" s="28" t="s">
        <v>236</v>
      </c>
      <c r="J7" s="28" t="s">
        <v>236</v>
      </c>
      <c r="K7" s="28" t="s">
        <v>236</v>
      </c>
      <c r="L7" s="8">
        <v>3.348711941533922E-6</v>
      </c>
      <c r="M7" s="8">
        <v>-12.606934781128981</v>
      </c>
      <c r="N7" s="8">
        <v>0.37928824835653774</v>
      </c>
      <c r="O7" s="8">
        <v>1.7230611908054444E-6</v>
      </c>
      <c r="P7" s="8">
        <v>-13.271408086942625</v>
      </c>
      <c r="Q7" s="8">
        <v>1.0188982223768301</v>
      </c>
      <c r="R7" s="8">
        <v>2.7777777777777779E-6</v>
      </c>
      <c r="S7" s="8">
        <v>-12.793859310432293</v>
      </c>
      <c r="T7" s="8">
        <v>0.43858757048853242</v>
      </c>
    </row>
    <row r="8" spans="1:20" x14ac:dyDescent="0.35">
      <c r="A8" t="s">
        <v>68</v>
      </c>
      <c r="B8" t="s">
        <v>10</v>
      </c>
      <c r="C8" s="14">
        <v>3.055555555555556E-4</v>
      </c>
      <c r="D8" s="14">
        <v>-8.0933789446398769</v>
      </c>
      <c r="E8" s="14">
        <v>0.43858757048853242</v>
      </c>
      <c r="F8" s="8">
        <v>3.8687393733837861E-4</v>
      </c>
      <c r="G8" s="8">
        <v>-7.8574116613120522</v>
      </c>
      <c r="H8" s="8">
        <v>0.40377559401335739</v>
      </c>
      <c r="I8" s="28" t="s">
        <v>236</v>
      </c>
      <c r="J8" s="28" t="s">
        <v>236</v>
      </c>
      <c r="K8" s="28" t="s">
        <v>236</v>
      </c>
      <c r="L8" s="8">
        <v>7.484551991837489E-4</v>
      </c>
      <c r="M8" s="8">
        <v>-7.1974992100258488</v>
      </c>
      <c r="N8" s="8">
        <v>0.89587973461402737</v>
      </c>
      <c r="O8" s="8">
        <v>4.2802100423745479E-4</v>
      </c>
      <c r="P8" s="8">
        <v>-7.756338288265475</v>
      </c>
      <c r="Q8" s="8">
        <v>0.10580305009522382</v>
      </c>
      <c r="R8" s="8">
        <v>1.8419934350628981E-4</v>
      </c>
      <c r="S8" s="8">
        <v>-8.5994919981760756</v>
      </c>
      <c r="T8" s="8">
        <v>0.50611305353619918</v>
      </c>
    </row>
    <row r="9" spans="1:20" x14ac:dyDescent="0.35">
      <c r="A9" t="s">
        <v>52</v>
      </c>
      <c r="B9" t="s">
        <v>10</v>
      </c>
      <c r="C9" s="14">
        <v>0.15781907121091243</v>
      </c>
      <c r="D9" s="14">
        <v>-1.8463060210230753</v>
      </c>
      <c r="E9" s="14">
        <v>9.2881603670518037E-2</v>
      </c>
      <c r="F9" s="8">
        <v>0.10715988555760622</v>
      </c>
      <c r="G9" s="8">
        <v>-2.2334333022644346</v>
      </c>
      <c r="H9" s="8">
        <v>0.27168647631781739</v>
      </c>
      <c r="I9" s="28" t="s">
        <v>236</v>
      </c>
      <c r="J9" s="28" t="s">
        <v>236</v>
      </c>
      <c r="K9" s="28" t="s">
        <v>236</v>
      </c>
      <c r="L9" s="8">
        <v>0.13939313989581836</v>
      </c>
      <c r="M9" s="8">
        <v>-1.9704569935178777</v>
      </c>
      <c r="N9" s="8">
        <v>0.25790094634424804</v>
      </c>
      <c r="O9" s="8">
        <v>0.1536703183651883</v>
      </c>
      <c r="P9" s="8">
        <v>-1.8729457611711691</v>
      </c>
      <c r="Q9" s="8">
        <v>0.13102614521988185</v>
      </c>
      <c r="R9" s="8">
        <v>0.14443967491499651</v>
      </c>
      <c r="S9" s="8">
        <v>-1.9348933332331495</v>
      </c>
      <c r="T9" s="8">
        <v>0.52532070396447939</v>
      </c>
    </row>
    <row r="10" spans="1:20" x14ac:dyDescent="0.35">
      <c r="A10" t="s">
        <v>69</v>
      </c>
      <c r="B10" t="s">
        <v>10</v>
      </c>
      <c r="C10" s="14">
        <v>8.1247054643395033E-6</v>
      </c>
      <c r="D10" s="14">
        <v>-11.72060108094837</v>
      </c>
      <c r="E10" s="14">
        <v>9.6475756843846724E-2</v>
      </c>
      <c r="F10" s="8">
        <v>3.5327537244623687E-6</v>
      </c>
      <c r="G10" s="8">
        <v>-12.553432899216935</v>
      </c>
      <c r="H10" s="8">
        <v>0.93553407261102883</v>
      </c>
      <c r="I10" s="8">
        <v>1.8064139240444351E-5</v>
      </c>
      <c r="J10" s="8">
        <v>-10.921581842413273</v>
      </c>
      <c r="K10" s="8">
        <v>1.2505862624894437</v>
      </c>
      <c r="L10" s="8">
        <v>1.5520175369521017E-6</v>
      </c>
      <c r="M10" s="8">
        <v>-13.375954836684548</v>
      </c>
      <c r="N10" s="8">
        <v>0.60266092623583167</v>
      </c>
      <c r="O10" s="8">
        <v>4.529466666666667E-6</v>
      </c>
      <c r="P10" s="8">
        <v>-12.304906359028147</v>
      </c>
      <c r="Q10" s="8">
        <v>9.1995760919139954E-2</v>
      </c>
      <c r="R10" s="8">
        <v>5.6090824165415462E-6</v>
      </c>
      <c r="S10" s="8">
        <v>-12.091123413921217</v>
      </c>
      <c r="T10" s="8">
        <v>0.52103953511103984</v>
      </c>
    </row>
    <row r="11" spans="1:20" x14ac:dyDescent="0.35">
      <c r="A11" t="s">
        <v>121</v>
      </c>
      <c r="B11" t="s">
        <v>10</v>
      </c>
      <c r="C11" s="28" t="s">
        <v>236</v>
      </c>
      <c r="D11" s="28" t="s">
        <v>236</v>
      </c>
      <c r="E11" s="28" t="s">
        <v>236</v>
      </c>
      <c r="F11" s="28" t="s">
        <v>236</v>
      </c>
      <c r="G11" s="28" t="s">
        <v>236</v>
      </c>
      <c r="H11" s="28" t="s">
        <v>236</v>
      </c>
      <c r="I11" s="8">
        <v>4.8112522432468816E-5</v>
      </c>
      <c r="J11" s="8">
        <v>-9.9419680731041922</v>
      </c>
      <c r="K11" s="8">
        <v>0.54930614433405478</v>
      </c>
      <c r="L11" s="8">
        <v>2.7777777777777779E-6</v>
      </c>
      <c r="M11" s="8">
        <v>-12.793859310432293</v>
      </c>
      <c r="N11" s="8">
        <v>2.9558802241544429E-2</v>
      </c>
      <c r="O11" s="28" t="s">
        <v>236</v>
      </c>
      <c r="P11" s="28" t="s">
        <v>236</v>
      </c>
      <c r="Q11" s="28" t="s">
        <v>236</v>
      </c>
      <c r="R11" s="28" t="s">
        <v>236</v>
      </c>
      <c r="S11" s="28" t="s">
        <v>236</v>
      </c>
      <c r="T11" s="28" t="s">
        <v>236</v>
      </c>
    </row>
    <row r="12" spans="1:20" x14ac:dyDescent="0.35">
      <c r="A12" t="s">
        <v>107</v>
      </c>
      <c r="B12" t="s">
        <v>10</v>
      </c>
      <c r="C12" s="28" t="s">
        <v>236</v>
      </c>
      <c r="D12" s="28" t="s">
        <v>236</v>
      </c>
      <c r="E12" s="28" t="s">
        <v>236</v>
      </c>
      <c r="F12" s="28" t="s">
        <v>236</v>
      </c>
      <c r="G12" s="28" t="s">
        <v>236</v>
      </c>
      <c r="H12" s="28" t="s">
        <v>236</v>
      </c>
      <c r="I12" s="8">
        <v>8.3333333333333333E-7</v>
      </c>
      <c r="J12" s="8">
        <v>-13.997832114758229</v>
      </c>
      <c r="K12" s="8">
        <v>0.69534012115003219</v>
      </c>
      <c r="L12" s="8">
        <v>1.0743733740679684E-3</v>
      </c>
      <c r="M12" s="8">
        <v>-6.836017695203088</v>
      </c>
      <c r="N12" s="8">
        <v>3.6210060820536603</v>
      </c>
      <c r="O12" s="28" t="s">
        <v>236</v>
      </c>
      <c r="P12" s="28" t="s">
        <v>236</v>
      </c>
      <c r="Q12" s="28" t="s">
        <v>236</v>
      </c>
      <c r="R12" s="28" t="s">
        <v>236</v>
      </c>
      <c r="S12" s="28" t="s">
        <v>236</v>
      </c>
      <c r="T12" s="28" t="s">
        <v>236</v>
      </c>
    </row>
    <row r="13" spans="1:20" x14ac:dyDescent="0.35">
      <c r="A13" t="s">
        <v>45</v>
      </c>
      <c r="B13" t="s">
        <v>10</v>
      </c>
      <c r="C13" s="14">
        <v>3.6956430804093864E-3</v>
      </c>
      <c r="D13" s="14">
        <v>-5.6006006990191048</v>
      </c>
      <c r="E13" s="14">
        <v>0.17217464712404776</v>
      </c>
      <c r="F13" s="8">
        <v>5.8330610947651088E-4</v>
      </c>
      <c r="G13" s="8">
        <v>-7.4467984502727163</v>
      </c>
      <c r="H13" s="8">
        <v>0.78615310626525203</v>
      </c>
      <c r="I13" s="8">
        <v>7.5189582044291232E-4</v>
      </c>
      <c r="J13" s="8">
        <v>-7.1929127802565853</v>
      </c>
      <c r="K13" s="8">
        <v>1.4920847642005615</v>
      </c>
      <c r="L13" s="8">
        <v>7.8967010952736257E-4</v>
      </c>
      <c r="M13" s="8">
        <v>-7.1438952825919726</v>
      </c>
      <c r="N13" s="8">
        <v>0.62114948701461159</v>
      </c>
      <c r="O13" s="8">
        <v>7.6558967024708592E-4</v>
      </c>
      <c r="P13" s="8">
        <v>-7.174864210279293</v>
      </c>
      <c r="Q13" s="8">
        <v>0.68193382565797112</v>
      </c>
      <c r="R13" s="8">
        <v>1.2282233817972675E-3</v>
      </c>
      <c r="S13" s="8">
        <v>-6.7021865587992266</v>
      </c>
      <c r="T13" s="8">
        <v>0.92881469139203587</v>
      </c>
    </row>
    <row r="14" spans="1:20" x14ac:dyDescent="0.35">
      <c r="A14" t="s">
        <v>70</v>
      </c>
      <c r="B14" t="s">
        <v>10</v>
      </c>
      <c r="C14" s="14">
        <v>7.4270279416666676E-5</v>
      </c>
      <c r="D14" s="14">
        <v>-9.5077996941160965</v>
      </c>
      <c r="E14" s="14">
        <v>0.43858757048853242</v>
      </c>
      <c r="F14" s="8">
        <v>3.1449409374422282E-6</v>
      </c>
      <c r="G14" s="8">
        <v>-12.669715447815804</v>
      </c>
      <c r="H14" s="8">
        <v>2.4006787084671784E-3</v>
      </c>
      <c r="I14" s="8">
        <v>6.1074057976270516E-7</v>
      </c>
      <c r="J14" s="8">
        <v>-14.308593550975479</v>
      </c>
      <c r="K14" s="8">
        <v>0.69534012115003219</v>
      </c>
      <c r="L14" s="8">
        <v>1.5398500000000002E-5</v>
      </c>
      <c r="M14" s="8">
        <v>-11.081240455886034</v>
      </c>
      <c r="N14" s="8">
        <v>0.43858757048853242</v>
      </c>
      <c r="O14" s="8">
        <v>1.3203820533258496E-5</v>
      </c>
      <c r="P14" s="8">
        <v>-11.235004335912221</v>
      </c>
      <c r="Q14" s="8">
        <v>0.51287761707928514</v>
      </c>
      <c r="R14" s="8">
        <v>9.2616672137275218E-6</v>
      </c>
      <c r="S14" s="8">
        <v>-11.589626480833287</v>
      </c>
      <c r="T14" s="8">
        <v>0.52721503096894518</v>
      </c>
    </row>
    <row r="15" spans="1:20" x14ac:dyDescent="0.35">
      <c r="A15" t="s">
        <v>71</v>
      </c>
      <c r="B15" t="s">
        <v>10</v>
      </c>
      <c r="C15" s="14">
        <v>2.0699631944444446E-4</v>
      </c>
      <c r="D15" s="14">
        <v>-8.4828095453186005</v>
      </c>
      <c r="E15" s="14">
        <v>0.43858757048853242</v>
      </c>
      <c r="F15" s="8">
        <v>4.8646095920953743E-6</v>
      </c>
      <c r="G15" s="8">
        <v>-12.233524093830981</v>
      </c>
      <c r="H15" s="8">
        <v>1.4884282126617394</v>
      </c>
      <c r="I15" s="8">
        <v>1.1552627132014373E-5</v>
      </c>
      <c r="J15" s="8">
        <v>-11.368597689543703</v>
      </c>
      <c r="K15" s="8">
        <v>0.68332427615921187</v>
      </c>
      <c r="L15" s="8">
        <v>3.0694426531392401E-5</v>
      </c>
      <c r="M15" s="8">
        <v>-10.391429466061346</v>
      </c>
      <c r="N15" s="8">
        <v>0.51580910017975712</v>
      </c>
      <c r="O15" s="8">
        <v>3.4903844749413582E-5</v>
      </c>
      <c r="P15" s="8">
        <v>-10.262913570083938</v>
      </c>
      <c r="Q15" s="8">
        <v>1.1797016939366995</v>
      </c>
      <c r="R15" s="8">
        <v>2.5930400251942217E-5</v>
      </c>
      <c r="S15" s="8">
        <v>-10.560094522669269</v>
      </c>
      <c r="T15" s="8">
        <v>0.52267322160242391</v>
      </c>
    </row>
    <row r="16" spans="1:20" x14ac:dyDescent="0.35">
      <c r="A16" t="s">
        <v>72</v>
      </c>
      <c r="B16" t="s">
        <v>10</v>
      </c>
      <c r="C16" s="14">
        <v>1.9043661388888888E-4</v>
      </c>
      <c r="D16" s="14">
        <v>-8.5661911542576519</v>
      </c>
      <c r="E16" s="14">
        <v>0.43858757048853242</v>
      </c>
      <c r="F16" s="8">
        <v>7.7104647166668314E-6</v>
      </c>
      <c r="G16" s="8">
        <v>-11.772932097670216</v>
      </c>
      <c r="H16" s="8">
        <v>1.355939106331612</v>
      </c>
      <c r="I16" s="8">
        <v>3.2299515497124846E-6</v>
      </c>
      <c r="J16" s="8">
        <v>-12.643043420931225</v>
      </c>
      <c r="K16" s="8">
        <v>0.69534012115003219</v>
      </c>
      <c r="L16" s="8">
        <v>1.8255335762513947E-5</v>
      </c>
      <c r="M16" s="8">
        <v>-10.911053150119004</v>
      </c>
      <c r="N16" s="8">
        <v>1.0231315998900206</v>
      </c>
      <c r="O16" s="8">
        <v>1.8501926199303669E-5</v>
      </c>
      <c r="P16" s="8">
        <v>-10.89763571241871</v>
      </c>
      <c r="Q16" s="8">
        <v>1.4581379148909399</v>
      </c>
      <c r="R16" s="8">
        <v>2.4170817665355451E-5</v>
      </c>
      <c r="S16" s="8">
        <v>-10.630364534058769</v>
      </c>
      <c r="T16" s="8">
        <v>0.50956162405287253</v>
      </c>
    </row>
    <row r="17" spans="1:20" x14ac:dyDescent="0.35">
      <c r="A17" t="s">
        <v>237</v>
      </c>
      <c r="B17" t="s">
        <v>10</v>
      </c>
      <c r="C17" s="14">
        <v>5.1198377402131724E-4</v>
      </c>
      <c r="D17" s="14">
        <v>-7.5772176247915626</v>
      </c>
      <c r="E17" s="14">
        <v>0.13127004543045653</v>
      </c>
      <c r="F17" s="8">
        <v>6.4825746722882851E-6</v>
      </c>
      <c r="G17" s="8">
        <v>-11.946392800542737</v>
      </c>
      <c r="H17" s="8">
        <v>2.1727093134755329</v>
      </c>
      <c r="I17" s="28" t="s">
        <v>236</v>
      </c>
      <c r="J17" s="28" t="s">
        <v>236</v>
      </c>
      <c r="K17" s="28" t="s">
        <v>236</v>
      </c>
      <c r="L17" s="8">
        <v>3.7800511755296489E-6</v>
      </c>
      <c r="M17" s="8">
        <v>-12.485773009924515</v>
      </c>
      <c r="N17" s="8">
        <v>2.1891742357546637</v>
      </c>
      <c r="O17" s="28" t="s">
        <v>236</v>
      </c>
      <c r="P17" s="28" t="s">
        <v>236</v>
      </c>
      <c r="Q17" s="28" t="s">
        <v>236</v>
      </c>
      <c r="R17" s="8">
        <v>4.3106320901544243E-6</v>
      </c>
      <c r="S17" s="8">
        <v>-12.354426007953295</v>
      </c>
      <c r="T17" s="8">
        <v>0.35905624147492671</v>
      </c>
    </row>
    <row r="18" spans="1:20" x14ac:dyDescent="0.35">
      <c r="A18" t="s">
        <v>74</v>
      </c>
      <c r="B18" t="s">
        <v>10</v>
      </c>
      <c r="C18" s="14">
        <v>1.3888888888888889E-4</v>
      </c>
      <c r="D18" s="14">
        <v>-8.8818363050041462</v>
      </c>
      <c r="E18" s="14">
        <v>0.43858757048853242</v>
      </c>
      <c r="F18" s="8">
        <v>9.9859913007426844E-5</v>
      </c>
      <c r="G18" s="8">
        <v>-9.2117422240375255</v>
      </c>
      <c r="H18" s="8">
        <v>0.46682779704390531</v>
      </c>
      <c r="I18" s="8">
        <v>1.0121953239569841E-5</v>
      </c>
      <c r="J18" s="8">
        <v>-11.500803904865943</v>
      </c>
      <c r="K18" s="8">
        <v>0.69534012115003219</v>
      </c>
      <c r="L18" s="8">
        <v>1.3888888888888889E-4</v>
      </c>
      <c r="M18" s="8">
        <v>-8.8818363050041462</v>
      </c>
      <c r="N18" s="8">
        <v>0.43858757048853242</v>
      </c>
      <c r="O18" s="8">
        <v>3.5164514098070285E-5</v>
      </c>
      <c r="P18" s="8">
        <v>-10.255473106071115</v>
      </c>
      <c r="Q18" s="8">
        <v>0.94454584660831031</v>
      </c>
      <c r="R18" s="8">
        <v>8.223230981662729E-5</v>
      </c>
      <c r="S18" s="8">
        <v>-9.4059622696687271</v>
      </c>
      <c r="T18" s="8">
        <v>0.52412596466458039</v>
      </c>
    </row>
    <row r="19" spans="1:20" x14ac:dyDescent="0.35">
      <c r="A19" s="25" t="s">
        <v>22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</row>
    <row r="20" spans="1:20" x14ac:dyDescent="0.35">
      <c r="A20" t="s">
        <v>78</v>
      </c>
      <c r="B20" t="s">
        <v>23</v>
      </c>
      <c r="C20" s="8">
        <v>4.5375000000000005E-11</v>
      </c>
      <c r="D20" s="8">
        <v>-23.816059823343533</v>
      </c>
      <c r="E20" s="8">
        <v>0.53568520970414557</v>
      </c>
      <c r="F20" s="8">
        <v>4.771635000000001E-11</v>
      </c>
      <c r="G20" s="8">
        <v>-23.765747009469944</v>
      </c>
      <c r="H20" s="8">
        <v>0.53568520970414557</v>
      </c>
      <c r="I20" s="8">
        <v>4.7034242931060116E-11</v>
      </c>
      <c r="J20" s="8">
        <v>-23.780145206497675</v>
      </c>
      <c r="K20" s="8">
        <v>7.9325622644306499E-3</v>
      </c>
      <c r="L20" s="8">
        <v>4.7096889391710369E-11</v>
      </c>
      <c r="M20" s="8">
        <v>-23.778814159725933</v>
      </c>
      <c r="N20" s="8">
        <v>1.9750495356810741E-3</v>
      </c>
      <c r="O20" s="8">
        <v>4.5375000000000005E-11</v>
      </c>
      <c r="P20" s="8">
        <v>-23.816059823343533</v>
      </c>
      <c r="Q20" s="8">
        <v>0.53568520970414557</v>
      </c>
      <c r="R20" s="8">
        <v>4.5375000000000005E-11</v>
      </c>
      <c r="S20" s="8">
        <v>-23.816059823343533</v>
      </c>
      <c r="T20" s="8">
        <v>0.53568520970414557</v>
      </c>
    </row>
    <row r="21" spans="1:20" x14ac:dyDescent="0.35">
      <c r="A21" t="s">
        <v>79</v>
      </c>
      <c r="B21" t="s">
        <v>23</v>
      </c>
      <c r="C21" s="8">
        <v>6.0984000000000012E-8</v>
      </c>
      <c r="D21" s="8">
        <v>-16.612654302260438</v>
      </c>
      <c r="E21" s="8">
        <v>0.53568520970414557</v>
      </c>
      <c r="F21" s="8">
        <v>6.4130774400000014E-8</v>
      </c>
      <c r="G21" s="8">
        <v>-16.562341488386849</v>
      </c>
      <c r="H21" s="8">
        <v>0.53568520970414557</v>
      </c>
      <c r="I21" s="8">
        <v>6.3214022499344795E-8</v>
      </c>
      <c r="J21" s="8">
        <v>-16.57673968541458</v>
      </c>
      <c r="K21" s="8">
        <v>0.53568520970414557</v>
      </c>
      <c r="L21" s="8">
        <v>6.3298219342458732E-8</v>
      </c>
      <c r="M21" s="8">
        <v>-16.575408638642838</v>
      </c>
      <c r="N21" s="8">
        <v>0.53568520970414557</v>
      </c>
      <c r="O21" s="8">
        <v>6.0984000000000012E-8</v>
      </c>
      <c r="P21" s="8">
        <v>-16.612654302260438</v>
      </c>
      <c r="Q21" s="8">
        <v>0.53568520970414557</v>
      </c>
      <c r="R21" s="8">
        <v>6.0984000000000012E-8</v>
      </c>
      <c r="S21" s="8">
        <v>-16.612654302260438</v>
      </c>
      <c r="T21" s="8">
        <v>0.53568520970414557</v>
      </c>
    </row>
  </sheetData>
  <mergeCells count="8">
    <mergeCell ref="R3:T3"/>
    <mergeCell ref="A5:T5"/>
    <mergeCell ref="A19:T19"/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E12A-4B39-4274-A4A9-7DEF3B983484}">
  <dimension ref="A1:O230"/>
  <sheetViews>
    <sheetView zoomScale="73" zoomScaleNormal="73" workbookViewId="0">
      <selection activeCell="O49" sqref="O49"/>
    </sheetView>
  </sheetViews>
  <sheetFormatPr defaultRowHeight="14.5" x14ac:dyDescent="0.35"/>
  <cols>
    <col min="1" max="1" width="17.90625" bestFit="1" customWidth="1"/>
    <col min="2" max="2" width="14.6328125" bestFit="1" customWidth="1"/>
    <col min="3" max="3" width="18.26953125" customWidth="1"/>
    <col min="4" max="4" width="12.54296875" bestFit="1" customWidth="1"/>
    <col min="6" max="6" width="9.26953125" bestFit="1" customWidth="1"/>
    <col min="9" max="9" width="15.26953125" bestFit="1" customWidth="1"/>
    <col min="12" max="12" width="14.81640625" bestFit="1" customWidth="1"/>
    <col min="13" max="13" width="13.6328125" bestFit="1" customWidth="1"/>
    <col min="14" max="14" width="9.26953125" bestFit="1" customWidth="1"/>
  </cols>
  <sheetData>
    <row r="1" spans="1:15" x14ac:dyDescent="0.35">
      <c r="A1" s="23" t="s">
        <v>349</v>
      </c>
      <c r="B1" s="23"/>
      <c r="C1" s="23"/>
      <c r="D1" s="23"/>
      <c r="E1" s="23"/>
      <c r="F1" s="23"/>
      <c r="I1" s="23" t="s">
        <v>350</v>
      </c>
      <c r="J1" s="23"/>
      <c r="K1" s="23"/>
      <c r="L1" s="23"/>
      <c r="M1" s="23"/>
      <c r="N1" s="23"/>
      <c r="O1" s="23"/>
    </row>
    <row r="2" spans="1:15" x14ac:dyDescent="0.35">
      <c r="A2" t="s">
        <v>4</v>
      </c>
      <c r="B2" t="s">
        <v>24</v>
      </c>
      <c r="C2" t="s">
        <v>0</v>
      </c>
      <c r="D2" t="s">
        <v>1</v>
      </c>
      <c r="E2" t="s">
        <v>2</v>
      </c>
      <c r="F2" t="s">
        <v>25</v>
      </c>
      <c r="I2" t="s">
        <v>348</v>
      </c>
      <c r="J2" t="s">
        <v>24</v>
      </c>
      <c r="K2" t="s">
        <v>0</v>
      </c>
      <c r="L2" t="s">
        <v>1</v>
      </c>
      <c r="M2" t="s">
        <v>2</v>
      </c>
      <c r="N2" t="s">
        <v>25</v>
      </c>
      <c r="O2" t="s">
        <v>20</v>
      </c>
    </row>
    <row r="3" spans="1:15" x14ac:dyDescent="0.35">
      <c r="A3" s="29" t="s">
        <v>5</v>
      </c>
      <c r="B3" t="s">
        <v>26</v>
      </c>
      <c r="C3" t="s">
        <v>27</v>
      </c>
      <c r="D3" t="s">
        <v>28</v>
      </c>
      <c r="E3">
        <v>1.1399999999999999</v>
      </c>
      <c r="F3" t="s">
        <v>380</v>
      </c>
      <c r="I3" t="s">
        <v>332</v>
      </c>
      <c r="J3" t="s">
        <v>268</v>
      </c>
      <c r="K3" t="s">
        <v>51</v>
      </c>
      <c r="L3" t="s">
        <v>333</v>
      </c>
      <c r="M3" s="5">
        <v>53.4</v>
      </c>
      <c r="N3" t="s">
        <v>446</v>
      </c>
      <c r="O3" t="s">
        <v>334</v>
      </c>
    </row>
    <row r="4" spans="1:15" x14ac:dyDescent="0.35">
      <c r="A4" s="29" t="s">
        <v>5</v>
      </c>
      <c r="B4" t="s">
        <v>26</v>
      </c>
      <c r="C4" t="s">
        <v>29</v>
      </c>
      <c r="D4" t="s">
        <v>28</v>
      </c>
      <c r="E4">
        <v>8.1967365269461079E-3</v>
      </c>
      <c r="F4" t="s">
        <v>380</v>
      </c>
      <c r="I4" t="s">
        <v>332</v>
      </c>
      <c r="J4" t="s">
        <v>268</v>
      </c>
      <c r="K4" t="s">
        <v>51</v>
      </c>
      <c r="L4" t="s">
        <v>333</v>
      </c>
      <c r="M4" s="5">
        <v>53.731343283582085</v>
      </c>
      <c r="N4" t="s">
        <v>448</v>
      </c>
      <c r="O4" t="s">
        <v>334</v>
      </c>
    </row>
    <row r="5" spans="1:15" x14ac:dyDescent="0.35">
      <c r="A5" s="29" t="s">
        <v>5</v>
      </c>
      <c r="B5" t="s">
        <v>26</v>
      </c>
      <c r="C5" t="s">
        <v>30</v>
      </c>
      <c r="D5" t="s">
        <v>33</v>
      </c>
      <c r="E5">
        <v>1.7970359281437125E-2</v>
      </c>
      <c r="F5" t="s">
        <v>380</v>
      </c>
      <c r="I5" t="s">
        <v>332</v>
      </c>
      <c r="J5" t="s">
        <v>268</v>
      </c>
      <c r="K5" t="s">
        <v>51</v>
      </c>
      <c r="L5" t="s">
        <v>333</v>
      </c>
      <c r="M5" s="5">
        <v>83.582089552238799</v>
      </c>
      <c r="N5" t="s">
        <v>448</v>
      </c>
      <c r="O5" t="s">
        <v>334</v>
      </c>
    </row>
    <row r="6" spans="1:15" x14ac:dyDescent="0.35">
      <c r="A6" s="29" t="s">
        <v>5</v>
      </c>
      <c r="B6" t="s">
        <v>26</v>
      </c>
      <c r="C6" t="s">
        <v>31</v>
      </c>
      <c r="D6" t="s">
        <v>34</v>
      </c>
      <c r="E6">
        <v>5.4760479041916169E-3</v>
      </c>
      <c r="F6" t="s">
        <v>380</v>
      </c>
      <c r="I6" t="s">
        <v>332</v>
      </c>
      <c r="J6" t="s">
        <v>268</v>
      </c>
      <c r="K6" t="s">
        <v>51</v>
      </c>
      <c r="L6" t="s">
        <v>333</v>
      </c>
      <c r="M6" s="5">
        <v>23.93023985</v>
      </c>
      <c r="N6" t="s">
        <v>452</v>
      </c>
      <c r="O6" t="s">
        <v>334</v>
      </c>
    </row>
    <row r="7" spans="1:15" x14ac:dyDescent="0.35">
      <c r="A7" s="29" t="s">
        <v>5</v>
      </c>
      <c r="B7" t="s">
        <v>26</v>
      </c>
      <c r="C7" t="s">
        <v>32</v>
      </c>
      <c r="D7" t="s">
        <v>28</v>
      </c>
      <c r="E7">
        <v>0.11407185628742515</v>
      </c>
      <c r="F7" t="s">
        <v>380</v>
      </c>
      <c r="I7" t="s">
        <v>332</v>
      </c>
      <c r="J7" t="s">
        <v>268</v>
      </c>
      <c r="K7" t="s">
        <v>51</v>
      </c>
      <c r="L7" t="s">
        <v>333</v>
      </c>
      <c r="M7" s="5">
        <v>54.73</v>
      </c>
      <c r="N7" t="s">
        <v>412</v>
      </c>
      <c r="O7" t="s">
        <v>334</v>
      </c>
    </row>
    <row r="8" spans="1:15" x14ac:dyDescent="0.35">
      <c r="A8" s="29" t="s">
        <v>5</v>
      </c>
      <c r="B8" t="s">
        <v>35</v>
      </c>
      <c r="C8" s="29" t="s">
        <v>15</v>
      </c>
      <c r="D8" t="s">
        <v>36</v>
      </c>
      <c r="E8">
        <v>6.7000000000000004E-2</v>
      </c>
      <c r="F8" t="s">
        <v>380</v>
      </c>
      <c r="I8" t="s">
        <v>332</v>
      </c>
      <c r="J8" t="s">
        <v>268</v>
      </c>
      <c r="K8" t="s">
        <v>51</v>
      </c>
      <c r="L8" t="s">
        <v>333</v>
      </c>
      <c r="M8" s="5">
        <v>50</v>
      </c>
      <c r="N8" t="s">
        <v>450</v>
      </c>
      <c r="O8" t="s">
        <v>334</v>
      </c>
    </row>
    <row r="9" spans="1:15" x14ac:dyDescent="0.35">
      <c r="A9" s="29" t="s">
        <v>5</v>
      </c>
      <c r="B9" t="s">
        <v>35</v>
      </c>
      <c r="C9" s="29" t="s">
        <v>15</v>
      </c>
      <c r="D9" t="s">
        <v>36</v>
      </c>
      <c r="E9">
        <v>8.0999999999999989E-2</v>
      </c>
      <c r="F9" t="s">
        <v>380</v>
      </c>
      <c r="I9" t="s">
        <v>332</v>
      </c>
      <c r="J9" t="s">
        <v>268</v>
      </c>
      <c r="K9" t="s">
        <v>51</v>
      </c>
      <c r="L9" t="s">
        <v>333</v>
      </c>
      <c r="M9" s="5">
        <v>54.6</v>
      </c>
      <c r="N9" t="s">
        <v>446</v>
      </c>
      <c r="O9" t="s">
        <v>335</v>
      </c>
    </row>
    <row r="10" spans="1:15" x14ac:dyDescent="0.35">
      <c r="A10" s="29" t="s">
        <v>5</v>
      </c>
      <c r="B10" t="s">
        <v>35</v>
      </c>
      <c r="C10" s="29" t="s">
        <v>16</v>
      </c>
      <c r="D10" t="s">
        <v>37</v>
      </c>
      <c r="E10">
        <v>0.8</v>
      </c>
      <c r="F10" t="s">
        <v>380</v>
      </c>
      <c r="I10" t="s">
        <v>332</v>
      </c>
      <c r="J10" t="s">
        <v>268</v>
      </c>
      <c r="K10" t="s">
        <v>51</v>
      </c>
      <c r="L10" t="s">
        <v>333</v>
      </c>
      <c r="M10" s="5">
        <v>53.731343283582085</v>
      </c>
      <c r="N10" t="s">
        <v>448</v>
      </c>
      <c r="O10" t="s">
        <v>335</v>
      </c>
    </row>
    <row r="11" spans="1:15" x14ac:dyDescent="0.35">
      <c r="A11" s="29" t="s">
        <v>5</v>
      </c>
      <c r="B11" t="s">
        <v>35</v>
      </c>
      <c r="C11" s="29" t="s">
        <v>16</v>
      </c>
      <c r="D11" t="s">
        <v>37</v>
      </c>
      <c r="E11">
        <v>1.59</v>
      </c>
      <c r="F11" t="s">
        <v>380</v>
      </c>
      <c r="I11" t="s">
        <v>332</v>
      </c>
      <c r="J11" t="s">
        <v>268</v>
      </c>
      <c r="K11" t="s">
        <v>51</v>
      </c>
      <c r="L11" t="s">
        <v>333</v>
      </c>
      <c r="M11" s="5">
        <v>89.552238805970148</v>
      </c>
      <c r="N11" t="s">
        <v>448</v>
      </c>
      <c r="O11" t="s">
        <v>335</v>
      </c>
    </row>
    <row r="12" spans="1:15" x14ac:dyDescent="0.35">
      <c r="A12" s="29" t="s">
        <v>5</v>
      </c>
      <c r="B12" t="s">
        <v>35</v>
      </c>
      <c r="C12" s="29" t="s">
        <v>21</v>
      </c>
      <c r="D12" t="s">
        <v>38</v>
      </c>
      <c r="E12">
        <v>0.01</v>
      </c>
      <c r="F12" t="s">
        <v>380</v>
      </c>
      <c r="I12" t="s">
        <v>332</v>
      </c>
      <c r="J12" t="s">
        <v>268</v>
      </c>
      <c r="K12" t="s">
        <v>51</v>
      </c>
      <c r="L12" t="s">
        <v>333</v>
      </c>
      <c r="M12" s="5">
        <v>56.501955208333335</v>
      </c>
      <c r="N12" t="s">
        <v>452</v>
      </c>
      <c r="O12" t="s">
        <v>335</v>
      </c>
    </row>
    <row r="13" spans="1:15" x14ac:dyDescent="0.35">
      <c r="A13" s="29" t="s">
        <v>5</v>
      </c>
      <c r="B13" t="s">
        <v>35</v>
      </c>
      <c r="C13" s="29" t="s">
        <v>21</v>
      </c>
      <c r="D13" t="s">
        <v>38</v>
      </c>
      <c r="E13">
        <v>0.03</v>
      </c>
      <c r="F13" t="s">
        <v>380</v>
      </c>
      <c r="I13" t="s">
        <v>332</v>
      </c>
      <c r="J13" t="s">
        <v>268</v>
      </c>
      <c r="K13" t="s">
        <v>51</v>
      </c>
      <c r="L13" t="s">
        <v>333</v>
      </c>
      <c r="M13" s="5">
        <v>55</v>
      </c>
      <c r="N13" t="s">
        <v>450</v>
      </c>
      <c r="O13" t="s">
        <v>335</v>
      </c>
    </row>
    <row r="14" spans="1:15" x14ac:dyDescent="0.35">
      <c r="A14" s="29" t="s">
        <v>5</v>
      </c>
      <c r="B14" t="s">
        <v>35</v>
      </c>
      <c r="C14" s="29" t="s">
        <v>39</v>
      </c>
      <c r="D14" t="s">
        <v>38</v>
      </c>
      <c r="E14">
        <v>1.2999999999999999E-2</v>
      </c>
      <c r="F14" t="s">
        <v>380</v>
      </c>
      <c r="I14" t="s">
        <v>332</v>
      </c>
      <c r="J14" t="s">
        <v>268</v>
      </c>
      <c r="K14" t="s">
        <v>51</v>
      </c>
      <c r="L14" t="s">
        <v>333</v>
      </c>
      <c r="M14" s="5">
        <v>36.14</v>
      </c>
      <c r="N14" t="s">
        <v>446</v>
      </c>
      <c r="O14" t="s">
        <v>336</v>
      </c>
    </row>
    <row r="15" spans="1:15" x14ac:dyDescent="0.35">
      <c r="A15" s="29" t="s">
        <v>5</v>
      </c>
      <c r="B15" t="s">
        <v>35</v>
      </c>
      <c r="C15" s="29" t="s">
        <v>39</v>
      </c>
      <c r="D15" t="s">
        <v>38</v>
      </c>
      <c r="E15">
        <v>2.1000000000000001E-2</v>
      </c>
      <c r="F15" t="s">
        <v>380</v>
      </c>
      <c r="I15" t="s">
        <v>332</v>
      </c>
      <c r="J15" t="s">
        <v>268</v>
      </c>
      <c r="K15" t="s">
        <v>51</v>
      </c>
      <c r="L15" t="s">
        <v>333</v>
      </c>
      <c r="M15" s="5">
        <v>29.850746268656714</v>
      </c>
      <c r="N15" t="s">
        <v>448</v>
      </c>
      <c r="O15" t="s">
        <v>336</v>
      </c>
    </row>
    <row r="16" spans="1:15" x14ac:dyDescent="0.35">
      <c r="A16" s="29" t="s">
        <v>5</v>
      </c>
      <c r="B16" t="s">
        <v>35</v>
      </c>
      <c r="C16" t="s">
        <v>40</v>
      </c>
      <c r="D16" t="s">
        <v>37</v>
      </c>
      <c r="E16">
        <v>1E-3</v>
      </c>
      <c r="F16" t="s">
        <v>380</v>
      </c>
      <c r="I16" t="s">
        <v>332</v>
      </c>
      <c r="J16" t="s">
        <v>268</v>
      </c>
      <c r="K16" t="s">
        <v>51</v>
      </c>
      <c r="L16" t="s">
        <v>333</v>
      </c>
      <c r="M16" s="5">
        <v>41.791044776119399</v>
      </c>
      <c r="N16" t="s">
        <v>448</v>
      </c>
      <c r="O16" t="s">
        <v>336</v>
      </c>
    </row>
    <row r="17" spans="1:15" x14ac:dyDescent="0.35">
      <c r="I17" t="s">
        <v>332</v>
      </c>
      <c r="J17" t="s">
        <v>268</v>
      </c>
      <c r="K17" t="s">
        <v>51</v>
      </c>
      <c r="L17" t="s">
        <v>333</v>
      </c>
      <c r="M17" s="5">
        <v>39.883733083333333</v>
      </c>
      <c r="N17" t="s">
        <v>452</v>
      </c>
      <c r="O17" t="s">
        <v>336</v>
      </c>
    </row>
    <row r="18" spans="1:15" x14ac:dyDescent="0.35">
      <c r="A18" t="s">
        <v>4</v>
      </c>
      <c r="B18" t="s">
        <v>24</v>
      </c>
      <c r="C18" t="s">
        <v>0</v>
      </c>
      <c r="D18" t="s">
        <v>1</v>
      </c>
      <c r="E18" t="s">
        <v>2</v>
      </c>
      <c r="F18" t="s">
        <v>25</v>
      </c>
      <c r="I18" t="s">
        <v>332</v>
      </c>
      <c r="J18" t="s">
        <v>268</v>
      </c>
      <c r="K18" t="s">
        <v>51</v>
      </c>
      <c r="L18" t="s">
        <v>333</v>
      </c>
      <c r="M18" s="5">
        <v>43</v>
      </c>
      <c r="N18" t="s">
        <v>450</v>
      </c>
      <c r="O18" t="s">
        <v>336</v>
      </c>
    </row>
    <row r="19" spans="1:15" x14ac:dyDescent="0.35">
      <c r="A19" s="29" t="s">
        <v>41</v>
      </c>
      <c r="B19" t="s">
        <v>238</v>
      </c>
      <c r="C19" t="s">
        <v>43</v>
      </c>
      <c r="D19" t="s">
        <v>239</v>
      </c>
      <c r="E19">
        <v>1.0004999999999999</v>
      </c>
      <c r="F19" t="s">
        <v>382</v>
      </c>
      <c r="I19" t="s">
        <v>332</v>
      </c>
      <c r="J19" t="s">
        <v>268</v>
      </c>
      <c r="K19" t="s">
        <v>337</v>
      </c>
      <c r="L19" t="s">
        <v>338</v>
      </c>
      <c r="M19" s="6">
        <v>90000</v>
      </c>
      <c r="N19" t="s">
        <v>446</v>
      </c>
      <c r="O19" t="s">
        <v>334</v>
      </c>
    </row>
    <row r="20" spans="1:15" x14ac:dyDescent="0.35">
      <c r="A20" s="29" t="s">
        <v>41</v>
      </c>
      <c r="B20" t="s">
        <v>238</v>
      </c>
      <c r="C20" t="s">
        <v>135</v>
      </c>
      <c r="D20" t="s">
        <v>240</v>
      </c>
      <c r="E20">
        <v>7.8899999999999997E-13</v>
      </c>
      <c r="F20" t="s">
        <v>382</v>
      </c>
      <c r="I20" t="s">
        <v>332</v>
      </c>
      <c r="J20" t="s">
        <v>268</v>
      </c>
      <c r="K20" t="s">
        <v>337</v>
      </c>
      <c r="L20" t="s">
        <v>338</v>
      </c>
      <c r="M20" s="6">
        <v>85000</v>
      </c>
      <c r="N20" t="s">
        <v>452</v>
      </c>
      <c r="O20" t="s">
        <v>334</v>
      </c>
    </row>
    <row r="21" spans="1:15" x14ac:dyDescent="0.35">
      <c r="A21" s="29" t="s">
        <v>41</v>
      </c>
      <c r="B21" t="s">
        <v>238</v>
      </c>
      <c r="C21" t="s">
        <v>243</v>
      </c>
      <c r="D21" t="s">
        <v>241</v>
      </c>
      <c r="E21">
        <v>3.105</v>
      </c>
      <c r="F21" t="s">
        <v>382</v>
      </c>
      <c r="I21" t="s">
        <v>332</v>
      </c>
      <c r="J21" t="s">
        <v>268</v>
      </c>
      <c r="K21" t="s">
        <v>337</v>
      </c>
      <c r="L21" t="s">
        <v>338</v>
      </c>
      <c r="M21" s="6">
        <v>90000</v>
      </c>
      <c r="N21" t="s">
        <v>448</v>
      </c>
      <c r="O21" t="s">
        <v>334</v>
      </c>
    </row>
    <row r="22" spans="1:15" x14ac:dyDescent="0.35">
      <c r="A22" s="29" t="s">
        <v>41</v>
      </c>
      <c r="B22" t="s">
        <v>238</v>
      </c>
      <c r="C22" t="s">
        <v>52</v>
      </c>
      <c r="D22" t="s">
        <v>242</v>
      </c>
      <c r="E22">
        <v>2.2929999999999999E-2</v>
      </c>
      <c r="F22" t="s">
        <v>382</v>
      </c>
      <c r="I22" t="s">
        <v>332</v>
      </c>
      <c r="J22" t="s">
        <v>268</v>
      </c>
      <c r="K22" t="s">
        <v>337</v>
      </c>
      <c r="L22" t="s">
        <v>338</v>
      </c>
      <c r="M22" s="6">
        <v>60000</v>
      </c>
      <c r="N22" t="s">
        <v>454</v>
      </c>
      <c r="O22" t="s">
        <v>334</v>
      </c>
    </row>
    <row r="23" spans="1:15" x14ac:dyDescent="0.35">
      <c r="A23" s="29" t="s">
        <v>41</v>
      </c>
      <c r="B23" t="s">
        <v>238</v>
      </c>
      <c r="C23" s="29" t="s">
        <v>67</v>
      </c>
      <c r="D23" t="s">
        <v>331</v>
      </c>
      <c r="E23">
        <v>0.1</v>
      </c>
      <c r="F23" s="29" t="s">
        <v>382</v>
      </c>
      <c r="I23" t="s">
        <v>332</v>
      </c>
      <c r="J23" t="s">
        <v>268</v>
      </c>
      <c r="K23" t="s">
        <v>337</v>
      </c>
      <c r="L23" t="s">
        <v>338</v>
      </c>
      <c r="M23" s="6">
        <v>90000</v>
      </c>
      <c r="N23" t="s">
        <v>454</v>
      </c>
      <c r="O23" t="s">
        <v>334</v>
      </c>
    </row>
    <row r="24" spans="1:15" x14ac:dyDescent="0.35">
      <c r="A24" s="29" t="s">
        <v>41</v>
      </c>
      <c r="B24" t="s">
        <v>238</v>
      </c>
      <c r="C24" s="29" t="s">
        <v>67</v>
      </c>
      <c r="D24" t="s">
        <v>331</v>
      </c>
      <c r="E24">
        <v>0.5</v>
      </c>
      <c r="F24" s="29" t="s">
        <v>384</v>
      </c>
      <c r="I24" t="s">
        <v>332</v>
      </c>
      <c r="J24" t="s">
        <v>268</v>
      </c>
      <c r="K24" t="s">
        <v>337</v>
      </c>
      <c r="L24" t="s">
        <v>338</v>
      </c>
      <c r="M24" s="6">
        <v>50000</v>
      </c>
      <c r="N24" t="s">
        <v>446</v>
      </c>
      <c r="O24" t="s">
        <v>335</v>
      </c>
    </row>
    <row r="25" spans="1:15" x14ac:dyDescent="0.35">
      <c r="A25" s="29" t="s">
        <v>41</v>
      </c>
      <c r="B25" t="s">
        <v>238</v>
      </c>
      <c r="C25" s="29" t="s">
        <v>67</v>
      </c>
      <c r="D25" t="s">
        <v>331</v>
      </c>
      <c r="E25">
        <v>3</v>
      </c>
      <c r="F25" t="s">
        <v>384</v>
      </c>
      <c r="I25" t="s">
        <v>332</v>
      </c>
      <c r="J25" t="s">
        <v>268</v>
      </c>
      <c r="K25" t="s">
        <v>337</v>
      </c>
      <c r="L25" t="s">
        <v>338</v>
      </c>
      <c r="M25" s="6">
        <v>61320</v>
      </c>
      <c r="N25" t="s">
        <v>456</v>
      </c>
      <c r="O25" t="s">
        <v>335</v>
      </c>
    </row>
    <row r="26" spans="1:15" x14ac:dyDescent="0.35">
      <c r="A26" s="29" t="s">
        <v>41</v>
      </c>
      <c r="B26" t="s">
        <v>238</v>
      </c>
      <c r="C26" s="29" t="s">
        <v>67</v>
      </c>
      <c r="D26" t="s">
        <v>331</v>
      </c>
      <c r="E26">
        <v>0.22</v>
      </c>
      <c r="F26" t="s">
        <v>386</v>
      </c>
      <c r="I26" t="s">
        <v>332</v>
      </c>
      <c r="J26" t="s">
        <v>268</v>
      </c>
      <c r="K26" t="s">
        <v>337</v>
      </c>
      <c r="L26" t="s">
        <v>338</v>
      </c>
      <c r="M26" s="6">
        <v>40000</v>
      </c>
      <c r="N26" t="s">
        <v>458</v>
      </c>
      <c r="O26" t="s">
        <v>335</v>
      </c>
    </row>
    <row r="27" spans="1:15" x14ac:dyDescent="0.35">
      <c r="A27" s="29" t="s">
        <v>41</v>
      </c>
      <c r="B27" t="s">
        <v>238</v>
      </c>
      <c r="C27" s="29" t="s">
        <v>67</v>
      </c>
      <c r="D27" t="s">
        <v>331</v>
      </c>
      <c r="E27">
        <v>3.91</v>
      </c>
      <c r="F27" t="s">
        <v>386</v>
      </c>
      <c r="I27" t="s">
        <v>332</v>
      </c>
      <c r="J27" t="s">
        <v>268</v>
      </c>
      <c r="K27" t="s">
        <v>337</v>
      </c>
      <c r="L27" t="s">
        <v>338</v>
      </c>
      <c r="M27" s="6">
        <v>60000</v>
      </c>
      <c r="N27" t="s">
        <v>458</v>
      </c>
      <c r="O27" t="s">
        <v>335</v>
      </c>
    </row>
    <row r="28" spans="1:15" x14ac:dyDescent="0.35">
      <c r="A28" s="29" t="s">
        <v>41</v>
      </c>
      <c r="B28" t="s">
        <v>238</v>
      </c>
      <c r="C28" s="29" t="s">
        <v>67</v>
      </c>
      <c r="D28" t="s">
        <v>331</v>
      </c>
      <c r="E28">
        <v>1.32</v>
      </c>
      <c r="F28" t="s">
        <v>388</v>
      </c>
      <c r="I28" t="s">
        <v>332</v>
      </c>
      <c r="J28" t="s">
        <v>268</v>
      </c>
      <c r="K28" t="s">
        <v>337</v>
      </c>
      <c r="L28" t="s">
        <v>338</v>
      </c>
      <c r="M28" s="6">
        <v>50000</v>
      </c>
      <c r="N28" t="s">
        <v>452</v>
      </c>
      <c r="O28" t="s">
        <v>335</v>
      </c>
    </row>
    <row r="29" spans="1:15" x14ac:dyDescent="0.35">
      <c r="A29" s="29" t="s">
        <v>41</v>
      </c>
      <c r="B29" t="s">
        <v>238</v>
      </c>
      <c r="C29" s="29" t="s">
        <v>67</v>
      </c>
      <c r="D29" t="s">
        <v>331</v>
      </c>
      <c r="E29">
        <v>1.34</v>
      </c>
      <c r="F29" t="s">
        <v>388</v>
      </c>
      <c r="I29" t="s">
        <v>332</v>
      </c>
      <c r="J29" t="s">
        <v>268</v>
      </c>
      <c r="K29" t="s">
        <v>337</v>
      </c>
      <c r="L29" t="s">
        <v>338</v>
      </c>
      <c r="M29" s="6">
        <v>20000</v>
      </c>
      <c r="N29" t="s">
        <v>448</v>
      </c>
      <c r="O29" t="s">
        <v>335</v>
      </c>
    </row>
    <row r="30" spans="1:15" x14ac:dyDescent="0.35">
      <c r="I30" t="s">
        <v>332</v>
      </c>
      <c r="J30" t="s">
        <v>268</v>
      </c>
      <c r="K30" t="s">
        <v>337</v>
      </c>
      <c r="L30" t="s">
        <v>338</v>
      </c>
      <c r="M30" s="6">
        <v>23000</v>
      </c>
      <c r="N30" t="s">
        <v>446</v>
      </c>
      <c r="O30" t="s">
        <v>336</v>
      </c>
    </row>
    <row r="31" spans="1:15" x14ac:dyDescent="0.35">
      <c r="A31" t="s">
        <v>4</v>
      </c>
      <c r="B31" t="s">
        <v>24</v>
      </c>
      <c r="C31" t="s">
        <v>0</v>
      </c>
      <c r="D31" t="s">
        <v>1</v>
      </c>
      <c r="E31" t="s">
        <v>2</v>
      </c>
      <c r="F31" t="s">
        <v>25</v>
      </c>
      <c r="I31" t="s">
        <v>332</v>
      </c>
      <c r="J31" t="s">
        <v>268</v>
      </c>
      <c r="K31" t="s">
        <v>337</v>
      </c>
      <c r="L31" t="s">
        <v>338</v>
      </c>
      <c r="M31" s="6">
        <v>40000</v>
      </c>
      <c r="N31" t="s">
        <v>452</v>
      </c>
      <c r="O31" t="s">
        <v>336</v>
      </c>
    </row>
    <row r="32" spans="1:15" x14ac:dyDescent="0.35">
      <c r="A32" t="s">
        <v>49</v>
      </c>
      <c r="B32" t="s">
        <v>251</v>
      </c>
      <c r="C32" t="s">
        <v>43</v>
      </c>
      <c r="D32" t="s">
        <v>245</v>
      </c>
      <c r="E32">
        <f>0.00444635769310682+0.620553642306893</f>
        <v>0.62499999999999989</v>
      </c>
      <c r="F32" t="s">
        <v>382</v>
      </c>
      <c r="I32" t="s">
        <v>332</v>
      </c>
      <c r="J32" t="s">
        <v>268</v>
      </c>
      <c r="K32" t="s">
        <v>337</v>
      </c>
      <c r="L32" t="s">
        <v>338</v>
      </c>
      <c r="M32" s="6">
        <v>40000</v>
      </c>
      <c r="N32" t="s">
        <v>448</v>
      </c>
      <c r="O32" t="s">
        <v>336</v>
      </c>
    </row>
    <row r="33" spans="1:15" x14ac:dyDescent="0.35">
      <c r="A33" t="s">
        <v>49</v>
      </c>
      <c r="B33" t="s">
        <v>251</v>
      </c>
      <c r="C33" t="s">
        <v>43</v>
      </c>
      <c r="D33" t="s">
        <v>245</v>
      </c>
      <c r="E33">
        <v>1.2</v>
      </c>
      <c r="F33" t="s">
        <v>384</v>
      </c>
      <c r="I33" t="s">
        <v>332</v>
      </c>
      <c r="J33" t="s">
        <v>268</v>
      </c>
      <c r="K33" t="s">
        <v>339</v>
      </c>
      <c r="L33" t="s">
        <v>340</v>
      </c>
      <c r="M33" s="5">
        <v>8.92</v>
      </c>
      <c r="N33" t="s">
        <v>412</v>
      </c>
    </row>
    <row r="34" spans="1:15" x14ac:dyDescent="0.35">
      <c r="A34" t="s">
        <v>49</v>
      </c>
      <c r="B34" t="s">
        <v>251</v>
      </c>
      <c r="C34" t="s">
        <v>43</v>
      </c>
      <c r="D34" t="s">
        <v>245</v>
      </c>
      <c r="E34">
        <v>0.747</v>
      </c>
      <c r="F34" t="s">
        <v>390</v>
      </c>
      <c r="I34" t="s">
        <v>332</v>
      </c>
      <c r="J34" t="s">
        <v>268</v>
      </c>
      <c r="K34" t="s">
        <v>339</v>
      </c>
      <c r="L34" t="s">
        <v>340</v>
      </c>
      <c r="M34" s="5">
        <f>21600000/2400000</f>
        <v>9</v>
      </c>
      <c r="N34" t="s">
        <v>452</v>
      </c>
    </row>
    <row r="35" spans="1:15" x14ac:dyDescent="0.35">
      <c r="A35" t="s">
        <v>49</v>
      </c>
      <c r="B35" t="s">
        <v>251</v>
      </c>
      <c r="C35" t="s">
        <v>15</v>
      </c>
      <c r="D35" t="s">
        <v>244</v>
      </c>
      <c r="E35">
        <v>0.233333333333333</v>
      </c>
      <c r="F35" t="s">
        <v>382</v>
      </c>
      <c r="I35" t="s">
        <v>332</v>
      </c>
      <c r="J35" t="s">
        <v>268</v>
      </c>
      <c r="K35" t="s">
        <v>341</v>
      </c>
      <c r="L35" t="s">
        <v>340</v>
      </c>
      <c r="M35" s="5">
        <v>3.0015254826089452E-5</v>
      </c>
      <c r="N35" t="s">
        <v>384</v>
      </c>
      <c r="O35" t="s">
        <v>335</v>
      </c>
    </row>
    <row r="36" spans="1:15" x14ac:dyDescent="0.35">
      <c r="A36" t="s">
        <v>49</v>
      </c>
      <c r="B36" t="s">
        <v>251</v>
      </c>
      <c r="C36" t="s">
        <v>15</v>
      </c>
      <c r="D36" t="s">
        <v>244</v>
      </c>
      <c r="E36">
        <v>1.7</v>
      </c>
      <c r="F36" t="s">
        <v>384</v>
      </c>
      <c r="I36" t="s">
        <v>332</v>
      </c>
      <c r="J36" t="s">
        <v>268</v>
      </c>
      <c r="K36" t="s">
        <v>342</v>
      </c>
      <c r="L36" t="s">
        <v>340</v>
      </c>
      <c r="M36" s="5">
        <v>9.0045764478268371E-6</v>
      </c>
      <c r="N36" s="29" t="s">
        <v>384</v>
      </c>
      <c r="O36" t="s">
        <v>335</v>
      </c>
    </row>
    <row r="37" spans="1:15" x14ac:dyDescent="0.35">
      <c r="A37" t="s">
        <v>49</v>
      </c>
      <c r="B37" t="s">
        <v>251</v>
      </c>
      <c r="C37" t="s">
        <v>15</v>
      </c>
      <c r="D37" t="s">
        <v>244</v>
      </c>
      <c r="E37">
        <v>0.93500000000000005</v>
      </c>
      <c r="F37" t="s">
        <v>390</v>
      </c>
      <c r="I37" t="s">
        <v>332</v>
      </c>
      <c r="J37" t="s">
        <v>268</v>
      </c>
      <c r="K37" t="s">
        <v>343</v>
      </c>
      <c r="L37" t="s">
        <v>340</v>
      </c>
      <c r="M37" s="5">
        <v>4.5022882239134177E-6</v>
      </c>
      <c r="N37" s="29" t="s">
        <v>384</v>
      </c>
      <c r="O37" t="s">
        <v>335</v>
      </c>
    </row>
    <row r="38" spans="1:15" x14ac:dyDescent="0.35">
      <c r="A38" t="s">
        <v>49</v>
      </c>
      <c r="B38" t="s">
        <v>251</v>
      </c>
      <c r="C38" t="s">
        <v>248</v>
      </c>
      <c r="D38" t="s">
        <v>246</v>
      </c>
      <c r="E38">
        <v>10.199999999999999</v>
      </c>
      <c r="F38" t="s">
        <v>382</v>
      </c>
      <c r="I38" t="s">
        <v>332</v>
      </c>
      <c r="J38" t="s">
        <v>268</v>
      </c>
      <c r="K38" t="s">
        <v>344</v>
      </c>
      <c r="L38" t="s">
        <v>340</v>
      </c>
      <c r="M38" s="5">
        <v>1.9634979198733516E-6</v>
      </c>
      <c r="N38" s="29" t="s">
        <v>384</v>
      </c>
      <c r="O38" t="s">
        <v>335</v>
      </c>
    </row>
    <row r="39" spans="1:15" x14ac:dyDescent="0.35">
      <c r="A39" t="s">
        <v>49</v>
      </c>
      <c r="B39" t="s">
        <v>251</v>
      </c>
      <c r="C39" t="s">
        <v>248</v>
      </c>
      <c r="D39" t="s">
        <v>246</v>
      </c>
      <c r="E39">
        <v>8.7200000000000006</v>
      </c>
      <c r="F39" t="s">
        <v>384</v>
      </c>
      <c r="I39" t="s">
        <v>332</v>
      </c>
      <c r="J39" t="s">
        <v>268</v>
      </c>
      <c r="K39" t="s">
        <v>345</v>
      </c>
      <c r="L39" t="s">
        <v>340</v>
      </c>
      <c r="M39" s="5">
        <v>5.0025424710149092E-5</v>
      </c>
      <c r="N39" s="29" t="s">
        <v>384</v>
      </c>
      <c r="O39" t="s">
        <v>335</v>
      </c>
    </row>
    <row r="40" spans="1:15" x14ac:dyDescent="0.35">
      <c r="A40" t="s">
        <v>49</v>
      </c>
      <c r="B40" t="s">
        <v>251</v>
      </c>
      <c r="C40" t="s">
        <v>143</v>
      </c>
      <c r="D40" t="s">
        <v>253</v>
      </c>
      <c r="E40">
        <v>3.5E-4</v>
      </c>
      <c r="F40" t="s">
        <v>382</v>
      </c>
      <c r="I40" t="s">
        <v>332</v>
      </c>
      <c r="J40" t="s">
        <v>268</v>
      </c>
      <c r="K40" t="s">
        <v>346</v>
      </c>
      <c r="L40" t="s">
        <v>340</v>
      </c>
      <c r="M40" s="5">
        <v>5.336045302415903E-5</v>
      </c>
      <c r="N40" s="29" t="s">
        <v>384</v>
      </c>
      <c r="O40" t="s">
        <v>335</v>
      </c>
    </row>
    <row r="41" spans="1:15" x14ac:dyDescent="0.35">
      <c r="A41" t="s">
        <v>49</v>
      </c>
      <c r="B41" t="s">
        <v>251</v>
      </c>
      <c r="C41" t="s">
        <v>247</v>
      </c>
      <c r="D41" t="s">
        <v>253</v>
      </c>
      <c r="E41">
        <v>3.0000000000000001E-5</v>
      </c>
      <c r="F41" t="s">
        <v>382</v>
      </c>
      <c r="I41" t="s">
        <v>332</v>
      </c>
      <c r="J41" t="s">
        <v>268</v>
      </c>
      <c r="K41" t="s">
        <v>347</v>
      </c>
      <c r="L41" t="s">
        <v>340</v>
      </c>
      <c r="M41" s="5">
        <v>1.5848054548175231E-4</v>
      </c>
      <c r="N41" s="29" t="s">
        <v>384</v>
      </c>
      <c r="O41" t="s">
        <v>335</v>
      </c>
    </row>
    <row r="42" spans="1:15" x14ac:dyDescent="0.35">
      <c r="A42" t="s">
        <v>49</v>
      </c>
      <c r="B42" t="s">
        <v>251</v>
      </c>
      <c r="C42" t="s">
        <v>144</v>
      </c>
      <c r="D42" t="s">
        <v>253</v>
      </c>
      <c r="E42" s="5">
        <v>0.72099999999999997</v>
      </c>
      <c r="F42" t="s">
        <v>382</v>
      </c>
    </row>
    <row r="43" spans="1:15" x14ac:dyDescent="0.35">
      <c r="A43" t="s">
        <v>49</v>
      </c>
      <c r="B43" t="s">
        <v>251</v>
      </c>
      <c r="C43" t="s">
        <v>144</v>
      </c>
      <c r="D43" t="s">
        <v>253</v>
      </c>
      <c r="E43">
        <v>1.76</v>
      </c>
      <c r="F43" t="s">
        <v>384</v>
      </c>
      <c r="I43" t="s">
        <v>348</v>
      </c>
      <c r="J43" t="s">
        <v>24</v>
      </c>
      <c r="K43" t="s">
        <v>0</v>
      </c>
      <c r="L43" t="s">
        <v>1</v>
      </c>
      <c r="M43" t="s">
        <v>2</v>
      </c>
      <c r="N43" t="s">
        <v>25</v>
      </c>
      <c r="O43" t="s">
        <v>20</v>
      </c>
    </row>
    <row r="44" spans="1:15" x14ac:dyDescent="0.35">
      <c r="A44" t="s">
        <v>49</v>
      </c>
      <c r="B44" t="s">
        <v>251</v>
      </c>
      <c r="C44" t="s">
        <v>144</v>
      </c>
      <c r="D44" t="s">
        <v>253</v>
      </c>
      <c r="E44">
        <v>0.82599999999999996</v>
      </c>
      <c r="F44" t="s">
        <v>390</v>
      </c>
      <c r="I44" t="s">
        <v>232</v>
      </c>
      <c r="J44" t="s">
        <v>374</v>
      </c>
      <c r="K44" t="s">
        <v>359</v>
      </c>
      <c r="L44" t="s">
        <v>367</v>
      </c>
      <c r="M44" s="36">
        <v>0.46588235294117653</v>
      </c>
      <c r="N44" t="s">
        <v>460</v>
      </c>
    </row>
    <row r="45" spans="1:15" x14ac:dyDescent="0.35">
      <c r="A45" t="s">
        <v>49</v>
      </c>
      <c r="B45" t="s">
        <v>251</v>
      </c>
      <c r="C45" t="s">
        <v>162</v>
      </c>
      <c r="D45" t="s">
        <v>253</v>
      </c>
      <c r="E45">
        <v>1.9999999999999901E-4</v>
      </c>
      <c r="F45" t="s">
        <v>382</v>
      </c>
      <c r="I45" t="s">
        <v>232</v>
      </c>
      <c r="J45" t="s">
        <v>374</v>
      </c>
      <c r="K45" t="s">
        <v>360</v>
      </c>
      <c r="L45" t="s">
        <v>367</v>
      </c>
      <c r="M45" s="36">
        <v>0.15763546798029557</v>
      </c>
      <c r="N45" t="s">
        <v>462</v>
      </c>
    </row>
    <row r="46" spans="1:15" x14ac:dyDescent="0.35">
      <c r="A46" t="s">
        <v>49</v>
      </c>
      <c r="B46" t="s">
        <v>251</v>
      </c>
      <c r="C46" t="s">
        <v>162</v>
      </c>
      <c r="D46" t="s">
        <v>253</v>
      </c>
      <c r="E46">
        <v>3.3E-4</v>
      </c>
      <c r="F46" t="s">
        <v>390</v>
      </c>
      <c r="I46" t="s">
        <v>232</v>
      </c>
      <c r="J46" t="s">
        <v>374</v>
      </c>
      <c r="K46" t="s">
        <v>360</v>
      </c>
      <c r="L46" t="s">
        <v>368</v>
      </c>
      <c r="M46" s="36">
        <v>0.11270331177738585</v>
      </c>
      <c r="N46" t="s">
        <v>470</v>
      </c>
    </row>
    <row r="47" spans="1:15" x14ac:dyDescent="0.35">
      <c r="A47" t="s">
        <v>49</v>
      </c>
      <c r="B47" t="s">
        <v>251</v>
      </c>
      <c r="C47" t="s">
        <v>249</v>
      </c>
      <c r="D47" t="s">
        <v>246</v>
      </c>
      <c r="E47">
        <v>0.54181818181818198</v>
      </c>
      <c r="F47" s="29" t="s">
        <v>382</v>
      </c>
      <c r="I47" t="s">
        <v>232</v>
      </c>
      <c r="J47" t="s">
        <v>374</v>
      </c>
      <c r="K47" t="s">
        <v>45</v>
      </c>
      <c r="L47" t="s">
        <v>369</v>
      </c>
      <c r="M47" s="36">
        <f>M45*0.01</f>
        <v>1.5763546798029558E-3</v>
      </c>
      <c r="N47" t="s">
        <v>471</v>
      </c>
    </row>
    <row r="48" spans="1:15" x14ac:dyDescent="0.35">
      <c r="A48" t="s">
        <v>49</v>
      </c>
      <c r="B48" t="s">
        <v>251</v>
      </c>
      <c r="C48" t="s">
        <v>250</v>
      </c>
      <c r="D48" t="s">
        <v>253</v>
      </c>
      <c r="E48">
        <v>6.9999999999999999E-4</v>
      </c>
      <c r="F48" s="29" t="s">
        <v>382</v>
      </c>
      <c r="I48" t="s">
        <v>232</v>
      </c>
      <c r="J48" t="s">
        <v>374</v>
      </c>
      <c r="K48" t="s">
        <v>361</v>
      </c>
      <c r="L48" t="s">
        <v>369</v>
      </c>
      <c r="M48" s="36">
        <f>M45*0.015</f>
        <v>2.3645320197044333E-3</v>
      </c>
      <c r="N48" t="s">
        <v>471</v>
      </c>
    </row>
    <row r="49" spans="1:15" x14ac:dyDescent="0.35">
      <c r="A49" t="s">
        <v>49</v>
      </c>
      <c r="B49" t="s">
        <v>251</v>
      </c>
      <c r="C49" s="29" t="s">
        <v>67</v>
      </c>
      <c r="D49" t="s">
        <v>331</v>
      </c>
      <c r="E49">
        <v>0.1</v>
      </c>
      <c r="F49" s="29" t="s">
        <v>382</v>
      </c>
      <c r="I49" t="s">
        <v>232</v>
      </c>
      <c r="J49" t="s">
        <v>374</v>
      </c>
      <c r="K49" t="s">
        <v>362</v>
      </c>
      <c r="L49" t="s">
        <v>369</v>
      </c>
      <c r="M49" s="36">
        <f>(0.01*(M47+M50)+0.0075*M51)</f>
        <v>2.8374384236453206E-4</v>
      </c>
      <c r="N49" t="s">
        <v>471</v>
      </c>
    </row>
    <row r="50" spans="1:15" x14ac:dyDescent="0.35">
      <c r="A50" t="s">
        <v>49</v>
      </c>
      <c r="B50" t="s">
        <v>251</v>
      </c>
      <c r="C50" s="29" t="s">
        <v>67</v>
      </c>
      <c r="D50" t="s">
        <v>331</v>
      </c>
      <c r="E50">
        <v>0.5</v>
      </c>
      <c r="F50" s="29" t="s">
        <v>384</v>
      </c>
      <c r="I50" t="s">
        <v>232</v>
      </c>
      <c r="J50" t="s">
        <v>374</v>
      </c>
      <c r="K50" t="s">
        <v>121</v>
      </c>
      <c r="L50" t="s">
        <v>369</v>
      </c>
      <c r="M50" s="36">
        <f>M45*0.02</f>
        <v>3.1527093596059115E-3</v>
      </c>
      <c r="N50" t="s">
        <v>471</v>
      </c>
    </row>
    <row r="51" spans="1:15" x14ac:dyDescent="0.35">
      <c r="A51" t="s">
        <v>49</v>
      </c>
      <c r="B51" t="s">
        <v>251</v>
      </c>
      <c r="C51" s="29" t="s">
        <v>67</v>
      </c>
      <c r="D51" t="s">
        <v>331</v>
      </c>
      <c r="E51">
        <v>3</v>
      </c>
      <c r="F51" t="s">
        <v>384</v>
      </c>
      <c r="I51" t="s">
        <v>232</v>
      </c>
      <c r="J51" t="s">
        <v>374</v>
      </c>
      <c r="K51" t="s">
        <v>220</v>
      </c>
      <c r="L51" t="s">
        <v>369</v>
      </c>
      <c r="M51" s="36">
        <f>0.2*M45</f>
        <v>3.1527093596059118E-2</v>
      </c>
      <c r="N51" t="s">
        <v>471</v>
      </c>
    </row>
    <row r="52" spans="1:15" x14ac:dyDescent="0.35">
      <c r="A52" t="s">
        <v>49</v>
      </c>
      <c r="B52" t="s">
        <v>251</v>
      </c>
      <c r="C52" s="29" t="s">
        <v>67</v>
      </c>
      <c r="D52" t="s">
        <v>331</v>
      </c>
      <c r="E52">
        <v>0.22</v>
      </c>
      <c r="F52" t="s">
        <v>386</v>
      </c>
      <c r="I52" t="s">
        <v>232</v>
      </c>
      <c r="J52" t="s">
        <v>223</v>
      </c>
      <c r="K52" t="s">
        <v>363</v>
      </c>
      <c r="L52" t="s">
        <v>370</v>
      </c>
      <c r="M52" s="36">
        <v>3.2156204081632597E-2</v>
      </c>
      <c r="N52" t="s">
        <v>468</v>
      </c>
    </row>
    <row r="53" spans="1:15" x14ac:dyDescent="0.35">
      <c r="A53" t="s">
        <v>49</v>
      </c>
      <c r="B53" t="s">
        <v>251</v>
      </c>
      <c r="C53" s="29" t="s">
        <v>67</v>
      </c>
      <c r="D53" t="s">
        <v>331</v>
      </c>
      <c r="E53">
        <v>3.91</v>
      </c>
      <c r="F53" t="s">
        <v>386</v>
      </c>
      <c r="I53" t="s">
        <v>232</v>
      </c>
      <c r="J53" t="s">
        <v>223</v>
      </c>
      <c r="K53" t="s">
        <v>222</v>
      </c>
      <c r="L53" t="s">
        <v>371</v>
      </c>
      <c r="M53" s="36">
        <v>9.8347425481658097E-5</v>
      </c>
      <c r="N53" t="s">
        <v>468</v>
      </c>
    </row>
    <row r="54" spans="1:15" x14ac:dyDescent="0.35">
      <c r="A54" t="s">
        <v>49</v>
      </c>
      <c r="B54" t="s">
        <v>251</v>
      </c>
      <c r="C54" s="29" t="s">
        <v>67</v>
      </c>
      <c r="D54" t="s">
        <v>331</v>
      </c>
      <c r="E54">
        <v>1.32</v>
      </c>
      <c r="F54" t="s">
        <v>388</v>
      </c>
      <c r="I54" t="s">
        <v>232</v>
      </c>
      <c r="J54" t="s">
        <v>223</v>
      </c>
      <c r="K54" t="s">
        <v>223</v>
      </c>
      <c r="L54" t="s">
        <v>371</v>
      </c>
      <c r="M54" s="36">
        <v>1.9979591836734599E-4</v>
      </c>
      <c r="N54" t="s">
        <v>468</v>
      </c>
    </row>
    <row r="55" spans="1:15" x14ac:dyDescent="0.35">
      <c r="A55" t="s">
        <v>49</v>
      </c>
      <c r="B55" t="s">
        <v>251</v>
      </c>
      <c r="C55" s="29" t="s">
        <v>67</v>
      </c>
      <c r="D55" t="s">
        <v>331</v>
      </c>
      <c r="E55">
        <v>1.34</v>
      </c>
      <c r="F55" t="s">
        <v>388</v>
      </c>
      <c r="I55" t="s">
        <v>232</v>
      </c>
      <c r="J55" t="s">
        <v>223</v>
      </c>
      <c r="K55" t="s">
        <v>364</v>
      </c>
      <c r="L55" t="s">
        <v>371</v>
      </c>
      <c r="M55" s="36">
        <v>4.8106060606060599E-5</v>
      </c>
      <c r="N55" t="s">
        <v>468</v>
      </c>
    </row>
    <row r="56" spans="1:15" x14ac:dyDescent="0.35">
      <c r="A56" t="s">
        <v>49</v>
      </c>
      <c r="B56" t="s">
        <v>251</v>
      </c>
      <c r="C56" s="29" t="s">
        <v>265</v>
      </c>
      <c r="D56" t="s">
        <v>266</v>
      </c>
      <c r="E56">
        <v>0.55000000000000004</v>
      </c>
      <c r="F56" s="29" t="s">
        <v>382</v>
      </c>
      <c r="I56" t="s">
        <v>232</v>
      </c>
      <c r="J56" t="s">
        <v>223</v>
      </c>
      <c r="K56" t="s">
        <v>364</v>
      </c>
      <c r="L56" t="s">
        <v>369</v>
      </c>
      <c r="M56" s="36">
        <v>1</v>
      </c>
      <c r="N56" t="s">
        <v>468</v>
      </c>
    </row>
    <row r="57" spans="1:15" x14ac:dyDescent="0.35">
      <c r="A57" t="s">
        <v>49</v>
      </c>
      <c r="B57" t="s">
        <v>251</v>
      </c>
      <c r="C57" s="29" t="s">
        <v>267</v>
      </c>
      <c r="D57" t="s">
        <v>266</v>
      </c>
      <c r="E57">
        <v>1.44</v>
      </c>
      <c r="F57" t="s">
        <v>382</v>
      </c>
      <c r="I57" t="s">
        <v>232</v>
      </c>
      <c r="J57" t="s">
        <v>375</v>
      </c>
      <c r="K57" t="s">
        <v>365</v>
      </c>
      <c r="L57" t="s">
        <v>372</v>
      </c>
      <c r="M57" s="36">
        <v>1.1385999999999998</v>
      </c>
      <c r="N57" t="s">
        <v>468</v>
      </c>
    </row>
    <row r="58" spans="1:15" x14ac:dyDescent="0.35">
      <c r="A58" t="s">
        <v>49</v>
      </c>
      <c r="B58" t="s">
        <v>252</v>
      </c>
      <c r="C58" s="29" t="s">
        <v>254</v>
      </c>
      <c r="D58" t="s">
        <v>255</v>
      </c>
      <c r="E58">
        <v>0.9</v>
      </c>
      <c r="F58" t="s">
        <v>392</v>
      </c>
      <c r="I58" t="s">
        <v>232</v>
      </c>
      <c r="J58" t="s">
        <v>375</v>
      </c>
      <c r="K58" t="s">
        <v>366</v>
      </c>
      <c r="L58" t="s">
        <v>373</v>
      </c>
      <c r="M58" s="36">
        <v>6.6900000000000006E-3</v>
      </c>
      <c r="N58" t="s">
        <v>468</v>
      </c>
    </row>
    <row r="59" spans="1:15" x14ac:dyDescent="0.35">
      <c r="A59" t="s">
        <v>49</v>
      </c>
      <c r="B59" t="s">
        <v>252</v>
      </c>
      <c r="C59" s="29" t="s">
        <v>254</v>
      </c>
      <c r="D59" t="s">
        <v>255</v>
      </c>
      <c r="E59">
        <v>0.9</v>
      </c>
      <c r="F59" t="s">
        <v>394</v>
      </c>
    </row>
    <row r="60" spans="1:15" x14ac:dyDescent="0.35">
      <c r="A60" t="s">
        <v>49</v>
      </c>
      <c r="B60" t="s">
        <v>252</v>
      </c>
      <c r="C60" s="29" t="s">
        <v>254</v>
      </c>
      <c r="D60" t="s">
        <v>255</v>
      </c>
      <c r="E60">
        <v>0.95</v>
      </c>
      <c r="F60" t="s">
        <v>384</v>
      </c>
      <c r="I60" t="s">
        <v>348</v>
      </c>
      <c r="J60" t="s">
        <v>24</v>
      </c>
      <c r="K60" t="s">
        <v>0</v>
      </c>
      <c r="L60" t="s">
        <v>1</v>
      </c>
      <c r="M60" t="s">
        <v>2</v>
      </c>
      <c r="N60" t="s">
        <v>25</v>
      </c>
      <c r="O60" t="s">
        <v>20</v>
      </c>
    </row>
    <row r="61" spans="1:15" x14ac:dyDescent="0.35">
      <c r="A61" t="s">
        <v>49</v>
      </c>
      <c r="B61" t="s">
        <v>252</v>
      </c>
      <c r="C61" s="29" t="s">
        <v>254</v>
      </c>
      <c r="D61" t="s">
        <v>255</v>
      </c>
      <c r="E61">
        <v>0.9</v>
      </c>
      <c r="F61" t="s">
        <v>396</v>
      </c>
      <c r="I61" t="s">
        <v>204</v>
      </c>
      <c r="J61" t="s">
        <v>374</v>
      </c>
      <c r="K61" t="s">
        <v>359</v>
      </c>
      <c r="L61" t="s">
        <v>367</v>
      </c>
      <c r="M61">
        <v>0.46588235294117653</v>
      </c>
      <c r="N61" t="s">
        <v>460</v>
      </c>
    </row>
    <row r="62" spans="1:15" x14ac:dyDescent="0.35">
      <c r="A62" t="s">
        <v>49</v>
      </c>
      <c r="B62" t="s">
        <v>252</v>
      </c>
      <c r="C62" s="29" t="s">
        <v>254</v>
      </c>
      <c r="D62" t="s">
        <v>255</v>
      </c>
      <c r="E62">
        <v>0.9</v>
      </c>
      <c r="F62" t="s">
        <v>398</v>
      </c>
      <c r="I62" t="s">
        <v>204</v>
      </c>
      <c r="J62" t="s">
        <v>374</v>
      </c>
      <c r="K62" t="s">
        <v>360</v>
      </c>
      <c r="L62" t="s">
        <v>367</v>
      </c>
      <c r="M62">
        <v>0.15763546798029557</v>
      </c>
      <c r="N62" t="s">
        <v>462</v>
      </c>
    </row>
    <row r="63" spans="1:15" x14ac:dyDescent="0.35">
      <c r="A63" t="s">
        <v>49</v>
      </c>
      <c r="B63" t="s">
        <v>252</v>
      </c>
      <c r="C63" s="29" t="s">
        <v>254</v>
      </c>
      <c r="D63" t="s">
        <v>255</v>
      </c>
      <c r="E63">
        <v>0.98</v>
      </c>
      <c r="F63" t="s">
        <v>400</v>
      </c>
      <c r="I63" t="s">
        <v>204</v>
      </c>
      <c r="J63" t="s">
        <v>374</v>
      </c>
      <c r="K63" t="s">
        <v>360</v>
      </c>
      <c r="L63" t="s">
        <v>376</v>
      </c>
      <c r="M63">
        <v>4.7E-2</v>
      </c>
      <c r="N63" t="s">
        <v>470</v>
      </c>
    </row>
    <row r="64" spans="1:15" x14ac:dyDescent="0.35">
      <c r="A64" t="s">
        <v>49</v>
      </c>
      <c r="B64" t="s">
        <v>252</v>
      </c>
      <c r="C64" s="29" t="s">
        <v>257</v>
      </c>
      <c r="D64" t="s">
        <v>255</v>
      </c>
      <c r="E64" s="30">
        <f>249/132327</f>
        <v>1.8817021469541364E-3</v>
      </c>
      <c r="F64" t="s">
        <v>392</v>
      </c>
      <c r="I64" t="s">
        <v>204</v>
      </c>
      <c r="J64" t="s">
        <v>374</v>
      </c>
      <c r="K64" t="s">
        <v>45</v>
      </c>
      <c r="L64" t="s">
        <v>369</v>
      </c>
      <c r="M64">
        <v>5.8094750193111248E-5</v>
      </c>
      <c r="N64" t="s">
        <v>471</v>
      </c>
    </row>
    <row r="65" spans="1:14" x14ac:dyDescent="0.35">
      <c r="A65" t="s">
        <v>49</v>
      </c>
      <c r="B65" t="s">
        <v>252</v>
      </c>
      <c r="C65" s="29" t="s">
        <v>257</v>
      </c>
      <c r="D65" t="s">
        <v>255</v>
      </c>
      <c r="E65">
        <f>1.975/1000</f>
        <v>1.9750000000000002E-3</v>
      </c>
      <c r="F65" t="s">
        <v>396</v>
      </c>
      <c r="I65" t="s">
        <v>204</v>
      </c>
      <c r="J65" t="s">
        <v>374</v>
      </c>
      <c r="K65" t="s">
        <v>361</v>
      </c>
      <c r="L65" t="s">
        <v>369</v>
      </c>
      <c r="M65">
        <v>8.7142125289666866E-5</v>
      </c>
      <c r="N65" t="s">
        <v>471</v>
      </c>
    </row>
    <row r="66" spans="1:14" x14ac:dyDescent="0.35">
      <c r="A66" t="s">
        <v>49</v>
      </c>
      <c r="B66" t="s">
        <v>252</v>
      </c>
      <c r="C66" s="29" t="s">
        <v>257</v>
      </c>
      <c r="D66" t="s">
        <v>255</v>
      </c>
      <c r="E66">
        <f>0.294/1000</f>
        <v>2.9399999999999999E-4</v>
      </c>
      <c r="F66" t="s">
        <v>380</v>
      </c>
      <c r="I66" t="s">
        <v>204</v>
      </c>
      <c r="J66" t="s">
        <v>374</v>
      </c>
      <c r="K66" t="s">
        <v>362</v>
      </c>
      <c r="L66" t="s">
        <v>369</v>
      </c>
      <c r="M66">
        <v>1.0457055034760024E-5</v>
      </c>
      <c r="N66" t="s">
        <v>471</v>
      </c>
    </row>
    <row r="67" spans="1:14" x14ac:dyDescent="0.35">
      <c r="A67" t="s">
        <v>49</v>
      </c>
      <c r="B67" t="s">
        <v>252</v>
      </c>
      <c r="C67" s="29" t="s">
        <v>257</v>
      </c>
      <c r="D67" t="s">
        <v>255</v>
      </c>
      <c r="E67">
        <f>1.5/1000</f>
        <v>1.5E-3</v>
      </c>
      <c r="F67" t="s">
        <v>390</v>
      </c>
      <c r="I67" t="s">
        <v>204</v>
      </c>
      <c r="J67" t="s">
        <v>374</v>
      </c>
      <c r="K67" t="s">
        <v>121</v>
      </c>
      <c r="L67" t="s">
        <v>369</v>
      </c>
      <c r="M67">
        <v>1.161895003862225E-4</v>
      </c>
      <c r="N67" t="s">
        <v>471</v>
      </c>
    </row>
    <row r="68" spans="1:14" x14ac:dyDescent="0.35">
      <c r="A68" t="s">
        <v>49</v>
      </c>
      <c r="B68" t="s">
        <v>252</v>
      </c>
      <c r="C68" s="29" t="s">
        <v>15</v>
      </c>
      <c r="D68" t="s">
        <v>258</v>
      </c>
      <c r="E68">
        <f>(70.8*24)/3600</f>
        <v>0.47199999999999998</v>
      </c>
      <c r="F68" t="s">
        <v>398</v>
      </c>
      <c r="I68" t="s">
        <v>204</v>
      </c>
      <c r="J68" t="s">
        <v>374</v>
      </c>
      <c r="K68" t="s">
        <v>220</v>
      </c>
      <c r="L68" t="s">
        <v>369</v>
      </c>
      <c r="M68">
        <v>1.161895003862225E-3</v>
      </c>
      <c r="N68" t="s">
        <v>471</v>
      </c>
    </row>
    <row r="69" spans="1:14" x14ac:dyDescent="0.35">
      <c r="A69" t="s">
        <v>49</v>
      </c>
      <c r="B69" t="s">
        <v>252</v>
      </c>
      <c r="C69" s="29" t="s">
        <v>15</v>
      </c>
      <c r="D69" t="s">
        <v>258</v>
      </c>
      <c r="E69" s="3">
        <f>(123.5*1000)/132327</f>
        <v>0.93329403674231259</v>
      </c>
      <c r="F69" t="s">
        <v>392</v>
      </c>
      <c r="I69" t="s">
        <v>204</v>
      </c>
      <c r="J69" t="s">
        <v>374</v>
      </c>
      <c r="K69" t="s">
        <v>377</v>
      </c>
      <c r="L69" t="s">
        <v>369</v>
      </c>
      <c r="M69">
        <v>2E-3</v>
      </c>
      <c r="N69" t="s">
        <v>462</v>
      </c>
    </row>
    <row r="70" spans="1:14" x14ac:dyDescent="0.35">
      <c r="A70" t="s">
        <v>49</v>
      </c>
      <c r="B70" t="s">
        <v>252</v>
      </c>
      <c r="C70" s="29" t="s">
        <v>15</v>
      </c>
      <c r="D70" t="s">
        <v>258</v>
      </c>
      <c r="E70">
        <v>1.1200000000000001</v>
      </c>
      <c r="F70" t="s">
        <v>392</v>
      </c>
      <c r="I70" t="s">
        <v>204</v>
      </c>
      <c r="J70" t="s">
        <v>374</v>
      </c>
      <c r="K70" t="s">
        <v>377</v>
      </c>
      <c r="L70" t="s">
        <v>369</v>
      </c>
      <c r="M70">
        <v>1.1933958207928452E-3</v>
      </c>
      <c r="N70" t="s">
        <v>464</v>
      </c>
    </row>
    <row r="71" spans="1:14" x14ac:dyDescent="0.35">
      <c r="A71" t="s">
        <v>49</v>
      </c>
      <c r="B71" t="s">
        <v>252</v>
      </c>
      <c r="C71" s="29" t="s">
        <v>15</v>
      </c>
      <c r="D71" t="s">
        <v>258</v>
      </c>
      <c r="E71">
        <v>1.73</v>
      </c>
      <c r="F71" t="s">
        <v>394</v>
      </c>
      <c r="I71" t="s">
        <v>204</v>
      </c>
      <c r="J71" t="s">
        <v>374</v>
      </c>
      <c r="K71" t="s">
        <v>378</v>
      </c>
      <c r="L71" t="s">
        <v>286</v>
      </c>
      <c r="M71">
        <v>7.8854587668759132E-4</v>
      </c>
      <c r="N71" t="s">
        <v>464</v>
      </c>
    </row>
    <row r="72" spans="1:14" x14ac:dyDescent="0.35">
      <c r="A72" t="s">
        <v>49</v>
      </c>
      <c r="B72" t="s">
        <v>252</v>
      </c>
      <c r="C72" s="29" t="s">
        <v>15</v>
      </c>
      <c r="D72" t="s">
        <v>258</v>
      </c>
      <c r="E72">
        <f>429.217/1000</f>
        <v>0.42921699999999996</v>
      </c>
      <c r="F72" t="s">
        <v>396</v>
      </c>
      <c r="I72" t="s">
        <v>204</v>
      </c>
      <c r="J72" t="s">
        <v>374</v>
      </c>
      <c r="K72" t="s">
        <v>379</v>
      </c>
      <c r="L72" t="s">
        <v>286</v>
      </c>
      <c r="M72">
        <v>6.9137501074898961E-3</v>
      </c>
      <c r="N72" t="s">
        <v>464</v>
      </c>
    </row>
    <row r="73" spans="1:14" x14ac:dyDescent="0.35">
      <c r="A73" t="s">
        <v>49</v>
      </c>
      <c r="B73" t="s">
        <v>252</v>
      </c>
      <c r="C73" t="s">
        <v>260</v>
      </c>
      <c r="D73" t="s">
        <v>259</v>
      </c>
      <c r="E73">
        <f>0.019</f>
        <v>1.9E-2</v>
      </c>
      <c r="F73" t="s">
        <v>396</v>
      </c>
      <c r="I73" t="s">
        <v>204</v>
      </c>
      <c r="J73" t="s">
        <v>223</v>
      </c>
      <c r="K73" t="s">
        <v>81</v>
      </c>
      <c r="L73" t="s">
        <v>306</v>
      </c>
      <c r="M73">
        <v>8.5389973342505809E-2</v>
      </c>
      <c r="N73" t="s">
        <v>464</v>
      </c>
    </row>
    <row r="74" spans="1:14" x14ac:dyDescent="0.35">
      <c r="A74" t="s">
        <v>49</v>
      </c>
      <c r="B74" t="s">
        <v>252</v>
      </c>
      <c r="C74" t="s">
        <v>260</v>
      </c>
      <c r="D74" t="s">
        <v>259</v>
      </c>
      <c r="E74">
        <f>0.026</f>
        <v>2.5999999999999999E-2</v>
      </c>
      <c r="F74" t="s">
        <v>402</v>
      </c>
      <c r="I74" t="s">
        <v>204</v>
      </c>
      <c r="J74" t="s">
        <v>375</v>
      </c>
      <c r="K74" t="s">
        <v>365</v>
      </c>
      <c r="L74" t="s">
        <v>372</v>
      </c>
      <c r="M74">
        <v>0.11</v>
      </c>
      <c r="N74" t="s">
        <v>404</v>
      </c>
    </row>
    <row r="75" spans="1:14" x14ac:dyDescent="0.35">
      <c r="A75" t="s">
        <v>49</v>
      </c>
      <c r="B75" t="s">
        <v>252</v>
      </c>
      <c r="C75" t="s">
        <v>261</v>
      </c>
      <c r="D75" t="s">
        <v>256</v>
      </c>
      <c r="E75">
        <f>43.542/1000</f>
        <v>4.3542000000000004E-2</v>
      </c>
      <c r="F75" t="s">
        <v>396</v>
      </c>
    </row>
    <row r="76" spans="1:14" x14ac:dyDescent="0.35">
      <c r="A76" t="s">
        <v>49</v>
      </c>
      <c r="B76" t="s">
        <v>252</v>
      </c>
      <c r="C76" t="s">
        <v>261</v>
      </c>
      <c r="D76" t="s">
        <v>256</v>
      </c>
      <c r="E76">
        <f>3.5/1000</f>
        <v>3.5000000000000001E-3</v>
      </c>
      <c r="F76" t="s">
        <v>390</v>
      </c>
    </row>
    <row r="77" spans="1:14" x14ac:dyDescent="0.35">
      <c r="A77" t="s">
        <v>49</v>
      </c>
      <c r="B77" t="s">
        <v>252</v>
      </c>
      <c r="C77" t="s">
        <v>262</v>
      </c>
      <c r="D77" t="s">
        <v>256</v>
      </c>
      <c r="E77">
        <f>3.125/1000</f>
        <v>3.1250000000000002E-3</v>
      </c>
      <c r="F77" t="s">
        <v>396</v>
      </c>
    </row>
    <row r="78" spans="1:14" x14ac:dyDescent="0.35">
      <c r="A78" t="s">
        <v>49</v>
      </c>
      <c r="B78" t="s">
        <v>252</v>
      </c>
      <c r="C78" t="s">
        <v>263</v>
      </c>
      <c r="D78" t="s">
        <v>256</v>
      </c>
      <c r="E78">
        <f>923.611/1000</f>
        <v>0.92361099999999996</v>
      </c>
      <c r="F78" t="s">
        <v>396</v>
      </c>
    </row>
    <row r="79" spans="1:14" x14ac:dyDescent="0.35">
      <c r="A79" t="s">
        <v>49</v>
      </c>
      <c r="B79" t="s">
        <v>252</v>
      </c>
      <c r="C79" t="s">
        <v>264</v>
      </c>
      <c r="D79" t="s">
        <v>256</v>
      </c>
      <c r="E79">
        <f>0.238/1000</f>
        <v>2.3799999999999998E-4</v>
      </c>
      <c r="F79" t="s">
        <v>396</v>
      </c>
    </row>
    <row r="80" spans="1:14" x14ac:dyDescent="0.35">
      <c r="A80" t="s">
        <v>49</v>
      </c>
      <c r="B80" t="s">
        <v>252</v>
      </c>
      <c r="C80" t="s">
        <v>264</v>
      </c>
      <c r="D80" t="s">
        <v>256</v>
      </c>
      <c r="E80">
        <f>0.21/1000</f>
        <v>2.0999999999999998E-4</v>
      </c>
      <c r="F80" t="s">
        <v>390</v>
      </c>
    </row>
    <row r="82" spans="1:6" x14ac:dyDescent="0.35">
      <c r="A82" t="s">
        <v>4</v>
      </c>
      <c r="B82" t="s">
        <v>24</v>
      </c>
      <c r="C82" t="s">
        <v>0</v>
      </c>
      <c r="D82" t="s">
        <v>1</v>
      </c>
      <c r="E82" t="s">
        <v>2</v>
      </c>
      <c r="F82" t="s">
        <v>25</v>
      </c>
    </row>
    <row r="83" spans="1:6" x14ac:dyDescent="0.35">
      <c r="A83" t="s">
        <v>184</v>
      </c>
      <c r="B83" t="s">
        <v>270</v>
      </c>
      <c r="C83" t="s">
        <v>15</v>
      </c>
      <c r="D83" t="s">
        <v>271</v>
      </c>
      <c r="E83">
        <v>0.25</v>
      </c>
      <c r="F83" t="s">
        <v>404</v>
      </c>
    </row>
    <row r="84" spans="1:6" x14ac:dyDescent="0.35">
      <c r="A84" t="s">
        <v>184</v>
      </c>
      <c r="B84" t="s">
        <v>270</v>
      </c>
      <c r="C84" t="s">
        <v>15</v>
      </c>
      <c r="D84" t="s">
        <v>271</v>
      </c>
      <c r="E84">
        <v>0.6</v>
      </c>
      <c r="F84" t="s">
        <v>406</v>
      </c>
    </row>
    <row r="85" spans="1:6" x14ac:dyDescent="0.35">
      <c r="A85" t="s">
        <v>184</v>
      </c>
      <c r="B85" t="s">
        <v>270</v>
      </c>
      <c r="C85" t="s">
        <v>15</v>
      </c>
      <c r="D85" t="s">
        <v>271</v>
      </c>
      <c r="E85">
        <v>1</v>
      </c>
      <c r="F85" t="s">
        <v>406</v>
      </c>
    </row>
    <row r="86" spans="1:6" x14ac:dyDescent="0.35">
      <c r="A86" t="s">
        <v>184</v>
      </c>
      <c r="B86" t="s">
        <v>270</v>
      </c>
      <c r="C86" t="s">
        <v>15</v>
      </c>
      <c r="D86" t="s">
        <v>271</v>
      </c>
      <c r="E86">
        <v>0.105</v>
      </c>
      <c r="F86" t="s">
        <v>384</v>
      </c>
    </row>
    <row r="87" spans="1:6" x14ac:dyDescent="0.35">
      <c r="A87" t="s">
        <v>184</v>
      </c>
      <c r="B87" t="s">
        <v>270</v>
      </c>
      <c r="C87" t="s">
        <v>15</v>
      </c>
      <c r="D87" t="s">
        <v>271</v>
      </c>
      <c r="E87">
        <v>1.0596010280259454</v>
      </c>
      <c r="F87" t="s">
        <v>382</v>
      </c>
    </row>
    <row r="88" spans="1:6" x14ac:dyDescent="0.35">
      <c r="A88" t="s">
        <v>184</v>
      </c>
      <c r="B88" t="s">
        <v>270</v>
      </c>
      <c r="C88" t="s">
        <v>15</v>
      </c>
      <c r="D88" t="s">
        <v>271</v>
      </c>
      <c r="E88">
        <v>0.314</v>
      </c>
      <c r="F88" t="s">
        <v>408</v>
      </c>
    </row>
    <row r="89" spans="1:6" x14ac:dyDescent="0.35">
      <c r="A89" t="s">
        <v>184</v>
      </c>
      <c r="B89" t="s">
        <v>270</v>
      </c>
      <c r="C89" t="s">
        <v>21</v>
      </c>
      <c r="D89" t="s">
        <v>272</v>
      </c>
      <c r="E89">
        <v>3.9999999999999998E-6</v>
      </c>
      <c r="F89" t="s">
        <v>382</v>
      </c>
    </row>
    <row r="90" spans="1:6" x14ac:dyDescent="0.35">
      <c r="A90" t="s">
        <v>184</v>
      </c>
      <c r="B90" t="s">
        <v>270</v>
      </c>
      <c r="C90" t="s">
        <v>273</v>
      </c>
      <c r="D90" t="s">
        <v>274</v>
      </c>
      <c r="E90">
        <v>4.4299999999999997E-10</v>
      </c>
      <c r="F90" t="s">
        <v>384</v>
      </c>
    </row>
    <row r="91" spans="1:6" x14ac:dyDescent="0.35">
      <c r="A91" t="s">
        <v>184</v>
      </c>
      <c r="B91" t="s">
        <v>270</v>
      </c>
      <c r="C91" t="s">
        <v>273</v>
      </c>
      <c r="D91" t="s">
        <v>274</v>
      </c>
      <c r="E91">
        <v>8.3444498837351607E-10</v>
      </c>
      <c r="F91" t="s">
        <v>382</v>
      </c>
    </row>
    <row r="92" spans="1:6" x14ac:dyDescent="0.35">
      <c r="A92" t="s">
        <v>184</v>
      </c>
      <c r="B92" t="s">
        <v>275</v>
      </c>
      <c r="C92" t="s">
        <v>269</v>
      </c>
      <c r="D92" t="s">
        <v>266</v>
      </c>
      <c r="E92">
        <v>0.82299999999999995</v>
      </c>
      <c r="F92" t="s">
        <v>410</v>
      </c>
    </row>
    <row r="93" spans="1:6" x14ac:dyDescent="0.35">
      <c r="A93" t="s">
        <v>184</v>
      </c>
      <c r="B93" t="s">
        <v>275</v>
      </c>
      <c r="C93" t="s">
        <v>269</v>
      </c>
      <c r="D93" t="s">
        <v>266</v>
      </c>
      <c r="E93" s="3">
        <v>0.82</v>
      </c>
      <c r="F93" t="s">
        <v>384</v>
      </c>
    </row>
    <row r="94" spans="1:6" x14ac:dyDescent="0.35">
      <c r="A94" t="s">
        <v>184</v>
      </c>
      <c r="B94" t="s">
        <v>275</v>
      </c>
      <c r="C94" t="s">
        <v>276</v>
      </c>
      <c r="D94" t="s">
        <v>266</v>
      </c>
      <c r="E94" s="3">
        <v>0.17699999999999999</v>
      </c>
      <c r="F94" t="s">
        <v>410</v>
      </c>
    </row>
    <row r="95" spans="1:6" x14ac:dyDescent="0.35">
      <c r="A95" t="s">
        <v>184</v>
      </c>
      <c r="B95" t="s">
        <v>275</v>
      </c>
      <c r="C95" t="s">
        <v>278</v>
      </c>
      <c r="D95" t="s">
        <v>266</v>
      </c>
      <c r="E95">
        <v>0.18</v>
      </c>
      <c r="F95" t="s">
        <v>384</v>
      </c>
    </row>
    <row r="96" spans="1:6" x14ac:dyDescent="0.35">
      <c r="A96" t="s">
        <v>184</v>
      </c>
      <c r="B96" t="s">
        <v>275</v>
      </c>
      <c r="C96" t="s">
        <v>15</v>
      </c>
      <c r="D96" t="s">
        <v>277</v>
      </c>
      <c r="E96" s="31">
        <v>2</v>
      </c>
      <c r="F96" t="s">
        <v>406</v>
      </c>
    </row>
    <row r="97" spans="1:6" x14ac:dyDescent="0.35">
      <c r="A97" t="s">
        <v>184</v>
      </c>
      <c r="B97" t="s">
        <v>275</v>
      </c>
      <c r="C97" t="s">
        <v>15</v>
      </c>
      <c r="D97" t="s">
        <v>277</v>
      </c>
      <c r="E97">
        <v>0.74</v>
      </c>
      <c r="F97" t="s">
        <v>384</v>
      </c>
    </row>
    <row r="98" spans="1:6" x14ac:dyDescent="0.35">
      <c r="A98" t="s">
        <v>184</v>
      </c>
      <c r="B98" t="s">
        <v>275</v>
      </c>
      <c r="C98" t="s">
        <v>21</v>
      </c>
      <c r="D98" t="s">
        <v>266</v>
      </c>
      <c r="E98" s="31">
        <v>155.13999999999999</v>
      </c>
      <c r="F98" t="s">
        <v>384</v>
      </c>
    </row>
    <row r="99" spans="1:6" x14ac:dyDescent="0.35">
      <c r="A99" t="s">
        <v>184</v>
      </c>
      <c r="B99" t="s">
        <v>275</v>
      </c>
      <c r="C99" t="s">
        <v>22</v>
      </c>
      <c r="D99" t="s">
        <v>279</v>
      </c>
      <c r="E99">
        <f>9.15*10^-11</f>
        <v>9.1499999999999994E-11</v>
      </c>
      <c r="F99" t="s">
        <v>384</v>
      </c>
    </row>
    <row r="101" spans="1:6" x14ac:dyDescent="0.35">
      <c r="A101" t="s">
        <v>4</v>
      </c>
      <c r="B101" t="s">
        <v>24</v>
      </c>
      <c r="C101" t="s">
        <v>0</v>
      </c>
      <c r="D101" t="s">
        <v>1</v>
      </c>
      <c r="E101" t="s">
        <v>2</v>
      </c>
      <c r="F101" t="s">
        <v>25</v>
      </c>
    </row>
    <row r="102" spans="1:6" x14ac:dyDescent="0.35">
      <c r="A102" t="s">
        <v>186</v>
      </c>
      <c r="B102" t="s">
        <v>215</v>
      </c>
      <c r="C102" t="s">
        <v>51</v>
      </c>
      <c r="D102" t="s">
        <v>280</v>
      </c>
      <c r="E102">
        <v>0.25</v>
      </c>
      <c r="F102" t="s">
        <v>412</v>
      </c>
    </row>
    <row r="103" spans="1:6" x14ac:dyDescent="0.35">
      <c r="A103" t="s">
        <v>186</v>
      </c>
      <c r="B103" t="s">
        <v>215</v>
      </c>
      <c r="C103" t="s">
        <v>51</v>
      </c>
      <c r="D103" t="s">
        <v>280</v>
      </c>
      <c r="E103">
        <f>500/1000</f>
        <v>0.5</v>
      </c>
      <c r="F103" t="s">
        <v>414</v>
      </c>
    </row>
    <row r="104" spans="1:6" x14ac:dyDescent="0.35">
      <c r="A104" t="s">
        <v>186</v>
      </c>
      <c r="B104" t="s">
        <v>215</v>
      </c>
      <c r="C104" t="s">
        <v>51</v>
      </c>
      <c r="D104" t="s">
        <v>280</v>
      </c>
      <c r="E104">
        <f>444/1000</f>
        <v>0.44400000000000001</v>
      </c>
      <c r="F104" t="s">
        <v>416</v>
      </c>
    </row>
    <row r="105" spans="1:6" x14ac:dyDescent="0.35">
      <c r="A105" t="s">
        <v>186</v>
      </c>
      <c r="B105" t="s">
        <v>215</v>
      </c>
      <c r="C105" t="s">
        <v>51</v>
      </c>
      <c r="D105" t="s">
        <v>280</v>
      </c>
      <c r="E105">
        <v>0.875</v>
      </c>
      <c r="F105" t="s">
        <v>408</v>
      </c>
    </row>
    <row r="106" spans="1:6" x14ac:dyDescent="0.35">
      <c r="A106" t="s">
        <v>186</v>
      </c>
      <c r="B106" t="s">
        <v>215</v>
      </c>
      <c r="C106" t="s">
        <v>51</v>
      </c>
      <c r="D106" t="s">
        <v>280</v>
      </c>
      <c r="E106">
        <v>0.31</v>
      </c>
      <c r="F106" t="s">
        <v>418</v>
      </c>
    </row>
    <row r="107" spans="1:6" x14ac:dyDescent="0.35">
      <c r="A107" t="s">
        <v>186</v>
      </c>
      <c r="B107" t="s">
        <v>215</v>
      </c>
      <c r="C107" t="s">
        <v>281</v>
      </c>
      <c r="D107" t="s">
        <v>282</v>
      </c>
      <c r="E107" s="5">
        <f>1.75*3.6</f>
        <v>6.3</v>
      </c>
      <c r="F107" t="s">
        <v>412</v>
      </c>
    </row>
    <row r="108" spans="1:6" x14ac:dyDescent="0.35">
      <c r="A108" t="s">
        <v>186</v>
      </c>
      <c r="B108" t="s">
        <v>215</v>
      </c>
      <c r="C108" t="s">
        <v>281</v>
      </c>
      <c r="D108" t="s">
        <v>282</v>
      </c>
      <c r="E108" s="5">
        <f>(1500/1000)*3.6</f>
        <v>5.4</v>
      </c>
      <c r="F108" t="s">
        <v>414</v>
      </c>
    </row>
    <row r="109" spans="1:6" x14ac:dyDescent="0.35">
      <c r="A109" t="s">
        <v>186</v>
      </c>
      <c r="B109" t="s">
        <v>215</v>
      </c>
      <c r="C109" t="s">
        <v>281</v>
      </c>
      <c r="D109" t="s">
        <v>282</v>
      </c>
      <c r="E109" s="5">
        <f>(1333/1000)*3.6</f>
        <v>4.7988</v>
      </c>
      <c r="F109" t="s">
        <v>416</v>
      </c>
    </row>
    <row r="110" spans="1:6" x14ac:dyDescent="0.35">
      <c r="A110" t="s">
        <v>186</v>
      </c>
      <c r="B110" t="s">
        <v>215</v>
      </c>
      <c r="C110" t="s">
        <v>283</v>
      </c>
      <c r="D110" t="s">
        <v>284</v>
      </c>
      <c r="E110">
        <v>3</v>
      </c>
      <c r="F110" t="s">
        <v>420</v>
      </c>
    </row>
    <row r="111" spans="1:6" x14ac:dyDescent="0.35">
      <c r="A111" t="s">
        <v>186</v>
      </c>
      <c r="B111" t="s">
        <v>215</v>
      </c>
      <c r="C111" t="s">
        <v>283</v>
      </c>
      <c r="D111" t="s">
        <v>284</v>
      </c>
      <c r="E111">
        <v>3</v>
      </c>
      <c r="F111" t="s">
        <v>414</v>
      </c>
    </row>
    <row r="112" spans="1:6" x14ac:dyDescent="0.35">
      <c r="A112" t="s">
        <v>186</v>
      </c>
      <c r="B112" t="s">
        <v>215</v>
      </c>
      <c r="C112" t="s">
        <v>283</v>
      </c>
      <c r="D112" t="s">
        <v>284</v>
      </c>
      <c r="E112">
        <v>2</v>
      </c>
      <c r="F112" t="s">
        <v>422</v>
      </c>
    </row>
    <row r="113" spans="1:7" x14ac:dyDescent="0.35">
      <c r="A113" t="s">
        <v>186</v>
      </c>
      <c r="B113" t="s">
        <v>215</v>
      </c>
      <c r="C113" t="s">
        <v>351</v>
      </c>
      <c r="D113" t="s">
        <v>256</v>
      </c>
      <c r="E113">
        <v>7.6198363951466002E-4</v>
      </c>
      <c r="F113" t="s">
        <v>424</v>
      </c>
    </row>
    <row r="114" spans="1:7" x14ac:dyDescent="0.35">
      <c r="A114" t="s">
        <v>186</v>
      </c>
      <c r="B114" t="s">
        <v>215</v>
      </c>
      <c r="C114" t="s">
        <v>209</v>
      </c>
      <c r="D114" t="s">
        <v>256</v>
      </c>
      <c r="E114">
        <v>8.3301601268975499E-7</v>
      </c>
      <c r="F114" t="s">
        <v>424</v>
      </c>
    </row>
    <row r="115" spans="1:7" x14ac:dyDescent="0.35">
      <c r="A115" t="s">
        <v>186</v>
      </c>
      <c r="B115" t="s">
        <v>215</v>
      </c>
      <c r="C115" t="s">
        <v>353</v>
      </c>
      <c r="D115" t="s">
        <v>256</v>
      </c>
      <c r="E115">
        <v>1.7219969254568599E-6</v>
      </c>
      <c r="F115" t="s">
        <v>424</v>
      </c>
    </row>
    <row r="116" spans="1:7" x14ac:dyDescent="0.35">
      <c r="A116" t="s">
        <v>186</v>
      </c>
      <c r="B116" t="s">
        <v>215</v>
      </c>
      <c r="C116" t="s">
        <v>354</v>
      </c>
      <c r="D116" t="s">
        <v>256</v>
      </c>
      <c r="E116">
        <v>2.69062019602634E-4</v>
      </c>
      <c r="F116" t="s">
        <v>424</v>
      </c>
    </row>
    <row r="117" spans="1:7" x14ac:dyDescent="0.35">
      <c r="A117" t="s">
        <v>186</v>
      </c>
      <c r="B117" t="s">
        <v>215</v>
      </c>
      <c r="C117" t="s">
        <v>355</v>
      </c>
      <c r="D117" t="s">
        <v>256</v>
      </c>
      <c r="E117">
        <v>5.2899745550034693E-7</v>
      </c>
      <c r="F117" t="s">
        <v>424</v>
      </c>
    </row>
    <row r="118" spans="1:7" x14ac:dyDescent="0.35">
      <c r="A118" t="s">
        <v>186</v>
      </c>
      <c r="B118" t="s">
        <v>215</v>
      </c>
      <c r="C118" t="s">
        <v>356</v>
      </c>
      <c r="D118" t="s">
        <v>256</v>
      </c>
      <c r="E118">
        <v>3.7883932360050903E-6</v>
      </c>
      <c r="F118" t="s">
        <v>424</v>
      </c>
    </row>
    <row r="119" spans="1:7" x14ac:dyDescent="0.35">
      <c r="A119" t="s">
        <v>186</v>
      </c>
      <c r="B119" t="s">
        <v>215</v>
      </c>
      <c r="C119" t="s">
        <v>357</v>
      </c>
      <c r="D119" t="s">
        <v>352</v>
      </c>
      <c r="E119">
        <v>6.3057374914073299E-6</v>
      </c>
      <c r="F119" t="s">
        <v>424</v>
      </c>
      <c r="G119" s="5"/>
    </row>
    <row r="120" spans="1:7" x14ac:dyDescent="0.35">
      <c r="A120" t="s">
        <v>186</v>
      </c>
      <c r="B120" t="s">
        <v>215</v>
      </c>
      <c r="C120" t="s">
        <v>358</v>
      </c>
      <c r="D120" t="s">
        <v>352</v>
      </c>
      <c r="E120">
        <v>3.7883932360050899E-7</v>
      </c>
      <c r="F120" t="s">
        <v>424</v>
      </c>
      <c r="G120" s="5"/>
    </row>
    <row r="121" spans="1:7" x14ac:dyDescent="0.35">
      <c r="A121" t="s">
        <v>186</v>
      </c>
      <c r="B121" t="s">
        <v>285</v>
      </c>
      <c r="C121" t="s">
        <v>287</v>
      </c>
      <c r="D121" t="s">
        <v>289</v>
      </c>
      <c r="E121" s="32">
        <f>1/(49.58/10.14)</f>
        <v>0.20451795078660753</v>
      </c>
      <c r="F121" t="s">
        <v>426</v>
      </c>
      <c r="G121" s="5"/>
    </row>
    <row r="122" spans="1:7" x14ac:dyDescent="0.35">
      <c r="A122" t="s">
        <v>186</v>
      </c>
      <c r="B122" t="s">
        <v>285</v>
      </c>
      <c r="C122" t="s">
        <v>287</v>
      </c>
      <c r="D122" t="s">
        <v>289</v>
      </c>
      <c r="E122" s="5">
        <f>0.19</f>
        <v>0.19</v>
      </c>
      <c r="F122" t="s">
        <v>404</v>
      </c>
      <c r="G122" s="5"/>
    </row>
    <row r="123" spans="1:7" x14ac:dyDescent="0.35">
      <c r="A123" t="s">
        <v>186</v>
      </c>
      <c r="B123" t="s">
        <v>285</v>
      </c>
      <c r="C123" t="s">
        <v>287</v>
      </c>
      <c r="D123" t="s">
        <v>289</v>
      </c>
      <c r="E123" s="5">
        <f>1/(2.4/0.49)</f>
        <v>0.20416666666666666</v>
      </c>
      <c r="F123" t="s">
        <v>414</v>
      </c>
      <c r="G123" s="5"/>
    </row>
    <row r="124" spans="1:7" x14ac:dyDescent="0.35">
      <c r="A124" t="s">
        <v>186</v>
      </c>
      <c r="B124" t="s">
        <v>285</v>
      </c>
      <c r="C124" t="s">
        <v>287</v>
      </c>
      <c r="D124" t="s">
        <v>289</v>
      </c>
      <c r="E124" s="5">
        <f>0.19</f>
        <v>0.19</v>
      </c>
      <c r="F124" t="s">
        <v>412</v>
      </c>
    </row>
    <row r="125" spans="1:7" x14ac:dyDescent="0.35">
      <c r="A125" t="s">
        <v>186</v>
      </c>
      <c r="B125" t="s">
        <v>285</v>
      </c>
      <c r="C125" t="s">
        <v>287</v>
      </c>
      <c r="D125" t="s">
        <v>289</v>
      </c>
      <c r="E125" s="5">
        <f>0.189</f>
        <v>0.189</v>
      </c>
      <c r="F125" t="s">
        <v>408</v>
      </c>
    </row>
    <row r="126" spans="1:7" x14ac:dyDescent="0.35">
      <c r="A126" t="s">
        <v>186</v>
      </c>
      <c r="B126" t="s">
        <v>285</v>
      </c>
      <c r="C126" t="s">
        <v>288</v>
      </c>
      <c r="D126" t="s">
        <v>289</v>
      </c>
      <c r="E126" s="5">
        <f>1/0.601699029126214</f>
        <v>1.6619604679306161</v>
      </c>
      <c r="F126" s="5" t="s">
        <v>426</v>
      </c>
    </row>
    <row r="127" spans="1:7" x14ac:dyDescent="0.35">
      <c r="A127" t="s">
        <v>186</v>
      </c>
      <c r="B127" t="s">
        <v>285</v>
      </c>
      <c r="C127" t="s">
        <v>288</v>
      </c>
      <c r="D127" t="s">
        <v>289</v>
      </c>
      <c r="E127" s="5">
        <f>1/0.714285714285714</f>
        <v>1.4000000000000006</v>
      </c>
      <c r="F127" s="5" t="s">
        <v>404</v>
      </c>
    </row>
    <row r="128" spans="1:7" x14ac:dyDescent="0.35">
      <c r="A128" t="s">
        <v>186</v>
      </c>
      <c r="B128" t="s">
        <v>285</v>
      </c>
      <c r="C128" t="s">
        <v>288</v>
      </c>
      <c r="D128" t="s">
        <v>289</v>
      </c>
      <c r="E128" s="5">
        <f>1/0.73394495412844</f>
        <v>1.3625000000000007</v>
      </c>
      <c r="F128" t="s">
        <v>414</v>
      </c>
    </row>
    <row r="129" spans="1:6" x14ac:dyDescent="0.35">
      <c r="A129" t="s">
        <v>186</v>
      </c>
      <c r="B129" t="s">
        <v>285</v>
      </c>
      <c r="C129" t="s">
        <v>288</v>
      </c>
      <c r="D129" t="s">
        <v>289</v>
      </c>
      <c r="E129" s="5">
        <f>1/0.72992700729927</f>
        <v>1.37</v>
      </c>
      <c r="F129" s="5" t="s">
        <v>412</v>
      </c>
    </row>
    <row r="130" spans="1:6" x14ac:dyDescent="0.35">
      <c r="A130" t="s">
        <v>186</v>
      </c>
      <c r="B130" t="s">
        <v>285</v>
      </c>
      <c r="C130" t="s">
        <v>288</v>
      </c>
      <c r="D130" t="s">
        <v>289</v>
      </c>
      <c r="E130" s="5">
        <f>1/0.727272727272727</f>
        <v>1.3750000000000007</v>
      </c>
      <c r="F130" s="5" t="s">
        <v>408</v>
      </c>
    </row>
    <row r="131" spans="1:6" x14ac:dyDescent="0.35">
      <c r="A131" t="s">
        <v>186</v>
      </c>
      <c r="B131" t="s">
        <v>285</v>
      </c>
      <c r="C131" t="s">
        <v>51</v>
      </c>
      <c r="D131" t="s">
        <v>290</v>
      </c>
      <c r="E131">
        <v>0.5658643718345211</v>
      </c>
      <c r="F131" t="s">
        <v>426</v>
      </c>
    </row>
    <row r="132" spans="1:6" x14ac:dyDescent="0.35">
      <c r="A132" t="s">
        <v>186</v>
      </c>
      <c r="B132" t="s">
        <v>285</v>
      </c>
      <c r="C132" t="s">
        <v>51</v>
      </c>
      <c r="D132" t="s">
        <v>290</v>
      </c>
      <c r="E132">
        <v>1.27</v>
      </c>
      <c r="F132" t="s">
        <v>412</v>
      </c>
    </row>
    <row r="133" spans="1:6" x14ac:dyDescent="0.35">
      <c r="A133" t="s">
        <v>186</v>
      </c>
      <c r="B133" t="s">
        <v>285</v>
      </c>
      <c r="C133" t="s">
        <v>51</v>
      </c>
      <c r="D133" t="s">
        <v>290</v>
      </c>
      <c r="E133">
        <v>0.85799999999999998</v>
      </c>
      <c r="F133" t="s">
        <v>408</v>
      </c>
    </row>
    <row r="134" spans="1:6" x14ac:dyDescent="0.35">
      <c r="A134" t="s">
        <v>186</v>
      </c>
      <c r="B134" t="s">
        <v>285</v>
      </c>
      <c r="C134" t="s">
        <v>22</v>
      </c>
      <c r="D134" t="s">
        <v>291</v>
      </c>
      <c r="E134">
        <f>3.72*10^-11</f>
        <v>3.7199999999999998E-11</v>
      </c>
      <c r="F134" t="s">
        <v>382</v>
      </c>
    </row>
    <row r="136" spans="1:6" x14ac:dyDescent="0.35">
      <c r="A136" t="s">
        <v>4</v>
      </c>
      <c r="B136" t="s">
        <v>24</v>
      </c>
      <c r="C136" t="s">
        <v>0</v>
      </c>
      <c r="D136" t="s">
        <v>1</v>
      </c>
      <c r="E136" t="s">
        <v>2</v>
      </c>
      <c r="F136" t="s">
        <v>25</v>
      </c>
    </row>
    <row r="137" spans="1:6" x14ac:dyDescent="0.35">
      <c r="A137" t="s">
        <v>196</v>
      </c>
      <c r="B137" t="s">
        <v>302</v>
      </c>
      <c r="C137" t="s">
        <v>292</v>
      </c>
      <c r="D137" t="s">
        <v>293</v>
      </c>
      <c r="E137">
        <v>3.3766160786369999</v>
      </c>
      <c r="F137" t="s">
        <v>382</v>
      </c>
    </row>
    <row r="138" spans="1:6" x14ac:dyDescent="0.35">
      <c r="A138" t="s">
        <v>196</v>
      </c>
      <c r="B138" t="s">
        <v>302</v>
      </c>
      <c r="C138" t="s">
        <v>292</v>
      </c>
      <c r="D138" t="s">
        <v>293</v>
      </c>
      <c r="E138">
        <v>1.474</v>
      </c>
      <c r="F138" t="s">
        <v>428</v>
      </c>
    </row>
    <row r="139" spans="1:6" x14ac:dyDescent="0.35">
      <c r="A139" t="s">
        <v>196</v>
      </c>
      <c r="B139" t="s">
        <v>302</v>
      </c>
      <c r="C139" t="s">
        <v>292</v>
      </c>
      <c r="D139" t="s">
        <v>293</v>
      </c>
      <c r="E139">
        <v>1.43</v>
      </c>
      <c r="F139" t="s">
        <v>428</v>
      </c>
    </row>
    <row r="140" spans="1:6" x14ac:dyDescent="0.35">
      <c r="A140" t="s">
        <v>196</v>
      </c>
      <c r="B140" t="s">
        <v>302</v>
      </c>
      <c r="C140" t="s">
        <v>15</v>
      </c>
      <c r="D140" t="s">
        <v>290</v>
      </c>
      <c r="E140" s="3">
        <v>0.47264424599999999</v>
      </c>
      <c r="F140" t="s">
        <v>382</v>
      </c>
    </row>
    <row r="141" spans="1:6" x14ac:dyDescent="0.35">
      <c r="A141" t="s">
        <v>196</v>
      </c>
      <c r="B141" t="s">
        <v>302</v>
      </c>
      <c r="C141" t="s">
        <v>15</v>
      </c>
      <c r="D141" t="s">
        <v>290</v>
      </c>
      <c r="E141" s="5">
        <v>0.96</v>
      </c>
      <c r="F141" t="s">
        <v>428</v>
      </c>
    </row>
    <row r="142" spans="1:6" x14ac:dyDescent="0.35">
      <c r="A142" t="s">
        <v>196</v>
      </c>
      <c r="B142" t="s">
        <v>302</v>
      </c>
      <c r="C142" t="s">
        <v>15</v>
      </c>
      <c r="D142" t="s">
        <v>290</v>
      </c>
      <c r="E142" s="5">
        <v>0.94</v>
      </c>
      <c r="F142" t="s">
        <v>428</v>
      </c>
    </row>
    <row r="143" spans="1:6" x14ac:dyDescent="0.35">
      <c r="A143" t="s">
        <v>196</v>
      </c>
      <c r="B143" t="s">
        <v>302</v>
      </c>
      <c r="C143" t="s">
        <v>15</v>
      </c>
      <c r="D143" t="s">
        <v>290</v>
      </c>
      <c r="E143" s="5">
        <v>0.544486111111111</v>
      </c>
      <c r="F143" t="s">
        <v>430</v>
      </c>
    </row>
    <row r="144" spans="1:6" x14ac:dyDescent="0.35">
      <c r="A144" t="s">
        <v>196</v>
      </c>
      <c r="B144" t="s">
        <v>302</v>
      </c>
      <c r="C144" t="s">
        <v>294</v>
      </c>
      <c r="D144" t="s">
        <v>293</v>
      </c>
      <c r="E144" s="5">
        <v>0.52839880042152154</v>
      </c>
      <c r="F144" t="s">
        <v>432</v>
      </c>
    </row>
    <row r="145" spans="1:6" x14ac:dyDescent="0.35">
      <c r="A145" t="s">
        <v>196</v>
      </c>
      <c r="B145" t="s">
        <v>302</v>
      </c>
      <c r="C145" t="s">
        <v>192</v>
      </c>
      <c r="D145" t="s">
        <v>293</v>
      </c>
      <c r="E145">
        <v>5.9802183849999996E-3</v>
      </c>
      <c r="F145" t="s">
        <v>382</v>
      </c>
    </row>
    <row r="146" spans="1:6" x14ac:dyDescent="0.35">
      <c r="A146" t="s">
        <v>196</v>
      </c>
      <c r="B146" t="s">
        <v>302</v>
      </c>
      <c r="C146" t="s">
        <v>193</v>
      </c>
      <c r="D146" t="s">
        <v>293</v>
      </c>
      <c r="E146">
        <v>2.37606923E-2</v>
      </c>
      <c r="F146" t="s">
        <v>382</v>
      </c>
    </row>
    <row r="147" spans="1:6" x14ac:dyDescent="0.35">
      <c r="A147" t="s">
        <v>196</v>
      </c>
      <c r="B147" t="s">
        <v>302</v>
      </c>
      <c r="C147" t="s">
        <v>1</v>
      </c>
      <c r="D147" t="s">
        <v>291</v>
      </c>
      <c r="E147">
        <v>6.5351367249999996E-9</v>
      </c>
      <c r="F147" t="s">
        <v>382</v>
      </c>
    </row>
    <row r="148" spans="1:6" x14ac:dyDescent="0.35">
      <c r="A148" t="s">
        <v>196</v>
      </c>
      <c r="B148" t="s">
        <v>302</v>
      </c>
      <c r="C148" t="s">
        <v>144</v>
      </c>
      <c r="D148" t="s">
        <v>293</v>
      </c>
      <c r="E148">
        <v>1.0541464699999998</v>
      </c>
      <c r="F148" t="s">
        <v>382</v>
      </c>
    </row>
    <row r="149" spans="1:6" x14ac:dyDescent="0.35">
      <c r="A149" t="s">
        <v>196</v>
      </c>
      <c r="B149" t="s">
        <v>302</v>
      </c>
      <c r="C149" t="s">
        <v>58</v>
      </c>
      <c r="D149" t="s">
        <v>293</v>
      </c>
      <c r="E149">
        <v>9.0000000000000006E-5</v>
      </c>
      <c r="F149" t="s">
        <v>382</v>
      </c>
    </row>
    <row r="150" spans="1:6" x14ac:dyDescent="0.35">
      <c r="A150" t="s">
        <v>196</v>
      </c>
      <c r="B150" t="s">
        <v>302</v>
      </c>
      <c r="C150" t="s">
        <v>143</v>
      </c>
      <c r="D150" t="s">
        <v>293</v>
      </c>
      <c r="E150">
        <v>2.0000000000000002E-5</v>
      </c>
      <c r="F150" t="s">
        <v>382</v>
      </c>
    </row>
    <row r="151" spans="1:6" x14ac:dyDescent="0.35">
      <c r="A151" t="s">
        <v>196</v>
      </c>
      <c r="B151" t="s">
        <v>302</v>
      </c>
      <c r="C151" t="s">
        <v>263</v>
      </c>
      <c r="D151" t="s">
        <v>295</v>
      </c>
      <c r="E151">
        <v>6.0406244849999999E-3</v>
      </c>
      <c r="F151" t="s">
        <v>382</v>
      </c>
    </row>
    <row r="152" spans="1:6" x14ac:dyDescent="0.35">
      <c r="A152" t="s">
        <v>196</v>
      </c>
      <c r="B152" t="s">
        <v>302</v>
      </c>
      <c r="C152" t="s">
        <v>296</v>
      </c>
      <c r="D152" t="s">
        <v>293</v>
      </c>
      <c r="E152">
        <v>2.8906015849999998E-2</v>
      </c>
      <c r="F152" t="s">
        <v>382</v>
      </c>
    </row>
    <row r="153" spans="1:6" x14ac:dyDescent="0.35">
      <c r="A153" t="s">
        <v>196</v>
      </c>
      <c r="B153" t="s">
        <v>302</v>
      </c>
      <c r="C153" t="s">
        <v>296</v>
      </c>
      <c r="D153" t="s">
        <v>293</v>
      </c>
      <c r="E153">
        <v>1.7932534289305389E-2</v>
      </c>
      <c r="F153" t="s">
        <v>432</v>
      </c>
    </row>
    <row r="154" spans="1:6" x14ac:dyDescent="0.35">
      <c r="A154" t="s">
        <v>196</v>
      </c>
      <c r="B154" t="s">
        <v>302</v>
      </c>
      <c r="C154" t="s">
        <v>297</v>
      </c>
      <c r="D154" t="s">
        <v>293</v>
      </c>
      <c r="E154">
        <v>5.4268568400000001</v>
      </c>
      <c r="F154" t="s">
        <v>382</v>
      </c>
    </row>
    <row r="155" spans="1:6" x14ac:dyDescent="0.35">
      <c r="A155" t="s">
        <v>196</v>
      </c>
      <c r="B155" t="s">
        <v>302</v>
      </c>
      <c r="C155" t="s">
        <v>297</v>
      </c>
      <c r="D155" t="s">
        <v>293</v>
      </c>
      <c r="E155">
        <v>1.5411631678961046</v>
      </c>
      <c r="F155" t="s">
        <v>432</v>
      </c>
    </row>
    <row r="156" spans="1:6" x14ac:dyDescent="0.35">
      <c r="A156" t="s">
        <v>196</v>
      </c>
      <c r="B156" t="s">
        <v>302</v>
      </c>
      <c r="C156" t="s">
        <v>250</v>
      </c>
      <c r="D156" t="s">
        <v>293</v>
      </c>
      <c r="E156">
        <v>2.5084171844999998E-4</v>
      </c>
      <c r="F156" t="s">
        <v>382</v>
      </c>
    </row>
    <row r="157" spans="1:6" x14ac:dyDescent="0.35">
      <c r="A157" t="s">
        <v>196</v>
      </c>
      <c r="B157" t="s">
        <v>302</v>
      </c>
      <c r="C157" t="s">
        <v>298</v>
      </c>
      <c r="D157" t="s">
        <v>293</v>
      </c>
      <c r="E157">
        <v>1.1266191634999998E-6</v>
      </c>
      <c r="F157" t="s">
        <v>382</v>
      </c>
    </row>
    <row r="158" spans="1:6" x14ac:dyDescent="0.35">
      <c r="A158" t="s">
        <v>196</v>
      </c>
      <c r="B158" t="s">
        <v>302</v>
      </c>
      <c r="C158" t="s">
        <v>73</v>
      </c>
      <c r="D158" t="s">
        <v>293</v>
      </c>
      <c r="E158">
        <v>3.0981502299999999E-6</v>
      </c>
      <c r="F158" t="s">
        <v>382</v>
      </c>
    </row>
    <row r="159" spans="1:6" x14ac:dyDescent="0.35">
      <c r="A159" t="s">
        <v>196</v>
      </c>
      <c r="B159" t="s">
        <v>302</v>
      </c>
      <c r="C159" t="s">
        <v>69</v>
      </c>
      <c r="D159" t="s">
        <v>293</v>
      </c>
      <c r="E159">
        <v>5.6330601899999989E-7</v>
      </c>
      <c r="F159" t="s">
        <v>382</v>
      </c>
    </row>
    <row r="160" spans="1:6" x14ac:dyDescent="0.35">
      <c r="A160" t="s">
        <v>196</v>
      </c>
      <c r="B160" t="s">
        <v>302</v>
      </c>
      <c r="C160" t="s">
        <v>300</v>
      </c>
      <c r="D160" t="s">
        <v>299</v>
      </c>
      <c r="E160">
        <v>1.9291867469879521E-2</v>
      </c>
      <c r="F160" t="s">
        <v>432</v>
      </c>
    </row>
    <row r="161" spans="1:6" x14ac:dyDescent="0.35">
      <c r="A161" t="s">
        <v>196</v>
      </c>
      <c r="B161" t="s">
        <v>302</v>
      </c>
      <c r="C161" t="s">
        <v>301</v>
      </c>
      <c r="D161" t="s">
        <v>299</v>
      </c>
      <c r="E161">
        <v>9.3225903614457834E-3</v>
      </c>
      <c r="F161" t="s">
        <v>432</v>
      </c>
    </row>
    <row r="163" spans="1:6" x14ac:dyDescent="0.35">
      <c r="A163" t="s">
        <v>4</v>
      </c>
      <c r="B163" t="s">
        <v>24</v>
      </c>
      <c r="C163" t="s">
        <v>0</v>
      </c>
      <c r="D163" t="s">
        <v>1</v>
      </c>
      <c r="E163" t="s">
        <v>2</v>
      </c>
      <c r="F163" t="s">
        <v>25</v>
      </c>
    </row>
    <row r="164" spans="1:6" x14ac:dyDescent="0.35">
      <c r="A164" t="s">
        <v>120</v>
      </c>
      <c r="B164" t="s">
        <v>303</v>
      </c>
      <c r="C164" t="s">
        <v>304</v>
      </c>
      <c r="D164" t="s">
        <v>305</v>
      </c>
      <c r="E164">
        <v>1.46</v>
      </c>
      <c r="F164" t="s">
        <v>382</v>
      </c>
    </row>
    <row r="165" spans="1:6" x14ac:dyDescent="0.35">
      <c r="A165" t="s">
        <v>120</v>
      </c>
      <c r="B165" t="s">
        <v>303</v>
      </c>
      <c r="C165" t="s">
        <v>15</v>
      </c>
      <c r="D165" t="s">
        <v>307</v>
      </c>
      <c r="E165">
        <v>0.33300000000000002</v>
      </c>
      <c r="F165" t="s">
        <v>382</v>
      </c>
    </row>
    <row r="166" spans="1:6" x14ac:dyDescent="0.35">
      <c r="A166" t="s">
        <v>120</v>
      </c>
      <c r="B166" t="s">
        <v>303</v>
      </c>
      <c r="C166" t="s">
        <v>44</v>
      </c>
      <c r="D166" t="s">
        <v>308</v>
      </c>
      <c r="E166">
        <v>2</v>
      </c>
      <c r="F166" t="s">
        <v>382</v>
      </c>
    </row>
    <row r="167" spans="1:6" x14ac:dyDescent="0.35">
      <c r="A167" t="s">
        <v>120</v>
      </c>
      <c r="B167" t="s">
        <v>303</v>
      </c>
      <c r="C167" t="s">
        <v>1</v>
      </c>
      <c r="D167" t="s">
        <v>309</v>
      </c>
      <c r="E167">
        <v>4.0000000000000001E-10</v>
      </c>
      <c r="F167" t="s">
        <v>382</v>
      </c>
    </row>
    <row r="168" spans="1:6" x14ac:dyDescent="0.35">
      <c r="A168" t="s">
        <v>120</v>
      </c>
      <c r="B168" t="s">
        <v>303</v>
      </c>
      <c r="C168" t="s">
        <v>297</v>
      </c>
      <c r="D168" t="s">
        <v>310</v>
      </c>
      <c r="E168">
        <v>8.6899999999999998E-3</v>
      </c>
      <c r="F168" t="s">
        <v>382</v>
      </c>
    </row>
    <row r="170" spans="1:6" x14ac:dyDescent="0.35">
      <c r="A170" t="s">
        <v>4</v>
      </c>
      <c r="B170" t="s">
        <v>24</v>
      </c>
      <c r="C170" t="s">
        <v>0</v>
      </c>
      <c r="D170" t="s">
        <v>1</v>
      </c>
      <c r="E170" t="s">
        <v>2</v>
      </c>
      <c r="F170" t="s">
        <v>25</v>
      </c>
    </row>
    <row r="171" spans="1:6" x14ac:dyDescent="0.35">
      <c r="A171" t="s">
        <v>203</v>
      </c>
      <c r="B171" t="s">
        <v>311</v>
      </c>
      <c r="C171" t="s">
        <v>292</v>
      </c>
      <c r="D171" t="s">
        <v>312</v>
      </c>
      <c r="E171" s="30">
        <v>2.94</v>
      </c>
      <c r="F171" t="s">
        <v>434</v>
      </c>
    </row>
    <row r="172" spans="1:6" x14ac:dyDescent="0.35">
      <c r="A172" t="s">
        <v>203</v>
      </c>
      <c r="B172" t="s">
        <v>311</v>
      </c>
      <c r="C172" t="s">
        <v>292</v>
      </c>
      <c r="D172" t="s">
        <v>312</v>
      </c>
      <c r="E172" s="30">
        <v>4.46</v>
      </c>
      <c r="F172" t="s">
        <v>434</v>
      </c>
    </row>
    <row r="173" spans="1:6" x14ac:dyDescent="0.35">
      <c r="A173" t="s">
        <v>203</v>
      </c>
      <c r="B173" t="s">
        <v>311</v>
      </c>
      <c r="C173" t="s">
        <v>292</v>
      </c>
      <c r="D173" t="s">
        <v>312</v>
      </c>
      <c r="E173" s="30">
        <v>3.6978450252177897</v>
      </c>
      <c r="F173" t="s">
        <v>436</v>
      </c>
    </row>
    <row r="174" spans="1:6" x14ac:dyDescent="0.35">
      <c r="A174" t="s">
        <v>203</v>
      </c>
      <c r="B174" t="s">
        <v>311</v>
      </c>
      <c r="C174" t="s">
        <v>292</v>
      </c>
      <c r="D174" t="s">
        <v>312</v>
      </c>
      <c r="E174" s="30">
        <v>3.1926769079367481</v>
      </c>
      <c r="F174" t="s">
        <v>438</v>
      </c>
    </row>
    <row r="175" spans="1:6" x14ac:dyDescent="0.35">
      <c r="A175" t="s">
        <v>203</v>
      </c>
      <c r="B175" t="s">
        <v>311</v>
      </c>
      <c r="C175" t="s">
        <v>292</v>
      </c>
      <c r="D175" t="s">
        <v>312</v>
      </c>
      <c r="E175" s="30">
        <v>1.5161793452666665</v>
      </c>
      <c r="F175" t="s">
        <v>440</v>
      </c>
    </row>
    <row r="176" spans="1:6" x14ac:dyDescent="0.35">
      <c r="A176" t="s">
        <v>203</v>
      </c>
      <c r="B176" t="s">
        <v>311</v>
      </c>
      <c r="C176" t="s">
        <v>15</v>
      </c>
      <c r="D176" t="s">
        <v>320</v>
      </c>
      <c r="E176" s="30">
        <v>0.14166666666666666</v>
      </c>
      <c r="F176" t="s">
        <v>434</v>
      </c>
    </row>
    <row r="177" spans="1:6" x14ac:dyDescent="0.35">
      <c r="A177" t="s">
        <v>203</v>
      </c>
      <c r="B177" t="s">
        <v>311</v>
      </c>
      <c r="C177" t="s">
        <v>15</v>
      </c>
      <c r="D177" t="s">
        <v>320</v>
      </c>
      <c r="E177" s="30">
        <v>0.28055555555555556</v>
      </c>
      <c r="F177" t="s">
        <v>434</v>
      </c>
    </row>
    <row r="178" spans="1:6" x14ac:dyDescent="0.35">
      <c r="A178" t="s">
        <v>203</v>
      </c>
      <c r="B178" t="s">
        <v>311</v>
      </c>
      <c r="C178" t="s">
        <v>15</v>
      </c>
      <c r="D178" t="s">
        <v>320</v>
      </c>
      <c r="E178" s="30">
        <v>1.6429764</v>
      </c>
      <c r="F178" t="s">
        <v>436</v>
      </c>
    </row>
    <row r="179" spans="1:6" x14ac:dyDescent="0.35">
      <c r="A179" t="s">
        <v>203</v>
      </c>
      <c r="B179" t="s">
        <v>311</v>
      </c>
      <c r="C179" t="s">
        <v>15</v>
      </c>
      <c r="D179" t="s">
        <v>320</v>
      </c>
      <c r="E179" s="30">
        <v>0</v>
      </c>
      <c r="F179" t="s">
        <v>440</v>
      </c>
    </row>
    <row r="180" spans="1:6" x14ac:dyDescent="0.35">
      <c r="A180" t="s">
        <v>203</v>
      </c>
      <c r="B180" t="s">
        <v>311</v>
      </c>
      <c r="C180" t="s">
        <v>313</v>
      </c>
      <c r="D180" t="s">
        <v>321</v>
      </c>
      <c r="E180" s="30">
        <v>0.21550569128573052</v>
      </c>
      <c r="F180" t="s">
        <v>438</v>
      </c>
    </row>
    <row r="181" spans="1:6" x14ac:dyDescent="0.35">
      <c r="A181" t="s">
        <v>203</v>
      </c>
      <c r="B181" t="s">
        <v>311</v>
      </c>
      <c r="C181" t="s">
        <v>313</v>
      </c>
      <c r="D181" t="s">
        <v>321</v>
      </c>
      <c r="E181" s="30">
        <v>0.24630330123796421</v>
      </c>
      <c r="F181" t="s">
        <v>436</v>
      </c>
    </row>
    <row r="182" spans="1:6" x14ac:dyDescent="0.35">
      <c r="A182" t="s">
        <v>203</v>
      </c>
      <c r="B182" t="s">
        <v>311</v>
      </c>
      <c r="C182" t="s">
        <v>313</v>
      </c>
      <c r="D182" t="s">
        <v>321</v>
      </c>
      <c r="E182" s="30">
        <v>1.0212418300653594</v>
      </c>
      <c r="F182" t="s">
        <v>434</v>
      </c>
    </row>
    <row r="183" spans="1:6" x14ac:dyDescent="0.35">
      <c r="A183" t="s">
        <v>203</v>
      </c>
      <c r="B183" t="s">
        <v>311</v>
      </c>
      <c r="C183" t="s">
        <v>313</v>
      </c>
      <c r="D183" t="s">
        <v>321</v>
      </c>
      <c r="E183" s="30">
        <v>0.96046928710207746</v>
      </c>
      <c r="F183" t="s">
        <v>442</v>
      </c>
    </row>
    <row r="184" spans="1:6" x14ac:dyDescent="0.35">
      <c r="A184" t="s">
        <v>203</v>
      </c>
      <c r="B184" t="s">
        <v>311</v>
      </c>
      <c r="C184" t="s">
        <v>313</v>
      </c>
      <c r="D184" t="s">
        <v>321</v>
      </c>
      <c r="E184" s="30">
        <v>0</v>
      </c>
      <c r="F184" t="s">
        <v>440</v>
      </c>
    </row>
    <row r="185" spans="1:6" x14ac:dyDescent="0.35">
      <c r="A185" t="s">
        <v>203</v>
      </c>
      <c r="B185" t="s">
        <v>311</v>
      </c>
      <c r="C185" t="s">
        <v>314</v>
      </c>
      <c r="D185" t="s">
        <v>321</v>
      </c>
      <c r="E185" s="30">
        <v>5.6396148555708389E-2</v>
      </c>
      <c r="F185" t="s">
        <v>436</v>
      </c>
    </row>
    <row r="186" spans="1:6" x14ac:dyDescent="0.35">
      <c r="A186" t="s">
        <v>203</v>
      </c>
      <c r="B186" t="s">
        <v>311</v>
      </c>
      <c r="C186" t="s">
        <v>314</v>
      </c>
      <c r="D186" t="s">
        <v>321</v>
      </c>
      <c r="E186" s="30">
        <v>3.9695315597142421E-2</v>
      </c>
      <c r="F186" t="s">
        <v>436</v>
      </c>
    </row>
    <row r="187" spans="1:6" x14ac:dyDescent="0.35">
      <c r="A187" t="s">
        <v>203</v>
      </c>
      <c r="B187" t="s">
        <v>311</v>
      </c>
      <c r="C187" t="s">
        <v>314</v>
      </c>
      <c r="D187" t="s">
        <v>321</v>
      </c>
      <c r="E187" s="30">
        <v>1.3945106323748969E-2</v>
      </c>
      <c r="F187" t="s">
        <v>440</v>
      </c>
    </row>
    <row r="188" spans="1:6" x14ac:dyDescent="0.35">
      <c r="A188" t="s">
        <v>203</v>
      </c>
      <c r="B188" t="s">
        <v>311</v>
      </c>
      <c r="C188" t="s">
        <v>52</v>
      </c>
      <c r="D188" t="s">
        <v>321</v>
      </c>
      <c r="E188" s="30">
        <v>1.7988485200000002</v>
      </c>
      <c r="F188" t="s">
        <v>436</v>
      </c>
    </row>
    <row r="189" spans="1:6" x14ac:dyDescent="0.35">
      <c r="A189" t="s">
        <v>203</v>
      </c>
      <c r="B189" t="s">
        <v>311</v>
      </c>
      <c r="C189" t="s">
        <v>18</v>
      </c>
      <c r="D189" t="s">
        <v>321</v>
      </c>
      <c r="E189" s="30">
        <v>9.9842412000000005E-3</v>
      </c>
      <c r="F189" t="s">
        <v>436</v>
      </c>
    </row>
    <row r="190" spans="1:6" x14ac:dyDescent="0.35">
      <c r="A190" t="s">
        <v>203</v>
      </c>
      <c r="B190" t="s">
        <v>311</v>
      </c>
      <c r="C190" t="s">
        <v>45</v>
      </c>
      <c r="D190" t="s">
        <v>321</v>
      </c>
      <c r="E190" s="30">
        <v>1.4955298000000001E-3</v>
      </c>
      <c r="F190" t="s">
        <v>436</v>
      </c>
    </row>
    <row r="191" spans="1:6" x14ac:dyDescent="0.35">
      <c r="A191" t="s">
        <v>203</v>
      </c>
      <c r="B191" t="s">
        <v>311</v>
      </c>
      <c r="C191" t="s">
        <v>202</v>
      </c>
      <c r="D191" t="s">
        <v>321</v>
      </c>
      <c r="E191" s="30">
        <v>2.5908474E-4</v>
      </c>
      <c r="F191" t="s">
        <v>436</v>
      </c>
    </row>
    <row r="192" spans="1:6" x14ac:dyDescent="0.35">
      <c r="A192" t="s">
        <v>203</v>
      </c>
      <c r="B192" t="s">
        <v>311</v>
      </c>
      <c r="C192" t="s">
        <v>329</v>
      </c>
      <c r="D192" t="s">
        <v>321</v>
      </c>
      <c r="E192" s="30">
        <v>7.330202400000001E-5</v>
      </c>
      <c r="F192" t="s">
        <v>436</v>
      </c>
    </row>
    <row r="193" spans="1:6" x14ac:dyDescent="0.35">
      <c r="A193" t="s">
        <v>203</v>
      </c>
      <c r="B193" t="s">
        <v>315</v>
      </c>
      <c r="C193" t="s">
        <v>50</v>
      </c>
      <c r="D193" t="s">
        <v>322</v>
      </c>
      <c r="E193" s="30">
        <v>0.34944552995391709</v>
      </c>
      <c r="F193" t="s">
        <v>436</v>
      </c>
    </row>
    <row r="194" spans="1:6" x14ac:dyDescent="0.35">
      <c r="A194" t="s">
        <v>203</v>
      </c>
      <c r="B194" t="s">
        <v>315</v>
      </c>
      <c r="C194" t="s">
        <v>50</v>
      </c>
      <c r="D194" t="s">
        <v>322</v>
      </c>
      <c r="E194" s="30">
        <v>0.28571428571428575</v>
      </c>
      <c r="F194" t="s">
        <v>434</v>
      </c>
    </row>
    <row r="195" spans="1:6" x14ac:dyDescent="0.35">
      <c r="A195" t="s">
        <v>203</v>
      </c>
      <c r="B195" t="s">
        <v>315</v>
      </c>
      <c r="C195" t="s">
        <v>50</v>
      </c>
      <c r="D195" t="s">
        <v>322</v>
      </c>
      <c r="E195" s="30">
        <v>0.41167434715821821</v>
      </c>
      <c r="F195" t="s">
        <v>434</v>
      </c>
    </row>
    <row r="196" spans="1:6" x14ac:dyDescent="0.35">
      <c r="A196" t="s">
        <v>203</v>
      </c>
      <c r="B196" t="s">
        <v>315</v>
      </c>
      <c r="C196" t="s">
        <v>15</v>
      </c>
      <c r="D196" t="s">
        <v>323</v>
      </c>
      <c r="E196" s="30">
        <v>0.50553120000000007</v>
      </c>
      <c r="F196" t="s">
        <v>436</v>
      </c>
    </row>
    <row r="197" spans="1:6" x14ac:dyDescent="0.35">
      <c r="A197" t="s">
        <v>203</v>
      </c>
      <c r="B197" t="s">
        <v>315</v>
      </c>
      <c r="C197" t="s">
        <v>316</v>
      </c>
      <c r="D197" t="s">
        <v>324</v>
      </c>
      <c r="E197" s="30">
        <v>2.5402942799999999E-4</v>
      </c>
      <c r="F197" t="s">
        <v>436</v>
      </c>
    </row>
    <row r="198" spans="1:6" x14ac:dyDescent="0.35">
      <c r="A198" t="s">
        <v>203</v>
      </c>
      <c r="B198" t="s">
        <v>315</v>
      </c>
      <c r="C198" t="s">
        <v>317</v>
      </c>
      <c r="D198" t="s">
        <v>323</v>
      </c>
      <c r="E198" s="30">
        <v>0.80042440000000004</v>
      </c>
      <c r="F198" t="s">
        <v>436</v>
      </c>
    </row>
    <row r="199" spans="1:6" x14ac:dyDescent="0.35">
      <c r="A199" t="s">
        <v>203</v>
      </c>
      <c r="B199" t="s">
        <v>315</v>
      </c>
      <c r="C199" t="s">
        <v>318</v>
      </c>
      <c r="D199" t="s">
        <v>324</v>
      </c>
      <c r="E199" s="30">
        <v>0.39097664462947923</v>
      </c>
      <c r="F199" t="s">
        <v>438</v>
      </c>
    </row>
    <row r="200" spans="1:6" x14ac:dyDescent="0.35">
      <c r="A200" t="s">
        <v>203</v>
      </c>
      <c r="B200" t="s">
        <v>315</v>
      </c>
      <c r="C200" t="s">
        <v>318</v>
      </c>
      <c r="D200" t="s">
        <v>324</v>
      </c>
      <c r="E200" s="30">
        <v>0.6</v>
      </c>
      <c r="F200" t="s">
        <v>434</v>
      </c>
    </row>
    <row r="201" spans="1:6" x14ac:dyDescent="0.35">
      <c r="A201" t="s">
        <v>203</v>
      </c>
      <c r="B201" t="s">
        <v>315</v>
      </c>
      <c r="C201" t="s">
        <v>318</v>
      </c>
      <c r="D201" t="s">
        <v>324</v>
      </c>
      <c r="E201" s="30">
        <v>0.38</v>
      </c>
      <c r="F201" t="s">
        <v>442</v>
      </c>
    </row>
    <row r="202" spans="1:6" x14ac:dyDescent="0.35">
      <c r="A202" t="s">
        <v>203</v>
      </c>
      <c r="B202" t="s">
        <v>315</v>
      </c>
      <c r="C202" t="s">
        <v>52</v>
      </c>
      <c r="D202" t="s">
        <v>324</v>
      </c>
      <c r="E202" s="30">
        <v>2.39706044E-4</v>
      </c>
      <c r="F202" t="s">
        <v>436</v>
      </c>
    </row>
    <row r="203" spans="1:6" x14ac:dyDescent="0.35">
      <c r="A203" t="s">
        <v>203</v>
      </c>
      <c r="B203" t="s">
        <v>315</v>
      </c>
      <c r="C203" t="s">
        <v>18</v>
      </c>
      <c r="D203" t="s">
        <v>324</v>
      </c>
      <c r="E203" s="30">
        <v>9.5629652000000017E-14</v>
      </c>
      <c r="F203" t="s">
        <v>436</v>
      </c>
    </row>
    <row r="204" spans="1:6" x14ac:dyDescent="0.35">
      <c r="A204" t="s">
        <v>203</v>
      </c>
      <c r="B204" t="s">
        <v>315</v>
      </c>
      <c r="C204" t="s">
        <v>45</v>
      </c>
      <c r="D204" t="s">
        <v>324</v>
      </c>
      <c r="E204" s="30">
        <v>1.9378696E-3</v>
      </c>
      <c r="F204" t="s">
        <v>436</v>
      </c>
    </row>
    <row r="205" spans="1:6" x14ac:dyDescent="0.35">
      <c r="A205" t="s">
        <v>203</v>
      </c>
      <c r="B205" t="s">
        <v>315</v>
      </c>
      <c r="C205" t="s">
        <v>319</v>
      </c>
      <c r="D205" t="s">
        <v>324</v>
      </c>
      <c r="E205" s="30">
        <v>2.5402942799999999E-4</v>
      </c>
      <c r="F205" t="s">
        <v>436</v>
      </c>
    </row>
    <row r="207" spans="1:6" x14ac:dyDescent="0.35">
      <c r="A207" t="s">
        <v>4</v>
      </c>
      <c r="B207" t="s">
        <v>24</v>
      </c>
      <c r="C207" t="s">
        <v>0</v>
      </c>
      <c r="D207" t="s">
        <v>1</v>
      </c>
      <c r="E207" t="s">
        <v>2</v>
      </c>
      <c r="F207" t="s">
        <v>25</v>
      </c>
    </row>
    <row r="208" spans="1:6" x14ac:dyDescent="0.35">
      <c r="A208" t="s">
        <v>206</v>
      </c>
      <c r="B208" t="s">
        <v>325</v>
      </c>
      <c r="C208" t="s">
        <v>326</v>
      </c>
      <c r="D208" t="s">
        <v>299</v>
      </c>
      <c r="E208">
        <v>0.26486486486486488</v>
      </c>
      <c r="F208" t="s">
        <v>404</v>
      </c>
    </row>
    <row r="209" spans="1:6" x14ac:dyDescent="0.35">
      <c r="A209" t="s">
        <v>206</v>
      </c>
      <c r="B209" t="s">
        <v>325</v>
      </c>
      <c r="C209" t="s">
        <v>326</v>
      </c>
      <c r="D209" t="s">
        <v>299</v>
      </c>
      <c r="E209">
        <v>0.28999999999999998</v>
      </c>
      <c r="F209" t="s">
        <v>444</v>
      </c>
    </row>
    <row r="210" spans="1:6" x14ac:dyDescent="0.35">
      <c r="A210" t="s">
        <v>206</v>
      </c>
      <c r="B210" t="s">
        <v>325</v>
      </c>
      <c r="C210" t="s">
        <v>327</v>
      </c>
      <c r="D210" t="s">
        <v>299</v>
      </c>
      <c r="E210">
        <v>0.1108108108108108</v>
      </c>
      <c r="F210" t="s">
        <v>404</v>
      </c>
    </row>
    <row r="211" spans="1:6" x14ac:dyDescent="0.35">
      <c r="A211" t="s">
        <v>206</v>
      </c>
      <c r="B211" t="s">
        <v>325</v>
      </c>
      <c r="C211" t="s">
        <v>327</v>
      </c>
      <c r="D211" t="s">
        <v>299</v>
      </c>
      <c r="E211">
        <v>0.11</v>
      </c>
      <c r="F211" t="s">
        <v>444</v>
      </c>
    </row>
    <row r="212" spans="1:6" x14ac:dyDescent="0.35">
      <c r="A212" t="s">
        <v>206</v>
      </c>
      <c r="B212" t="s">
        <v>325</v>
      </c>
      <c r="C212" t="s">
        <v>328</v>
      </c>
      <c r="D212" t="s">
        <v>299</v>
      </c>
      <c r="E212">
        <v>0.29729729729729731</v>
      </c>
      <c r="F212" t="s">
        <v>404</v>
      </c>
    </row>
    <row r="213" spans="1:6" x14ac:dyDescent="0.35">
      <c r="A213" t="s">
        <v>206</v>
      </c>
      <c r="B213" t="s">
        <v>325</v>
      </c>
      <c r="C213" t="s">
        <v>52</v>
      </c>
      <c r="D213" t="s">
        <v>321</v>
      </c>
      <c r="E213">
        <v>1.7988485200000002</v>
      </c>
      <c r="F213" t="s">
        <v>436</v>
      </c>
    </row>
    <row r="214" spans="1:6" x14ac:dyDescent="0.35">
      <c r="A214" t="s">
        <v>206</v>
      </c>
      <c r="B214" t="s">
        <v>325</v>
      </c>
      <c r="C214" t="s">
        <v>18</v>
      </c>
      <c r="D214" t="s">
        <v>321</v>
      </c>
      <c r="E214">
        <v>9.9842412000000005E-3</v>
      </c>
      <c r="F214" t="s">
        <v>436</v>
      </c>
    </row>
    <row r="215" spans="1:6" x14ac:dyDescent="0.35">
      <c r="A215" t="s">
        <v>206</v>
      </c>
      <c r="B215" t="s">
        <v>325</v>
      </c>
      <c r="C215" t="s">
        <v>45</v>
      </c>
      <c r="D215" t="s">
        <v>321</v>
      </c>
      <c r="E215">
        <v>1.4955298000000001E-3</v>
      </c>
      <c r="F215" t="s">
        <v>436</v>
      </c>
    </row>
    <row r="216" spans="1:6" x14ac:dyDescent="0.35">
      <c r="A216" t="s">
        <v>206</v>
      </c>
      <c r="B216" t="s">
        <v>325</v>
      </c>
      <c r="C216" t="s">
        <v>202</v>
      </c>
      <c r="D216" t="s">
        <v>321</v>
      </c>
      <c r="E216">
        <v>2.5908474E-4</v>
      </c>
      <c r="F216" t="s">
        <v>436</v>
      </c>
    </row>
    <row r="217" spans="1:6" x14ac:dyDescent="0.35">
      <c r="A217" t="s">
        <v>206</v>
      </c>
      <c r="B217" t="s">
        <v>325</v>
      </c>
      <c r="C217" t="s">
        <v>329</v>
      </c>
      <c r="D217" t="s">
        <v>321</v>
      </c>
      <c r="E217">
        <v>7.330202400000001E-5</v>
      </c>
      <c r="F217" t="s">
        <v>436</v>
      </c>
    </row>
    <row r="218" spans="1:6" x14ac:dyDescent="0.35">
      <c r="A218" t="s">
        <v>206</v>
      </c>
      <c r="B218" t="s">
        <v>315</v>
      </c>
      <c r="C218" t="s">
        <v>50</v>
      </c>
      <c r="D218" t="s">
        <v>322</v>
      </c>
      <c r="E218" s="30">
        <v>0.34944552995391709</v>
      </c>
      <c r="F218" t="s">
        <v>436</v>
      </c>
    </row>
    <row r="219" spans="1:6" x14ac:dyDescent="0.35">
      <c r="A219" t="s">
        <v>206</v>
      </c>
      <c r="B219" t="s">
        <v>315</v>
      </c>
      <c r="C219" t="s">
        <v>50</v>
      </c>
      <c r="D219" t="s">
        <v>322</v>
      </c>
      <c r="E219" s="30">
        <v>0.28571428571428575</v>
      </c>
      <c r="F219" t="s">
        <v>434</v>
      </c>
    </row>
    <row r="220" spans="1:6" x14ac:dyDescent="0.35">
      <c r="A220" t="s">
        <v>206</v>
      </c>
      <c r="B220" t="s">
        <v>315</v>
      </c>
      <c r="C220" t="s">
        <v>50</v>
      </c>
      <c r="D220" t="s">
        <v>322</v>
      </c>
      <c r="E220" s="30">
        <v>0.41167434715821821</v>
      </c>
      <c r="F220" t="s">
        <v>434</v>
      </c>
    </row>
    <row r="221" spans="1:6" x14ac:dyDescent="0.35">
      <c r="A221" t="s">
        <v>206</v>
      </c>
      <c r="B221" t="s">
        <v>315</v>
      </c>
      <c r="C221" t="s">
        <v>15</v>
      </c>
      <c r="D221" t="s">
        <v>323</v>
      </c>
      <c r="E221" s="30">
        <v>0.50553120000000007</v>
      </c>
      <c r="F221" t="s">
        <v>436</v>
      </c>
    </row>
    <row r="222" spans="1:6" x14ac:dyDescent="0.35">
      <c r="A222" t="s">
        <v>206</v>
      </c>
      <c r="B222" t="s">
        <v>315</v>
      </c>
      <c r="C222" t="s">
        <v>316</v>
      </c>
      <c r="D222" t="s">
        <v>324</v>
      </c>
      <c r="E222" s="30">
        <v>2.5402942799999999E-4</v>
      </c>
      <c r="F222" t="s">
        <v>436</v>
      </c>
    </row>
    <row r="223" spans="1:6" x14ac:dyDescent="0.35">
      <c r="A223" t="s">
        <v>206</v>
      </c>
      <c r="B223" t="s">
        <v>315</v>
      </c>
      <c r="C223" t="s">
        <v>317</v>
      </c>
      <c r="D223" t="s">
        <v>323</v>
      </c>
      <c r="E223" s="30">
        <v>0.80042440000000004</v>
      </c>
      <c r="F223" t="s">
        <v>436</v>
      </c>
    </row>
    <row r="224" spans="1:6" x14ac:dyDescent="0.35">
      <c r="A224" t="s">
        <v>206</v>
      </c>
      <c r="B224" t="s">
        <v>315</v>
      </c>
      <c r="C224" t="s">
        <v>318</v>
      </c>
      <c r="D224" t="s">
        <v>324</v>
      </c>
      <c r="E224" s="30">
        <v>0.39097664462947923</v>
      </c>
      <c r="F224" t="s">
        <v>438</v>
      </c>
    </row>
    <row r="225" spans="1:6" x14ac:dyDescent="0.35">
      <c r="A225" t="s">
        <v>206</v>
      </c>
      <c r="B225" t="s">
        <v>315</v>
      </c>
      <c r="C225" t="s">
        <v>318</v>
      </c>
      <c r="D225" t="s">
        <v>324</v>
      </c>
      <c r="E225" s="30">
        <v>0.6</v>
      </c>
      <c r="F225" t="s">
        <v>434</v>
      </c>
    </row>
    <row r="226" spans="1:6" x14ac:dyDescent="0.35">
      <c r="A226" t="s">
        <v>206</v>
      </c>
      <c r="B226" t="s">
        <v>315</v>
      </c>
      <c r="C226" t="s">
        <v>318</v>
      </c>
      <c r="D226" t="s">
        <v>324</v>
      </c>
      <c r="E226" s="30">
        <v>0.38</v>
      </c>
      <c r="F226" t="s">
        <v>442</v>
      </c>
    </row>
    <row r="227" spans="1:6" x14ac:dyDescent="0.35">
      <c r="A227" t="s">
        <v>206</v>
      </c>
      <c r="B227" t="s">
        <v>315</v>
      </c>
      <c r="C227" t="s">
        <v>52</v>
      </c>
      <c r="D227" t="s">
        <v>324</v>
      </c>
      <c r="E227" s="30">
        <v>2.39706044E-4</v>
      </c>
      <c r="F227" t="s">
        <v>436</v>
      </c>
    </row>
    <row r="228" spans="1:6" x14ac:dyDescent="0.35">
      <c r="A228" t="s">
        <v>206</v>
      </c>
      <c r="B228" t="s">
        <v>315</v>
      </c>
      <c r="C228" t="s">
        <v>18</v>
      </c>
      <c r="D228" t="s">
        <v>324</v>
      </c>
      <c r="E228" s="30">
        <v>9.5629652000000017E-14</v>
      </c>
      <c r="F228" t="s">
        <v>436</v>
      </c>
    </row>
    <row r="229" spans="1:6" x14ac:dyDescent="0.35">
      <c r="A229" t="s">
        <v>206</v>
      </c>
      <c r="B229" t="s">
        <v>315</v>
      </c>
      <c r="C229" t="s">
        <v>45</v>
      </c>
      <c r="D229" t="s">
        <v>324</v>
      </c>
      <c r="E229" s="30">
        <v>1.9378696E-3</v>
      </c>
      <c r="F229" t="s">
        <v>436</v>
      </c>
    </row>
    <row r="230" spans="1:6" x14ac:dyDescent="0.35">
      <c r="A230" t="s">
        <v>206</v>
      </c>
      <c r="B230" t="s">
        <v>315</v>
      </c>
      <c r="C230" t="s">
        <v>319</v>
      </c>
      <c r="D230" t="s">
        <v>324</v>
      </c>
      <c r="E230" s="30">
        <v>2.5402942799999999E-4</v>
      </c>
      <c r="F230" t="s">
        <v>436</v>
      </c>
    </row>
  </sheetData>
  <mergeCells count="2">
    <mergeCell ref="I1:O1"/>
    <mergeCell ref="A1:F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CD2B-5FBC-4809-86A2-0B8DA6EA854C}">
  <dimension ref="A1:AN194"/>
  <sheetViews>
    <sheetView tabSelected="1" zoomScale="64" zoomScaleNormal="64" workbookViewId="0">
      <selection activeCell="AH49" sqref="AH49"/>
    </sheetView>
  </sheetViews>
  <sheetFormatPr defaultRowHeight="14.5" x14ac:dyDescent="0.35"/>
  <cols>
    <col min="1" max="1" width="22.7265625" customWidth="1"/>
    <col min="2" max="2" width="14.81640625" bestFit="1" customWidth="1"/>
    <col min="3" max="3" width="8.54296875" bestFit="1" customWidth="1"/>
    <col min="4" max="4" width="8.7265625" style="8"/>
    <col min="5" max="6" width="13.26953125" customWidth="1"/>
    <col min="8" max="8" width="27.81640625" customWidth="1"/>
    <col min="22" max="22" width="22.453125" customWidth="1"/>
  </cols>
  <sheetData>
    <row r="1" spans="1:40" x14ac:dyDescent="0.35">
      <c r="A1" s="23" t="s">
        <v>5</v>
      </c>
      <c r="B1" s="23"/>
      <c r="C1" s="23"/>
      <c r="D1" s="23"/>
      <c r="E1" s="23"/>
      <c r="F1" s="7"/>
      <c r="H1" s="23" t="s">
        <v>41</v>
      </c>
      <c r="I1" s="23"/>
      <c r="J1" s="23"/>
      <c r="K1" s="23"/>
      <c r="L1" s="23"/>
      <c r="M1" s="7"/>
      <c r="O1" s="23" t="s">
        <v>119</v>
      </c>
      <c r="P1" s="23"/>
      <c r="Q1" s="23"/>
      <c r="R1" s="23"/>
      <c r="S1" s="23"/>
      <c r="T1" s="7"/>
      <c r="V1" s="23" t="s">
        <v>118</v>
      </c>
      <c r="W1" s="23"/>
      <c r="X1" s="23"/>
      <c r="Y1" s="23"/>
      <c r="Z1" s="23"/>
      <c r="AC1" t="s">
        <v>120</v>
      </c>
      <c r="AJ1" t="s">
        <v>125</v>
      </c>
    </row>
    <row r="2" spans="1:40" x14ac:dyDescent="0.35">
      <c r="A2" t="s">
        <v>86</v>
      </c>
      <c r="B2" t="s">
        <v>0</v>
      </c>
      <c r="C2" t="s">
        <v>1</v>
      </c>
      <c r="D2" t="s">
        <v>132</v>
      </c>
      <c r="E2" t="s">
        <v>25</v>
      </c>
      <c r="H2" t="s">
        <v>86</v>
      </c>
      <c r="I2" t="s">
        <v>0</v>
      </c>
      <c r="J2" t="s">
        <v>1</v>
      </c>
      <c r="K2" t="s">
        <v>132</v>
      </c>
      <c r="L2" t="s">
        <v>25</v>
      </c>
      <c r="O2" t="s">
        <v>86</v>
      </c>
      <c r="P2" t="s">
        <v>0</v>
      </c>
      <c r="Q2" t="s">
        <v>1</v>
      </c>
      <c r="R2" t="s">
        <v>132</v>
      </c>
      <c r="S2" t="s">
        <v>25</v>
      </c>
      <c r="V2" t="s">
        <v>86</v>
      </c>
      <c r="W2" t="s">
        <v>0</v>
      </c>
      <c r="X2" t="s">
        <v>1</v>
      </c>
      <c r="Y2" t="s">
        <v>132</v>
      </c>
      <c r="Z2" t="s">
        <v>25</v>
      </c>
      <c r="AC2" t="s">
        <v>86</v>
      </c>
      <c r="AD2" t="s">
        <v>0</v>
      </c>
      <c r="AE2" t="s">
        <v>1</v>
      </c>
      <c r="AF2" t="s">
        <v>132</v>
      </c>
      <c r="AG2" t="s">
        <v>25</v>
      </c>
      <c r="AJ2" t="s">
        <v>86</v>
      </c>
      <c r="AK2" t="s">
        <v>0</v>
      </c>
      <c r="AL2" t="s">
        <v>1</v>
      </c>
      <c r="AM2" t="s">
        <v>132</v>
      </c>
      <c r="AN2" t="s">
        <v>25</v>
      </c>
    </row>
    <row r="3" spans="1:40" x14ac:dyDescent="0.35">
      <c r="A3" s="7" t="s">
        <v>77</v>
      </c>
      <c r="B3" s="7"/>
      <c r="C3" s="7"/>
      <c r="D3" s="7"/>
      <c r="E3" s="7"/>
      <c r="F3" s="7"/>
      <c r="H3" s="23" t="s">
        <v>77</v>
      </c>
      <c r="I3" s="23"/>
      <c r="J3" s="23"/>
      <c r="K3" s="23"/>
      <c r="L3" s="23"/>
      <c r="M3" s="7"/>
      <c r="O3" s="23" t="s">
        <v>77</v>
      </c>
      <c r="P3" s="23"/>
      <c r="Q3" s="23"/>
      <c r="R3" s="23"/>
      <c r="S3" s="23"/>
      <c r="T3" s="7"/>
      <c r="V3" s="23" t="s">
        <v>77</v>
      </c>
      <c r="W3" s="23"/>
      <c r="X3" s="23"/>
      <c r="Y3" s="23"/>
      <c r="Z3" s="23"/>
      <c r="AC3" t="s">
        <v>77</v>
      </c>
      <c r="AJ3" t="s">
        <v>77</v>
      </c>
    </row>
    <row r="4" spans="1:40" x14ac:dyDescent="0.35">
      <c r="A4" t="s">
        <v>80</v>
      </c>
      <c r="B4" t="s">
        <v>76</v>
      </c>
      <c r="C4" t="s">
        <v>75</v>
      </c>
      <c r="D4" s="8">
        <v>167.88863109048722</v>
      </c>
      <c r="E4" t="s">
        <v>472</v>
      </c>
      <c r="H4" t="s">
        <v>89</v>
      </c>
      <c r="I4" t="s">
        <v>76</v>
      </c>
      <c r="J4" t="s">
        <v>75</v>
      </c>
      <c r="K4" s="8">
        <v>129</v>
      </c>
      <c r="L4" t="s">
        <v>477</v>
      </c>
      <c r="O4" t="s">
        <v>89</v>
      </c>
      <c r="P4" t="s">
        <v>76</v>
      </c>
      <c r="Q4" t="s">
        <v>75</v>
      </c>
      <c r="R4">
        <v>376.5</v>
      </c>
      <c r="S4" t="s">
        <v>477</v>
      </c>
      <c r="V4" t="s">
        <v>89</v>
      </c>
      <c r="W4" t="s">
        <v>76</v>
      </c>
      <c r="X4" t="s">
        <v>75</v>
      </c>
      <c r="Y4">
        <v>318.89999999999998</v>
      </c>
      <c r="Z4" t="s">
        <v>477</v>
      </c>
      <c r="AC4" t="s">
        <v>90</v>
      </c>
      <c r="AD4" t="s">
        <v>76</v>
      </c>
      <c r="AE4" t="s">
        <v>75</v>
      </c>
      <c r="AF4">
        <v>280</v>
      </c>
      <c r="AG4" t="s">
        <v>478</v>
      </c>
      <c r="AJ4" t="s">
        <v>82</v>
      </c>
      <c r="AK4" t="s">
        <v>76</v>
      </c>
      <c r="AL4" t="s">
        <v>75</v>
      </c>
      <c r="AM4">
        <v>205</v>
      </c>
      <c r="AN4" t="s">
        <v>479</v>
      </c>
    </row>
    <row r="5" spans="1:40" x14ac:dyDescent="0.35">
      <c r="A5" t="s">
        <v>85</v>
      </c>
      <c r="B5" t="s">
        <v>76</v>
      </c>
      <c r="C5" t="s">
        <v>75</v>
      </c>
      <c r="D5" s="8">
        <v>175.6</v>
      </c>
      <c r="E5" t="s">
        <v>473</v>
      </c>
      <c r="H5" t="s">
        <v>89</v>
      </c>
      <c r="I5" t="s">
        <v>76</v>
      </c>
      <c r="J5" t="s">
        <v>75</v>
      </c>
      <c r="K5" s="8">
        <v>122.2</v>
      </c>
      <c r="L5" t="s">
        <v>477</v>
      </c>
      <c r="O5" t="s">
        <v>89</v>
      </c>
      <c r="P5" t="s">
        <v>76</v>
      </c>
      <c r="Q5" t="s">
        <v>75</v>
      </c>
      <c r="R5">
        <v>358.6</v>
      </c>
      <c r="S5" t="s">
        <v>477</v>
      </c>
      <c r="V5" t="s">
        <v>89</v>
      </c>
      <c r="W5" t="s">
        <v>76</v>
      </c>
      <c r="X5" t="s">
        <v>75</v>
      </c>
      <c r="Y5">
        <v>299.60000000000002</v>
      </c>
      <c r="Z5" t="s">
        <v>477</v>
      </c>
      <c r="AC5" t="s">
        <v>133</v>
      </c>
      <c r="AJ5" t="s">
        <v>133</v>
      </c>
    </row>
    <row r="6" spans="1:40" x14ac:dyDescent="0.35">
      <c r="A6" t="s">
        <v>84</v>
      </c>
      <c r="B6" t="s">
        <v>76</v>
      </c>
      <c r="C6" t="s">
        <v>75</v>
      </c>
      <c r="D6" s="8">
        <v>167</v>
      </c>
      <c r="E6" t="s">
        <v>474</v>
      </c>
      <c r="H6" t="s">
        <v>90</v>
      </c>
      <c r="I6" t="s">
        <v>76</v>
      </c>
      <c r="J6" t="s">
        <v>75</v>
      </c>
      <c r="K6" s="8">
        <v>195.11186313216771</v>
      </c>
      <c r="L6" t="s">
        <v>430</v>
      </c>
      <c r="O6" t="s">
        <v>127</v>
      </c>
      <c r="P6" t="s">
        <v>76</v>
      </c>
      <c r="Q6" t="s">
        <v>75</v>
      </c>
      <c r="R6">
        <v>435</v>
      </c>
      <c r="S6" t="s">
        <v>408</v>
      </c>
      <c r="V6" t="s">
        <v>127</v>
      </c>
      <c r="W6" t="s">
        <v>76</v>
      </c>
      <c r="X6" t="s">
        <v>75</v>
      </c>
      <c r="Y6">
        <v>370</v>
      </c>
      <c r="Z6" t="s">
        <v>408</v>
      </c>
      <c r="AC6" t="s">
        <v>80</v>
      </c>
      <c r="AD6" t="s">
        <v>66</v>
      </c>
      <c r="AE6" t="s">
        <v>75</v>
      </c>
      <c r="AF6">
        <v>1.8282213046050228E-2</v>
      </c>
      <c r="AG6" t="s">
        <v>475</v>
      </c>
      <c r="AJ6" t="s">
        <v>82</v>
      </c>
      <c r="AK6" t="s">
        <v>66</v>
      </c>
      <c r="AL6" t="s">
        <v>75</v>
      </c>
      <c r="AM6">
        <v>7.687499999999999E-3</v>
      </c>
      <c r="AN6" t="s">
        <v>479</v>
      </c>
    </row>
    <row r="7" spans="1:40" x14ac:dyDescent="0.35">
      <c r="A7" t="s">
        <v>83</v>
      </c>
      <c r="B7" t="s">
        <v>76</v>
      </c>
      <c r="C7" t="s">
        <v>75</v>
      </c>
      <c r="D7" s="8">
        <v>177</v>
      </c>
      <c r="E7" t="s">
        <v>474</v>
      </c>
      <c r="H7" t="s">
        <v>90</v>
      </c>
      <c r="I7" t="s">
        <v>76</v>
      </c>
      <c r="J7" t="s">
        <v>75</v>
      </c>
      <c r="K7" s="8">
        <v>154.4</v>
      </c>
      <c r="L7" t="s">
        <v>478</v>
      </c>
      <c r="O7" t="s">
        <v>128</v>
      </c>
      <c r="P7" t="s">
        <v>76</v>
      </c>
      <c r="Q7" t="s">
        <v>75</v>
      </c>
      <c r="R7">
        <v>346.9</v>
      </c>
      <c r="S7" t="s">
        <v>491</v>
      </c>
      <c r="V7" t="s">
        <v>90</v>
      </c>
      <c r="W7" t="s">
        <v>76</v>
      </c>
      <c r="X7" t="s">
        <v>75</v>
      </c>
      <c r="Y7">
        <v>441.20773070088183</v>
      </c>
      <c r="Z7" t="s">
        <v>430</v>
      </c>
      <c r="AC7" t="s">
        <v>80</v>
      </c>
      <c r="AD7" t="s">
        <v>67</v>
      </c>
      <c r="AE7" t="s">
        <v>75</v>
      </c>
      <c r="AF7">
        <v>6.2030202868995996E-3</v>
      </c>
      <c r="AG7" t="s">
        <v>475</v>
      </c>
      <c r="AJ7" t="s">
        <v>82</v>
      </c>
      <c r="AK7" t="s">
        <v>66</v>
      </c>
      <c r="AL7" t="s">
        <v>75</v>
      </c>
      <c r="AM7">
        <v>2.1726256553485496E-2</v>
      </c>
      <c r="AN7" t="s">
        <v>475</v>
      </c>
    </row>
    <row r="8" spans="1:40" x14ac:dyDescent="0.35">
      <c r="A8" s="7" t="s">
        <v>87</v>
      </c>
      <c r="B8" s="7"/>
      <c r="C8" s="7"/>
      <c r="D8" s="7"/>
      <c r="E8" s="7"/>
      <c r="F8" s="7"/>
      <c r="H8" t="s">
        <v>91</v>
      </c>
      <c r="I8" t="s">
        <v>76</v>
      </c>
      <c r="J8" t="s">
        <v>75</v>
      </c>
      <c r="K8" s="8">
        <v>166</v>
      </c>
      <c r="L8" t="s">
        <v>479</v>
      </c>
      <c r="O8" s="23" t="s">
        <v>87</v>
      </c>
      <c r="P8" s="23"/>
      <c r="Q8" s="23"/>
      <c r="R8" s="23"/>
      <c r="S8" s="23"/>
      <c r="T8" s="7"/>
      <c r="V8" t="s">
        <v>90</v>
      </c>
      <c r="W8" t="s">
        <v>76</v>
      </c>
      <c r="X8" t="s">
        <v>75</v>
      </c>
      <c r="Y8">
        <v>327.2</v>
      </c>
      <c r="Z8" t="s">
        <v>478</v>
      </c>
      <c r="AC8" t="s">
        <v>80</v>
      </c>
      <c r="AD8" t="s">
        <v>68</v>
      </c>
      <c r="AE8" t="s">
        <v>75</v>
      </c>
      <c r="AF8">
        <v>1.5408756152548373</v>
      </c>
      <c r="AG8" t="s">
        <v>475</v>
      </c>
      <c r="AJ8" t="s">
        <v>82</v>
      </c>
      <c r="AK8" t="s">
        <v>67</v>
      </c>
      <c r="AL8" t="s">
        <v>75</v>
      </c>
      <c r="AM8">
        <v>0.01</v>
      </c>
      <c r="AN8" t="s">
        <v>475</v>
      </c>
    </row>
    <row r="9" spans="1:40" x14ac:dyDescent="0.35">
      <c r="A9" t="s">
        <v>83</v>
      </c>
      <c r="B9" t="s">
        <v>66</v>
      </c>
      <c r="C9" t="s">
        <v>75</v>
      </c>
      <c r="D9" s="8">
        <v>0.10283577149999999</v>
      </c>
      <c r="E9" t="s">
        <v>475</v>
      </c>
      <c r="H9" t="s">
        <v>80</v>
      </c>
      <c r="I9" t="s">
        <v>76</v>
      </c>
      <c r="J9" t="s">
        <v>75</v>
      </c>
      <c r="K9" s="8">
        <v>180.92307692307693</v>
      </c>
      <c r="L9" t="s">
        <v>472</v>
      </c>
      <c r="O9" t="s">
        <v>82</v>
      </c>
      <c r="P9" t="s">
        <v>66</v>
      </c>
      <c r="Q9" t="s">
        <v>75</v>
      </c>
      <c r="R9" s="8">
        <v>2.0737509810144013E-3</v>
      </c>
      <c r="S9" t="s">
        <v>475</v>
      </c>
      <c r="V9" t="s">
        <v>80</v>
      </c>
      <c r="W9" t="s">
        <v>76</v>
      </c>
      <c r="X9" t="s">
        <v>75</v>
      </c>
      <c r="Y9">
        <v>381.60000000000008</v>
      </c>
      <c r="Z9" t="s">
        <v>472</v>
      </c>
      <c r="AC9" t="s">
        <v>80</v>
      </c>
      <c r="AD9" t="s">
        <v>52</v>
      </c>
      <c r="AE9" t="s">
        <v>75</v>
      </c>
      <c r="AF9">
        <v>539.56000000000006</v>
      </c>
      <c r="AG9" t="s">
        <v>478</v>
      </c>
      <c r="AJ9" t="s">
        <v>82</v>
      </c>
      <c r="AK9" t="s">
        <v>68</v>
      </c>
      <c r="AL9" t="s">
        <v>75</v>
      </c>
      <c r="AM9">
        <v>0.39974999999999999</v>
      </c>
      <c r="AN9" t="s">
        <v>479</v>
      </c>
    </row>
    <row r="10" spans="1:40" x14ac:dyDescent="0.35">
      <c r="A10" t="s">
        <v>84</v>
      </c>
      <c r="B10" t="s">
        <v>66</v>
      </c>
      <c r="C10" t="s">
        <v>75</v>
      </c>
      <c r="D10" s="8">
        <v>3.1730000000000001E-2</v>
      </c>
      <c r="E10" t="s">
        <v>474</v>
      </c>
      <c r="H10" t="s">
        <v>92</v>
      </c>
      <c r="I10" t="s">
        <v>76</v>
      </c>
      <c r="J10" t="s">
        <v>75</v>
      </c>
      <c r="K10" s="8">
        <v>145.30000000000001</v>
      </c>
      <c r="L10" t="s">
        <v>473</v>
      </c>
      <c r="O10" t="s">
        <v>89</v>
      </c>
      <c r="P10" t="s">
        <v>69</v>
      </c>
      <c r="Q10" t="s">
        <v>75</v>
      </c>
      <c r="R10" s="8">
        <v>0.17284379999999999</v>
      </c>
      <c r="S10" t="s">
        <v>477</v>
      </c>
      <c r="W10" t="s">
        <v>76</v>
      </c>
      <c r="X10" t="s">
        <v>75</v>
      </c>
      <c r="Y10">
        <v>381</v>
      </c>
      <c r="Z10" t="s">
        <v>481</v>
      </c>
      <c r="AC10" t="s">
        <v>80</v>
      </c>
      <c r="AD10" t="s">
        <v>52</v>
      </c>
      <c r="AE10" t="s">
        <v>75</v>
      </c>
      <c r="AF10">
        <v>567.21177447197692</v>
      </c>
      <c r="AG10" t="s">
        <v>475</v>
      </c>
      <c r="AJ10" t="s">
        <v>82</v>
      </c>
      <c r="AK10" t="s">
        <v>68</v>
      </c>
      <c r="AL10" t="s">
        <v>75</v>
      </c>
      <c r="AM10">
        <v>1.1000000000000001</v>
      </c>
      <c r="AN10" t="s">
        <v>475</v>
      </c>
    </row>
    <row r="11" spans="1:40" x14ac:dyDescent="0.35">
      <c r="A11" t="s">
        <v>83</v>
      </c>
      <c r="B11" t="s">
        <v>66</v>
      </c>
      <c r="C11" t="s">
        <v>75</v>
      </c>
      <c r="D11" s="8">
        <v>8.6730000000000002E-2</v>
      </c>
      <c r="E11" t="s">
        <v>474</v>
      </c>
      <c r="H11" t="s">
        <v>93</v>
      </c>
      <c r="I11" t="s">
        <v>76</v>
      </c>
      <c r="J11" t="s">
        <v>75</v>
      </c>
      <c r="K11" s="8">
        <v>147.6</v>
      </c>
      <c r="L11" t="s">
        <v>473</v>
      </c>
      <c r="O11" t="s">
        <v>89</v>
      </c>
      <c r="P11" t="s">
        <v>69</v>
      </c>
      <c r="Q11" t="s">
        <v>75</v>
      </c>
      <c r="R11" s="8">
        <v>0.16238320000000003</v>
      </c>
      <c r="S11" t="s">
        <v>477</v>
      </c>
      <c r="W11" t="s">
        <v>76</v>
      </c>
      <c r="X11" t="s">
        <v>75</v>
      </c>
      <c r="Y11">
        <v>397.5</v>
      </c>
      <c r="Z11" t="s">
        <v>386</v>
      </c>
      <c r="AC11" t="s">
        <v>80</v>
      </c>
      <c r="AD11" t="s">
        <v>69</v>
      </c>
      <c r="AE11" t="s">
        <v>75</v>
      </c>
      <c r="AF11">
        <v>1.6306080000000001E-2</v>
      </c>
      <c r="AG11" t="s">
        <v>475</v>
      </c>
      <c r="AJ11" t="s">
        <v>82</v>
      </c>
      <c r="AK11" t="s">
        <v>52</v>
      </c>
      <c r="AL11" t="s">
        <v>75</v>
      </c>
      <c r="AM11">
        <v>307.5</v>
      </c>
      <c r="AN11" t="s">
        <v>479</v>
      </c>
    </row>
    <row r="12" spans="1:40" x14ac:dyDescent="0.35">
      <c r="A12" t="s">
        <v>80</v>
      </c>
      <c r="B12" t="s">
        <v>67</v>
      </c>
      <c r="C12" t="s">
        <v>75</v>
      </c>
      <c r="D12" s="8">
        <v>1.0008E-2</v>
      </c>
      <c r="E12" t="s">
        <v>472</v>
      </c>
      <c r="H12" t="s">
        <v>94</v>
      </c>
      <c r="I12" t="s">
        <v>76</v>
      </c>
      <c r="J12" t="s">
        <v>75</v>
      </c>
      <c r="K12" s="8">
        <v>149</v>
      </c>
      <c r="L12" t="s">
        <v>480</v>
      </c>
      <c r="O12" t="s">
        <v>82</v>
      </c>
      <c r="P12" t="s">
        <v>69</v>
      </c>
      <c r="Q12" t="s">
        <v>75</v>
      </c>
      <c r="R12" s="8">
        <v>1.0359623499141038E-2</v>
      </c>
      <c r="S12" t="s">
        <v>475</v>
      </c>
      <c r="V12" s="23" t="s">
        <v>133</v>
      </c>
      <c r="W12" s="23"/>
      <c r="X12" s="23"/>
      <c r="Y12" s="23"/>
      <c r="Z12" s="23"/>
      <c r="AC12" t="s">
        <v>80</v>
      </c>
      <c r="AD12" t="s">
        <v>45</v>
      </c>
      <c r="AE12" t="s">
        <v>75</v>
      </c>
      <c r="AF12">
        <v>2.7561228128895094</v>
      </c>
      <c r="AG12" t="s">
        <v>475</v>
      </c>
      <c r="AJ12" t="s">
        <v>82</v>
      </c>
      <c r="AK12" t="s">
        <v>52</v>
      </c>
      <c r="AL12" t="s">
        <v>75</v>
      </c>
      <c r="AM12">
        <v>879.29152252541917</v>
      </c>
      <c r="AN12" t="s">
        <v>475</v>
      </c>
    </row>
    <row r="13" spans="1:40" x14ac:dyDescent="0.35">
      <c r="A13" t="s">
        <v>83</v>
      </c>
      <c r="B13" t="s">
        <v>67</v>
      </c>
      <c r="C13" t="s">
        <v>75</v>
      </c>
      <c r="D13" s="8">
        <v>0.01</v>
      </c>
      <c r="E13" t="s">
        <v>475</v>
      </c>
      <c r="H13" t="s">
        <v>95</v>
      </c>
      <c r="I13" t="s">
        <v>76</v>
      </c>
      <c r="J13" t="s">
        <v>75</v>
      </c>
      <c r="K13" s="8">
        <v>142.30000000000001</v>
      </c>
      <c r="L13" t="s">
        <v>480</v>
      </c>
      <c r="O13" t="s">
        <v>129</v>
      </c>
      <c r="P13" t="s">
        <v>69</v>
      </c>
      <c r="Q13" t="s">
        <v>75</v>
      </c>
      <c r="R13" s="8">
        <v>0.2</v>
      </c>
      <c r="S13" t="s">
        <v>494</v>
      </c>
      <c r="V13" t="s">
        <v>127</v>
      </c>
      <c r="W13" t="s">
        <v>66</v>
      </c>
      <c r="X13" t="s">
        <v>75</v>
      </c>
      <c r="Y13">
        <v>1.0999999999999999E-2</v>
      </c>
      <c r="Z13" t="s">
        <v>408</v>
      </c>
      <c r="AC13" t="s">
        <v>80</v>
      </c>
      <c r="AD13" t="s">
        <v>70</v>
      </c>
      <c r="AE13" t="s">
        <v>75</v>
      </c>
      <c r="AF13">
        <v>4.7533753919730588E-2</v>
      </c>
      <c r="AG13" t="s">
        <v>475</v>
      </c>
      <c r="AJ13" t="s">
        <v>82</v>
      </c>
      <c r="AK13" t="s">
        <v>69</v>
      </c>
      <c r="AL13" t="s">
        <v>75</v>
      </c>
      <c r="AM13">
        <v>1.1992499999999998E-2</v>
      </c>
      <c r="AN13" t="s">
        <v>479</v>
      </c>
    </row>
    <row r="14" spans="1:40" x14ac:dyDescent="0.35">
      <c r="A14" t="s">
        <v>84</v>
      </c>
      <c r="B14" t="s">
        <v>67</v>
      </c>
      <c r="C14" t="s">
        <v>75</v>
      </c>
      <c r="D14" s="8">
        <v>1.0019999999999999E-2</v>
      </c>
      <c r="E14" t="s">
        <v>474</v>
      </c>
      <c r="H14" t="s">
        <v>96</v>
      </c>
      <c r="I14" t="s">
        <v>76</v>
      </c>
      <c r="J14" t="s">
        <v>75</v>
      </c>
      <c r="K14" s="8">
        <v>130.69999999999999</v>
      </c>
      <c r="L14" t="s">
        <v>480</v>
      </c>
      <c r="O14" t="s">
        <v>130</v>
      </c>
      <c r="P14" t="s">
        <v>121</v>
      </c>
      <c r="Q14" t="s">
        <v>75</v>
      </c>
      <c r="R14" s="8">
        <v>0.3</v>
      </c>
      <c r="S14" t="s">
        <v>494</v>
      </c>
      <c r="V14" t="s">
        <v>82</v>
      </c>
      <c r="W14" t="s">
        <v>66</v>
      </c>
      <c r="X14" t="s">
        <v>75</v>
      </c>
      <c r="Y14">
        <v>2.1321000000000003E-2</v>
      </c>
      <c r="Z14" t="s">
        <v>475</v>
      </c>
      <c r="AC14" t="s">
        <v>80</v>
      </c>
      <c r="AD14" t="s">
        <v>71</v>
      </c>
      <c r="AE14" t="s">
        <v>75</v>
      </c>
      <c r="AF14">
        <v>0.12565384109788891</v>
      </c>
      <c r="AG14" t="s">
        <v>475</v>
      </c>
      <c r="AJ14" t="s">
        <v>82</v>
      </c>
      <c r="AK14" t="s">
        <v>69</v>
      </c>
      <c r="AL14" t="s">
        <v>75</v>
      </c>
      <c r="AM14">
        <v>3.4000000000000002E-2</v>
      </c>
      <c r="AN14" t="s">
        <v>475</v>
      </c>
    </row>
    <row r="15" spans="1:40" x14ac:dyDescent="0.35">
      <c r="A15" t="s">
        <v>83</v>
      </c>
      <c r="B15" t="s">
        <v>67</v>
      </c>
      <c r="C15" t="s">
        <v>75</v>
      </c>
      <c r="D15" s="8">
        <v>1.0620000000000001E-2</v>
      </c>
      <c r="E15" t="s">
        <v>474</v>
      </c>
      <c r="I15" t="s">
        <v>76</v>
      </c>
      <c r="J15" t="s">
        <v>75</v>
      </c>
      <c r="K15" s="8">
        <v>150</v>
      </c>
      <c r="L15" t="s">
        <v>481</v>
      </c>
      <c r="O15" t="s">
        <v>129</v>
      </c>
      <c r="P15" t="s">
        <v>121</v>
      </c>
      <c r="Q15" t="s">
        <v>75</v>
      </c>
      <c r="R15" s="8">
        <v>0.1</v>
      </c>
      <c r="S15" t="s">
        <v>494</v>
      </c>
      <c r="W15" t="s">
        <v>66</v>
      </c>
      <c r="X15" t="s">
        <v>75</v>
      </c>
      <c r="Y15">
        <v>1.6E-2</v>
      </c>
      <c r="Z15" t="s">
        <v>418</v>
      </c>
      <c r="AC15" t="s">
        <v>80</v>
      </c>
      <c r="AD15" t="s">
        <v>72</v>
      </c>
      <c r="AE15" t="s">
        <v>75</v>
      </c>
      <c r="AF15">
        <v>3.6399999999999995E-2</v>
      </c>
      <c r="AG15" t="s">
        <v>492</v>
      </c>
      <c r="AJ15" t="s">
        <v>82</v>
      </c>
      <c r="AK15" t="s">
        <v>45</v>
      </c>
      <c r="AL15" t="s">
        <v>75</v>
      </c>
      <c r="AM15">
        <v>0.92249999999999988</v>
      </c>
      <c r="AN15" t="s">
        <v>479</v>
      </c>
    </row>
    <row r="16" spans="1:40" x14ac:dyDescent="0.35">
      <c r="A16" t="s">
        <v>80</v>
      </c>
      <c r="B16" t="s">
        <v>67</v>
      </c>
      <c r="C16" t="s">
        <v>75</v>
      </c>
      <c r="D16" s="8">
        <v>1.0312329466357307E-2</v>
      </c>
      <c r="E16" t="s">
        <v>476</v>
      </c>
      <c r="H16" t="s">
        <v>97</v>
      </c>
      <c r="I16" t="s">
        <v>76</v>
      </c>
      <c r="J16" t="s">
        <v>75</v>
      </c>
      <c r="K16" s="8">
        <v>169.1</v>
      </c>
      <c r="L16" t="s">
        <v>386</v>
      </c>
      <c r="O16" t="s">
        <v>127</v>
      </c>
      <c r="P16" t="s">
        <v>107</v>
      </c>
      <c r="Q16" t="s">
        <v>75</v>
      </c>
      <c r="R16" s="8">
        <v>3.0000000000000001E-3</v>
      </c>
      <c r="S16" t="s">
        <v>408</v>
      </c>
      <c r="V16" t="s">
        <v>127</v>
      </c>
      <c r="W16" t="s">
        <v>67</v>
      </c>
      <c r="X16" t="s">
        <v>75</v>
      </c>
      <c r="Y16">
        <v>0.02</v>
      </c>
      <c r="Z16" t="s">
        <v>408</v>
      </c>
      <c r="AC16" t="s">
        <v>80</v>
      </c>
      <c r="AD16" t="s">
        <v>72</v>
      </c>
      <c r="AE16" t="s">
        <v>75</v>
      </c>
      <c r="AF16">
        <v>0.12188142030700153</v>
      </c>
      <c r="AG16" t="s">
        <v>475</v>
      </c>
      <c r="AJ16" t="s">
        <v>82</v>
      </c>
      <c r="AK16" t="s">
        <v>45</v>
      </c>
      <c r="AL16" t="s">
        <v>75</v>
      </c>
      <c r="AM16">
        <v>10.5</v>
      </c>
      <c r="AN16" t="s">
        <v>475</v>
      </c>
    </row>
    <row r="17" spans="1:40" x14ac:dyDescent="0.35">
      <c r="A17" t="s">
        <v>83</v>
      </c>
      <c r="B17" t="s">
        <v>68</v>
      </c>
      <c r="C17" t="s">
        <v>75</v>
      </c>
      <c r="D17" s="8">
        <v>1.1000000000000001</v>
      </c>
      <c r="E17" t="s">
        <v>475</v>
      </c>
      <c r="H17" t="s">
        <v>98</v>
      </c>
      <c r="I17" t="s">
        <v>76</v>
      </c>
      <c r="J17" t="s">
        <v>75</v>
      </c>
      <c r="K17" s="8">
        <v>169.1</v>
      </c>
      <c r="L17" t="s">
        <v>386</v>
      </c>
      <c r="O17" t="s">
        <v>127</v>
      </c>
      <c r="P17" t="s">
        <v>131</v>
      </c>
      <c r="Q17" t="s">
        <v>75</v>
      </c>
      <c r="R17" s="8">
        <v>2.6</v>
      </c>
      <c r="S17" t="s">
        <v>408</v>
      </c>
      <c r="V17" t="s">
        <v>89</v>
      </c>
      <c r="W17" t="s">
        <v>67</v>
      </c>
      <c r="X17" t="s">
        <v>75</v>
      </c>
      <c r="Y17">
        <v>1.0651259999999999E-2</v>
      </c>
      <c r="Z17" t="s">
        <v>477</v>
      </c>
      <c r="AC17" t="s">
        <v>80</v>
      </c>
      <c r="AD17" t="s">
        <v>74</v>
      </c>
      <c r="AE17" t="s">
        <v>75</v>
      </c>
      <c r="AF17">
        <v>0.12659225075305303</v>
      </c>
      <c r="AG17" t="s">
        <v>475</v>
      </c>
      <c r="AJ17" t="s">
        <v>80</v>
      </c>
      <c r="AK17" t="s">
        <v>45</v>
      </c>
      <c r="AL17" t="s">
        <v>75</v>
      </c>
      <c r="AM17">
        <v>6.3360000000000003</v>
      </c>
      <c r="AN17" t="s">
        <v>493</v>
      </c>
    </row>
    <row r="18" spans="1:40" x14ac:dyDescent="0.35">
      <c r="A18" t="s">
        <v>80</v>
      </c>
      <c r="B18" t="s">
        <v>52</v>
      </c>
      <c r="C18" t="s">
        <v>75</v>
      </c>
      <c r="D18" s="8">
        <v>540</v>
      </c>
      <c r="E18" t="s">
        <v>472</v>
      </c>
      <c r="H18" t="s">
        <v>99</v>
      </c>
      <c r="I18" t="s">
        <v>76</v>
      </c>
      <c r="J18" t="s">
        <v>75</v>
      </c>
      <c r="K18" s="8">
        <v>170.2</v>
      </c>
      <c r="L18" t="s">
        <v>386</v>
      </c>
      <c r="O18" t="s">
        <v>82</v>
      </c>
      <c r="P18" t="s">
        <v>131</v>
      </c>
      <c r="Q18" t="s">
        <v>75</v>
      </c>
      <c r="R18" s="8">
        <v>0.21833320314160223</v>
      </c>
      <c r="S18" t="s">
        <v>475</v>
      </c>
      <c r="V18" t="s">
        <v>89</v>
      </c>
      <c r="W18" t="s">
        <v>67</v>
      </c>
      <c r="X18" t="s">
        <v>75</v>
      </c>
      <c r="Y18">
        <v>1.0006640000000001E-2</v>
      </c>
      <c r="Z18" t="s">
        <v>477</v>
      </c>
      <c r="AJ18" t="s">
        <v>80</v>
      </c>
      <c r="AK18" t="s">
        <v>45</v>
      </c>
      <c r="AL18" t="s">
        <v>75</v>
      </c>
      <c r="AM18">
        <v>6.2279999999999998</v>
      </c>
      <c r="AN18" t="s">
        <v>493</v>
      </c>
    </row>
    <row r="19" spans="1:40" x14ac:dyDescent="0.35">
      <c r="A19" t="s">
        <v>83</v>
      </c>
      <c r="B19" t="s">
        <v>52</v>
      </c>
      <c r="C19" t="s">
        <v>75</v>
      </c>
      <c r="D19" s="8">
        <v>680.95892857142871</v>
      </c>
      <c r="E19" t="s">
        <v>475</v>
      </c>
      <c r="H19" t="s">
        <v>100</v>
      </c>
      <c r="I19" t="s">
        <v>76</v>
      </c>
      <c r="J19" t="s">
        <v>75</v>
      </c>
      <c r="K19" s="8">
        <v>170.2</v>
      </c>
      <c r="L19" t="s">
        <v>386</v>
      </c>
      <c r="O19" t="s">
        <v>129</v>
      </c>
      <c r="P19" t="s">
        <v>131</v>
      </c>
      <c r="Q19" t="s">
        <v>75</v>
      </c>
      <c r="R19" s="8">
        <v>1.7</v>
      </c>
      <c r="S19" t="s">
        <v>494</v>
      </c>
      <c r="V19" t="s">
        <v>82</v>
      </c>
      <c r="W19" t="s">
        <v>67</v>
      </c>
      <c r="X19" t="s">
        <v>75</v>
      </c>
      <c r="Y19">
        <v>0.01</v>
      </c>
      <c r="Z19" t="s">
        <v>475</v>
      </c>
      <c r="AJ19" t="s">
        <v>82</v>
      </c>
      <c r="AK19" t="s">
        <v>70</v>
      </c>
      <c r="AL19" t="s">
        <v>75</v>
      </c>
      <c r="AM19">
        <v>1.968E-2</v>
      </c>
      <c r="AN19" t="s">
        <v>479</v>
      </c>
    </row>
    <row r="20" spans="1:40" x14ac:dyDescent="0.35">
      <c r="A20" t="s">
        <v>84</v>
      </c>
      <c r="B20" t="s">
        <v>52</v>
      </c>
      <c r="C20" t="s">
        <v>75</v>
      </c>
      <c r="D20" s="8">
        <v>532.73</v>
      </c>
      <c r="E20" t="s">
        <v>474</v>
      </c>
      <c r="H20" t="s">
        <v>101</v>
      </c>
      <c r="I20" t="s">
        <v>76</v>
      </c>
      <c r="J20" t="s">
        <v>75</v>
      </c>
      <c r="K20" s="8">
        <v>135.1</v>
      </c>
      <c r="L20" t="s">
        <v>386</v>
      </c>
      <c r="O20" t="s">
        <v>82</v>
      </c>
      <c r="P20" t="s">
        <v>70</v>
      </c>
      <c r="Q20" t="s">
        <v>75</v>
      </c>
      <c r="R20" s="8">
        <v>2.1986660871457387E-3</v>
      </c>
      <c r="S20" t="s">
        <v>475</v>
      </c>
      <c r="W20" t="s">
        <v>67</v>
      </c>
      <c r="X20" t="s">
        <v>75</v>
      </c>
      <c r="Y20">
        <v>7.2000000000000007E-3</v>
      </c>
      <c r="Z20" t="s">
        <v>487</v>
      </c>
      <c r="AJ20" t="s">
        <v>82</v>
      </c>
      <c r="AK20" t="s">
        <v>70</v>
      </c>
      <c r="AL20" t="s">
        <v>75</v>
      </c>
      <c r="AM20">
        <v>5.648826703906229E-2</v>
      </c>
      <c r="AN20" t="s">
        <v>475</v>
      </c>
    </row>
    <row r="21" spans="1:40" x14ac:dyDescent="0.35">
      <c r="A21" t="s">
        <v>83</v>
      </c>
      <c r="B21" t="s">
        <v>52</v>
      </c>
      <c r="C21" t="s">
        <v>75</v>
      </c>
      <c r="D21" s="8">
        <v>564.63</v>
      </c>
      <c r="E21" t="s">
        <v>474</v>
      </c>
      <c r="H21" t="s">
        <v>102</v>
      </c>
      <c r="I21" t="s">
        <v>76</v>
      </c>
      <c r="J21" t="s">
        <v>75</v>
      </c>
      <c r="K21" s="8">
        <v>138.19999999999999</v>
      </c>
      <c r="L21" t="s">
        <v>386</v>
      </c>
      <c r="O21" t="s">
        <v>127</v>
      </c>
      <c r="P21" t="s">
        <v>71</v>
      </c>
      <c r="Q21" t="s">
        <v>75</v>
      </c>
      <c r="R21" s="8">
        <v>2.1000000000000001E-2</v>
      </c>
      <c r="S21" t="s">
        <v>408</v>
      </c>
      <c r="W21" t="s">
        <v>67</v>
      </c>
      <c r="X21" t="s">
        <v>75</v>
      </c>
      <c r="Y21">
        <v>0.02</v>
      </c>
      <c r="Z21" t="s">
        <v>418</v>
      </c>
      <c r="AJ21" t="s">
        <v>82</v>
      </c>
      <c r="AK21" t="s">
        <v>71</v>
      </c>
      <c r="AL21" t="s">
        <v>75</v>
      </c>
      <c r="AM21">
        <v>5.5349999999999989E-2</v>
      </c>
      <c r="AN21" t="s">
        <v>479</v>
      </c>
    </row>
    <row r="22" spans="1:40" x14ac:dyDescent="0.35">
      <c r="A22" t="s">
        <v>80</v>
      </c>
      <c r="B22" t="s">
        <v>52</v>
      </c>
      <c r="C22" t="s">
        <v>75</v>
      </c>
      <c r="D22" s="8">
        <v>535.20989930394421</v>
      </c>
      <c r="E22" t="s">
        <v>476</v>
      </c>
      <c r="I22" t="s">
        <v>76</v>
      </c>
      <c r="J22" t="s">
        <v>75</v>
      </c>
      <c r="K22" s="8">
        <v>155.80000000000001</v>
      </c>
      <c r="L22" t="s">
        <v>482</v>
      </c>
      <c r="O22" t="s">
        <v>82</v>
      </c>
      <c r="P22" t="s">
        <v>71</v>
      </c>
      <c r="Q22" t="s">
        <v>75</v>
      </c>
      <c r="R22" s="8">
        <v>8.2365856653407427E-2</v>
      </c>
      <c r="S22" t="s">
        <v>475</v>
      </c>
      <c r="V22" t="s">
        <v>127</v>
      </c>
      <c r="W22" t="s">
        <v>68</v>
      </c>
      <c r="X22" t="s">
        <v>75</v>
      </c>
      <c r="Y22">
        <v>6.6</v>
      </c>
      <c r="Z22" t="s">
        <v>408</v>
      </c>
      <c r="AJ22" t="s">
        <v>82</v>
      </c>
      <c r="AK22" t="s">
        <v>71</v>
      </c>
      <c r="AL22" t="s">
        <v>75</v>
      </c>
      <c r="AM22">
        <v>0.1574366416919239</v>
      </c>
      <c r="AN22" t="s">
        <v>475</v>
      </c>
    </row>
    <row r="23" spans="1:40" x14ac:dyDescent="0.35">
      <c r="A23" t="s">
        <v>80</v>
      </c>
      <c r="B23" t="s">
        <v>69</v>
      </c>
      <c r="C23" t="s">
        <v>75</v>
      </c>
      <c r="D23" s="8">
        <v>2.7E-2</v>
      </c>
      <c r="E23" t="s">
        <v>472</v>
      </c>
      <c r="H23" t="s">
        <v>90</v>
      </c>
      <c r="I23" t="s">
        <v>76</v>
      </c>
      <c r="J23" t="s">
        <v>75</v>
      </c>
      <c r="K23" s="8">
        <v>151</v>
      </c>
      <c r="L23" t="s">
        <v>483</v>
      </c>
      <c r="O23" t="s">
        <v>82</v>
      </c>
      <c r="P23" t="s">
        <v>72</v>
      </c>
      <c r="Q23" t="s">
        <v>75</v>
      </c>
      <c r="R23" s="8">
        <v>1.1627825578964945E-2</v>
      </c>
      <c r="S23" t="s">
        <v>475</v>
      </c>
      <c r="V23" t="s">
        <v>82</v>
      </c>
      <c r="W23" t="s">
        <v>68</v>
      </c>
      <c r="X23" t="s">
        <v>75</v>
      </c>
      <c r="Y23">
        <v>1.1000000000000001</v>
      </c>
      <c r="Z23" t="s">
        <v>475</v>
      </c>
      <c r="AJ23" t="s">
        <v>82</v>
      </c>
      <c r="AK23" t="s">
        <v>72</v>
      </c>
      <c r="AL23" t="s">
        <v>75</v>
      </c>
      <c r="AM23">
        <v>5.2275000000000002E-2</v>
      </c>
      <c r="AN23" t="s">
        <v>479</v>
      </c>
    </row>
    <row r="24" spans="1:40" x14ac:dyDescent="0.35">
      <c r="A24" t="s">
        <v>83</v>
      </c>
      <c r="B24" t="s">
        <v>69</v>
      </c>
      <c r="C24" t="s">
        <v>75</v>
      </c>
      <c r="D24" s="8">
        <v>3.4000000000000002E-2</v>
      </c>
      <c r="E24" t="s">
        <v>475</v>
      </c>
      <c r="H24" s="23" t="s">
        <v>87</v>
      </c>
      <c r="I24" s="23"/>
      <c r="J24" s="23"/>
      <c r="K24" s="23"/>
      <c r="L24" s="23"/>
      <c r="M24" s="7"/>
      <c r="O24" t="s">
        <v>82</v>
      </c>
      <c r="P24" t="s">
        <v>74</v>
      </c>
      <c r="Q24" t="s">
        <v>75</v>
      </c>
      <c r="R24" s="8">
        <v>3.6439031662451424E-2</v>
      </c>
      <c r="S24" t="s">
        <v>475</v>
      </c>
      <c r="V24" t="s">
        <v>127</v>
      </c>
      <c r="W24" t="s">
        <v>52</v>
      </c>
      <c r="X24" t="s">
        <v>75</v>
      </c>
      <c r="Y24">
        <v>508</v>
      </c>
      <c r="Z24" t="s">
        <v>408</v>
      </c>
      <c r="AJ24" t="s">
        <v>82</v>
      </c>
      <c r="AK24" t="s">
        <v>72</v>
      </c>
      <c r="AL24" t="s">
        <v>75</v>
      </c>
      <c r="AM24">
        <v>0.14484171035656998</v>
      </c>
      <c r="AN24" t="s">
        <v>475</v>
      </c>
    </row>
    <row r="25" spans="1:40" x14ac:dyDescent="0.35">
      <c r="A25" t="s">
        <v>84</v>
      </c>
      <c r="B25" t="s">
        <v>69</v>
      </c>
      <c r="C25" t="s">
        <v>75</v>
      </c>
      <c r="D25" s="8">
        <v>3.0060000000000003E-2</v>
      </c>
      <c r="E25" t="s">
        <v>474</v>
      </c>
      <c r="H25" t="s">
        <v>91</v>
      </c>
      <c r="I25" t="s">
        <v>66</v>
      </c>
      <c r="J25" t="s">
        <v>75</v>
      </c>
      <c r="K25" s="8">
        <v>4.0338000000000006E-3</v>
      </c>
      <c r="L25" t="s">
        <v>479</v>
      </c>
      <c r="O25" s="23" t="s">
        <v>22</v>
      </c>
      <c r="P25" s="23"/>
      <c r="Q25" s="23"/>
      <c r="R25" s="23"/>
      <c r="S25" s="23"/>
      <c r="T25" s="7"/>
      <c r="V25" t="s">
        <v>89</v>
      </c>
      <c r="W25" t="s">
        <v>52</v>
      </c>
      <c r="X25" t="s">
        <v>75</v>
      </c>
      <c r="Y25">
        <v>440.08199999999994</v>
      </c>
      <c r="Z25" t="s">
        <v>477</v>
      </c>
      <c r="AJ25" t="s">
        <v>80</v>
      </c>
      <c r="AK25" t="s">
        <v>18</v>
      </c>
      <c r="AL25" t="s">
        <v>75</v>
      </c>
      <c r="AM25">
        <v>1.1051999999999999E-2</v>
      </c>
      <c r="AN25" t="s">
        <v>493</v>
      </c>
    </row>
    <row r="26" spans="1:40" x14ac:dyDescent="0.35">
      <c r="A26" t="s">
        <v>83</v>
      </c>
      <c r="B26" t="s">
        <v>69</v>
      </c>
      <c r="C26" t="s">
        <v>75</v>
      </c>
      <c r="D26" s="8">
        <v>3.0090000000000002E-2</v>
      </c>
      <c r="E26" t="s">
        <v>474</v>
      </c>
      <c r="H26" t="s">
        <v>82</v>
      </c>
      <c r="I26" t="s">
        <v>66</v>
      </c>
      <c r="J26" t="s">
        <v>75</v>
      </c>
      <c r="K26" s="8">
        <v>4.3649999999999991E-3</v>
      </c>
      <c r="L26" t="s">
        <v>475</v>
      </c>
      <c r="O26" t="s">
        <v>88</v>
      </c>
      <c r="P26" t="s">
        <v>78</v>
      </c>
      <c r="Q26" t="s">
        <v>126</v>
      </c>
      <c r="R26" s="8">
        <v>4.7034242931060116E-11</v>
      </c>
      <c r="S26" t="s">
        <v>382</v>
      </c>
      <c r="V26" t="s">
        <v>89</v>
      </c>
      <c r="W26" t="s">
        <v>52</v>
      </c>
      <c r="X26" t="s">
        <v>75</v>
      </c>
      <c r="Y26">
        <v>413.44799999999998</v>
      </c>
      <c r="Z26" t="s">
        <v>477</v>
      </c>
      <c r="AJ26" t="s">
        <v>80</v>
      </c>
      <c r="AK26" t="s">
        <v>18</v>
      </c>
      <c r="AL26" t="s">
        <v>75</v>
      </c>
      <c r="AM26">
        <v>1.0872E-2</v>
      </c>
      <c r="AN26" t="s">
        <v>493</v>
      </c>
    </row>
    <row r="27" spans="1:40" x14ac:dyDescent="0.35">
      <c r="A27" t="s">
        <v>80</v>
      </c>
      <c r="B27" t="s">
        <v>69</v>
      </c>
      <c r="C27" t="s">
        <v>75</v>
      </c>
      <c r="D27" s="8">
        <v>2.5780823665893265E-2</v>
      </c>
      <c r="E27" t="s">
        <v>476</v>
      </c>
      <c r="H27" t="s">
        <v>89</v>
      </c>
      <c r="I27" t="s">
        <v>67</v>
      </c>
      <c r="J27" t="s">
        <v>75</v>
      </c>
      <c r="K27" s="8">
        <v>0.21156</v>
      </c>
      <c r="L27" t="s">
        <v>477</v>
      </c>
      <c r="O27" t="s">
        <v>88</v>
      </c>
      <c r="P27" t="s">
        <v>79</v>
      </c>
      <c r="Q27" t="s">
        <v>126</v>
      </c>
      <c r="R27" s="8">
        <v>6.3214022499344795E-8</v>
      </c>
      <c r="S27" t="s">
        <v>382</v>
      </c>
      <c r="V27" t="s">
        <v>90</v>
      </c>
      <c r="W27" t="s">
        <v>52</v>
      </c>
      <c r="X27" t="s">
        <v>75</v>
      </c>
      <c r="Y27">
        <v>605.82233502538077</v>
      </c>
      <c r="Z27" t="s">
        <v>430</v>
      </c>
      <c r="AJ27" t="s">
        <v>82</v>
      </c>
      <c r="AK27" t="s">
        <v>73</v>
      </c>
      <c r="AL27" t="s">
        <v>75</v>
      </c>
      <c r="AM27">
        <v>1.32225E-2</v>
      </c>
      <c r="AN27" t="s">
        <v>479</v>
      </c>
    </row>
    <row r="28" spans="1:40" x14ac:dyDescent="0.35">
      <c r="A28" t="s">
        <v>80</v>
      </c>
      <c r="B28" t="s">
        <v>45</v>
      </c>
      <c r="C28" t="s">
        <v>75</v>
      </c>
      <c r="D28" s="8">
        <v>15.803999999999998</v>
      </c>
      <c r="E28" t="s">
        <v>472</v>
      </c>
      <c r="H28" t="s">
        <v>89</v>
      </c>
      <c r="I28" t="s">
        <v>67</v>
      </c>
      <c r="J28" t="s">
        <v>75</v>
      </c>
      <c r="K28" s="8">
        <v>0.200408</v>
      </c>
      <c r="L28" t="s">
        <v>477</v>
      </c>
      <c r="V28" t="s">
        <v>90</v>
      </c>
      <c r="W28" t="s">
        <v>52</v>
      </c>
      <c r="X28" t="s">
        <v>75</v>
      </c>
      <c r="Y28">
        <v>451.53599999999994</v>
      </c>
      <c r="Z28" t="s">
        <v>478</v>
      </c>
      <c r="AJ28" t="s">
        <v>82</v>
      </c>
      <c r="AK28" t="s">
        <v>73</v>
      </c>
      <c r="AL28" t="s">
        <v>75</v>
      </c>
      <c r="AM28">
        <v>3.6501434968610379E-2</v>
      </c>
      <c r="AN28" t="s">
        <v>475</v>
      </c>
    </row>
    <row r="29" spans="1:40" x14ac:dyDescent="0.35">
      <c r="A29" t="s">
        <v>83</v>
      </c>
      <c r="B29" t="s">
        <v>45</v>
      </c>
      <c r="C29" t="s">
        <v>75</v>
      </c>
      <c r="D29" s="8">
        <v>11.2</v>
      </c>
      <c r="E29" t="s">
        <v>475</v>
      </c>
      <c r="H29" t="s">
        <v>90</v>
      </c>
      <c r="I29" t="s">
        <v>67</v>
      </c>
      <c r="J29" t="s">
        <v>75</v>
      </c>
      <c r="K29" s="8">
        <v>6.2338240270727576</v>
      </c>
      <c r="L29" t="s">
        <v>430</v>
      </c>
      <c r="V29" t="s">
        <v>80</v>
      </c>
      <c r="W29" t="s">
        <v>52</v>
      </c>
      <c r="X29" t="s">
        <v>75</v>
      </c>
      <c r="Y29">
        <v>522</v>
      </c>
      <c r="Z29" t="s">
        <v>472</v>
      </c>
      <c r="AJ29" t="s">
        <v>82</v>
      </c>
      <c r="AK29" t="s">
        <v>74</v>
      </c>
      <c r="AL29" t="s">
        <v>75</v>
      </c>
      <c r="AM29">
        <v>0.17527499999999999</v>
      </c>
      <c r="AN29" t="s">
        <v>479</v>
      </c>
    </row>
    <row r="30" spans="1:40" x14ac:dyDescent="0.35">
      <c r="A30" t="s">
        <v>83</v>
      </c>
      <c r="B30" t="s">
        <v>70</v>
      </c>
      <c r="C30" t="s">
        <v>75</v>
      </c>
      <c r="D30" s="8">
        <v>0.26737300590000002</v>
      </c>
      <c r="E30" t="s">
        <v>475</v>
      </c>
      <c r="H30" t="s">
        <v>90</v>
      </c>
      <c r="I30" t="s">
        <v>67</v>
      </c>
      <c r="J30" t="s">
        <v>75</v>
      </c>
      <c r="K30" s="8">
        <v>7.9052800000000003</v>
      </c>
      <c r="L30" t="s">
        <v>478</v>
      </c>
      <c r="V30" t="s">
        <v>82</v>
      </c>
      <c r="W30" t="s">
        <v>52</v>
      </c>
      <c r="X30" t="s">
        <v>75</v>
      </c>
      <c r="Y30">
        <v>596.96865794948974</v>
      </c>
      <c r="Z30" t="s">
        <v>475</v>
      </c>
      <c r="AJ30" t="s">
        <v>82</v>
      </c>
      <c r="AK30" t="s">
        <v>74</v>
      </c>
      <c r="AL30" t="s">
        <v>75</v>
      </c>
      <c r="AM30">
        <v>0.5</v>
      </c>
      <c r="AN30" t="s">
        <v>475</v>
      </c>
    </row>
    <row r="31" spans="1:40" x14ac:dyDescent="0.35">
      <c r="A31" t="s">
        <v>83</v>
      </c>
      <c r="B31" t="s">
        <v>71</v>
      </c>
      <c r="C31" t="s">
        <v>75</v>
      </c>
      <c r="D31" s="8">
        <v>0.74518675000000001</v>
      </c>
      <c r="E31" t="s">
        <v>475</v>
      </c>
      <c r="H31" t="s">
        <v>80</v>
      </c>
      <c r="I31" t="s">
        <v>67</v>
      </c>
      <c r="J31" t="s">
        <v>75</v>
      </c>
      <c r="K31" s="8">
        <v>2.9988000000000001</v>
      </c>
      <c r="L31" t="s">
        <v>472</v>
      </c>
      <c r="W31" t="s">
        <v>52</v>
      </c>
      <c r="X31" t="s">
        <v>75</v>
      </c>
      <c r="Y31">
        <v>522</v>
      </c>
      <c r="Z31" t="s">
        <v>481</v>
      </c>
    </row>
    <row r="32" spans="1:40" x14ac:dyDescent="0.35">
      <c r="A32" t="s">
        <v>83</v>
      </c>
      <c r="B32" t="s">
        <v>72</v>
      </c>
      <c r="C32" t="s">
        <v>75</v>
      </c>
      <c r="D32" s="8">
        <v>0.68557181</v>
      </c>
      <c r="E32" t="s">
        <v>475</v>
      </c>
      <c r="H32" t="s">
        <v>82</v>
      </c>
      <c r="I32" t="s">
        <v>67</v>
      </c>
      <c r="J32" t="s">
        <v>75</v>
      </c>
      <c r="K32" s="8">
        <v>5.0456539933374449</v>
      </c>
      <c r="L32" t="s">
        <v>475</v>
      </c>
      <c r="W32" t="s">
        <v>52</v>
      </c>
      <c r="X32" t="s">
        <v>75</v>
      </c>
      <c r="Y32">
        <v>541.4</v>
      </c>
      <c r="Z32" t="s">
        <v>386</v>
      </c>
    </row>
    <row r="33" spans="1:26" x14ac:dyDescent="0.35">
      <c r="A33" t="s">
        <v>80</v>
      </c>
      <c r="B33" t="s">
        <v>73</v>
      </c>
      <c r="C33" t="s">
        <v>75</v>
      </c>
      <c r="D33" s="8">
        <v>1.6164000000000001</v>
      </c>
      <c r="E33" t="s">
        <v>472</v>
      </c>
      <c r="H33" t="s">
        <v>103</v>
      </c>
      <c r="I33" t="s">
        <v>67</v>
      </c>
      <c r="J33" t="s">
        <v>75</v>
      </c>
      <c r="K33" s="8">
        <v>0.25</v>
      </c>
      <c r="L33" t="s">
        <v>473</v>
      </c>
      <c r="W33" t="s">
        <v>52</v>
      </c>
      <c r="X33" t="s">
        <v>75</v>
      </c>
      <c r="Y33">
        <v>236.88</v>
      </c>
      <c r="Z33" t="s">
        <v>487</v>
      </c>
    </row>
    <row r="34" spans="1:26" x14ac:dyDescent="0.35">
      <c r="A34" t="s">
        <v>83</v>
      </c>
      <c r="B34" t="s">
        <v>73</v>
      </c>
      <c r="C34" t="s">
        <v>75</v>
      </c>
      <c r="D34" s="8">
        <v>2.1016895000000004</v>
      </c>
      <c r="E34" t="s">
        <v>475</v>
      </c>
      <c r="H34" t="s">
        <v>104</v>
      </c>
      <c r="I34" t="s">
        <v>67</v>
      </c>
      <c r="J34" t="s">
        <v>75</v>
      </c>
      <c r="K34" s="8">
        <v>2.5</v>
      </c>
      <c r="L34" t="s">
        <v>473</v>
      </c>
      <c r="W34" t="s">
        <v>52</v>
      </c>
      <c r="X34" t="s">
        <v>75</v>
      </c>
      <c r="Y34">
        <v>583</v>
      </c>
      <c r="Z34" t="s">
        <v>418</v>
      </c>
    </row>
    <row r="35" spans="1:26" x14ac:dyDescent="0.35">
      <c r="A35" t="s">
        <v>83</v>
      </c>
      <c r="B35" t="s">
        <v>74</v>
      </c>
      <c r="C35" t="s">
        <v>75</v>
      </c>
      <c r="D35" s="8">
        <v>0.5</v>
      </c>
      <c r="E35" t="s">
        <v>475</v>
      </c>
      <c r="H35" t="s">
        <v>105</v>
      </c>
      <c r="I35" t="s">
        <v>67</v>
      </c>
      <c r="J35" t="s">
        <v>75</v>
      </c>
      <c r="K35" s="8">
        <v>0.25</v>
      </c>
      <c r="L35" t="s">
        <v>473</v>
      </c>
      <c r="W35" t="s">
        <v>52</v>
      </c>
      <c r="X35" t="s">
        <v>75</v>
      </c>
      <c r="Y35">
        <v>597</v>
      </c>
      <c r="Z35" t="s">
        <v>418</v>
      </c>
    </row>
    <row r="36" spans="1:26" x14ac:dyDescent="0.35">
      <c r="A36" s="7" t="s">
        <v>22</v>
      </c>
      <c r="B36" s="7"/>
      <c r="C36" s="7"/>
      <c r="D36" s="7"/>
      <c r="E36" s="7"/>
      <c r="F36" s="7"/>
      <c r="H36" t="s">
        <v>106</v>
      </c>
      <c r="I36" t="s">
        <v>67</v>
      </c>
      <c r="J36" t="s">
        <v>75</v>
      </c>
      <c r="K36" s="8">
        <v>5</v>
      </c>
      <c r="L36" t="s">
        <v>473</v>
      </c>
      <c r="W36" t="s">
        <v>52</v>
      </c>
      <c r="X36" t="s">
        <v>75</v>
      </c>
      <c r="Y36">
        <v>697</v>
      </c>
      <c r="Z36" t="s">
        <v>418</v>
      </c>
    </row>
    <row r="37" spans="1:26" x14ac:dyDescent="0.35">
      <c r="A37" t="s">
        <v>88</v>
      </c>
      <c r="B37" t="s">
        <v>78</v>
      </c>
      <c r="C37" t="s">
        <v>23</v>
      </c>
      <c r="D37" s="8">
        <v>4.5375000000000005E-11</v>
      </c>
      <c r="E37" t="s">
        <v>382</v>
      </c>
      <c r="H37" t="s">
        <v>94</v>
      </c>
      <c r="I37" t="s">
        <v>67</v>
      </c>
      <c r="J37" t="s">
        <v>75</v>
      </c>
      <c r="K37" s="8">
        <v>6.9</v>
      </c>
      <c r="L37" t="s">
        <v>480</v>
      </c>
      <c r="V37" t="s">
        <v>127</v>
      </c>
      <c r="W37" t="s">
        <v>69</v>
      </c>
      <c r="X37" t="s">
        <v>75</v>
      </c>
      <c r="Y37">
        <v>3.0000000000000001E-3</v>
      </c>
      <c r="Z37" t="s">
        <v>408</v>
      </c>
    </row>
    <row r="38" spans="1:26" x14ac:dyDescent="0.35">
      <c r="A38" t="s">
        <v>88</v>
      </c>
      <c r="B38" t="s">
        <v>79</v>
      </c>
      <c r="C38" t="s">
        <v>23</v>
      </c>
      <c r="D38" s="8">
        <v>6.0984000000000012E-8</v>
      </c>
      <c r="E38" t="s">
        <v>382</v>
      </c>
      <c r="H38" t="s">
        <v>95</v>
      </c>
      <c r="I38" t="s">
        <v>67</v>
      </c>
      <c r="J38" t="s">
        <v>75</v>
      </c>
      <c r="K38" s="8">
        <v>3.3</v>
      </c>
      <c r="L38" t="s">
        <v>480</v>
      </c>
      <c r="V38" t="s">
        <v>89</v>
      </c>
      <c r="W38" t="s">
        <v>69</v>
      </c>
      <c r="X38" t="s">
        <v>75</v>
      </c>
      <c r="Y38">
        <v>3.189E-3</v>
      </c>
      <c r="Z38" t="s">
        <v>477</v>
      </c>
    </row>
    <row r="39" spans="1:26" x14ac:dyDescent="0.35">
      <c r="H39" t="s">
        <v>96</v>
      </c>
      <c r="I39" t="s">
        <v>67</v>
      </c>
      <c r="J39" t="s">
        <v>75</v>
      </c>
      <c r="K39" s="8">
        <v>0.01</v>
      </c>
      <c r="L39" t="s">
        <v>480</v>
      </c>
      <c r="V39" t="s">
        <v>89</v>
      </c>
      <c r="W39" t="s">
        <v>69</v>
      </c>
      <c r="X39" t="s">
        <v>75</v>
      </c>
      <c r="Y39">
        <v>2.9960000000000004E-3</v>
      </c>
      <c r="Z39" t="s">
        <v>477</v>
      </c>
    </row>
    <row r="40" spans="1:26" x14ac:dyDescent="0.35">
      <c r="H40" t="s">
        <v>108</v>
      </c>
      <c r="I40" t="s">
        <v>67</v>
      </c>
      <c r="J40" t="s">
        <v>75</v>
      </c>
      <c r="K40" s="8">
        <v>1.0080000000000002</v>
      </c>
      <c r="L40" t="s">
        <v>484</v>
      </c>
      <c r="V40" t="s">
        <v>82</v>
      </c>
      <c r="W40" t="s">
        <v>69</v>
      </c>
      <c r="X40" t="s">
        <v>75</v>
      </c>
      <c r="Y40">
        <v>3.4000000000000002E-2</v>
      </c>
      <c r="Z40" t="s">
        <v>475</v>
      </c>
    </row>
    <row r="41" spans="1:26" x14ac:dyDescent="0.35">
      <c r="H41" t="s">
        <v>108</v>
      </c>
      <c r="I41" t="s">
        <v>67</v>
      </c>
      <c r="J41" t="s">
        <v>75</v>
      </c>
      <c r="K41" s="8">
        <v>2.0160000000000005</v>
      </c>
      <c r="L41" t="s">
        <v>484</v>
      </c>
      <c r="V41" t="s">
        <v>127</v>
      </c>
      <c r="W41" t="s">
        <v>121</v>
      </c>
      <c r="X41" t="s">
        <v>75</v>
      </c>
      <c r="Y41">
        <v>0.01</v>
      </c>
      <c r="Z41" t="s">
        <v>408</v>
      </c>
    </row>
    <row r="42" spans="1:26" x14ac:dyDescent="0.35">
      <c r="H42" t="s">
        <v>109</v>
      </c>
      <c r="I42" t="s">
        <v>67</v>
      </c>
      <c r="J42" t="s">
        <v>75</v>
      </c>
      <c r="K42" s="8">
        <v>3</v>
      </c>
      <c r="L42" t="s">
        <v>481</v>
      </c>
      <c r="V42" t="s">
        <v>127</v>
      </c>
      <c r="W42" t="s">
        <v>107</v>
      </c>
      <c r="X42" t="s">
        <v>75</v>
      </c>
      <c r="Y42">
        <v>5.2999999999999999E-2</v>
      </c>
      <c r="Z42" t="s">
        <v>408</v>
      </c>
    </row>
    <row r="43" spans="1:26" x14ac:dyDescent="0.35">
      <c r="H43" t="s">
        <v>110</v>
      </c>
      <c r="I43" t="s">
        <v>67</v>
      </c>
      <c r="J43" t="s">
        <v>75</v>
      </c>
      <c r="K43" s="8">
        <v>0.16200000000000001</v>
      </c>
      <c r="L43" t="s">
        <v>485</v>
      </c>
      <c r="W43" t="s">
        <v>107</v>
      </c>
      <c r="X43" t="s">
        <v>75</v>
      </c>
      <c r="Y43">
        <v>1295</v>
      </c>
      <c r="Z43" t="s">
        <v>418</v>
      </c>
    </row>
    <row r="44" spans="1:26" x14ac:dyDescent="0.35">
      <c r="H44" t="s">
        <v>111</v>
      </c>
      <c r="I44" t="s">
        <v>67</v>
      </c>
      <c r="J44" t="s">
        <v>75</v>
      </c>
      <c r="K44" s="8">
        <v>4.0999999999999996</v>
      </c>
      <c r="L44" t="s">
        <v>486</v>
      </c>
      <c r="W44" t="s">
        <v>107</v>
      </c>
      <c r="X44" t="s">
        <v>75</v>
      </c>
      <c r="Y44">
        <v>0.84299999999999997</v>
      </c>
      <c r="Z44" t="s">
        <v>418</v>
      </c>
    </row>
    <row r="45" spans="1:26" x14ac:dyDescent="0.35">
      <c r="H45" t="s">
        <v>94</v>
      </c>
      <c r="I45" t="s">
        <v>67</v>
      </c>
      <c r="J45" t="s">
        <v>75</v>
      </c>
      <c r="K45" s="8">
        <v>6.9</v>
      </c>
      <c r="L45" t="s">
        <v>486</v>
      </c>
      <c r="V45" t="s">
        <v>127</v>
      </c>
      <c r="W45" t="s">
        <v>131</v>
      </c>
      <c r="X45" t="s">
        <v>75</v>
      </c>
      <c r="Y45">
        <v>2.6</v>
      </c>
      <c r="Z45" t="s">
        <v>408</v>
      </c>
    </row>
    <row r="46" spans="1:26" x14ac:dyDescent="0.35">
      <c r="H46" t="s">
        <v>112</v>
      </c>
      <c r="I46" t="s">
        <v>67</v>
      </c>
      <c r="J46" t="s">
        <v>75</v>
      </c>
      <c r="K46" s="8">
        <v>3.3</v>
      </c>
      <c r="L46" t="s">
        <v>486</v>
      </c>
      <c r="V46" t="s">
        <v>90</v>
      </c>
      <c r="W46" t="s">
        <v>131</v>
      </c>
      <c r="X46" t="s">
        <v>75</v>
      </c>
      <c r="Y46">
        <v>2.4584094754653134</v>
      </c>
      <c r="Z46" t="s">
        <v>430</v>
      </c>
    </row>
    <row r="47" spans="1:26" x14ac:dyDescent="0.35">
      <c r="H47" t="s">
        <v>95</v>
      </c>
      <c r="I47" t="s">
        <v>67</v>
      </c>
      <c r="J47" t="s">
        <v>75</v>
      </c>
      <c r="K47" s="8">
        <v>0.01</v>
      </c>
      <c r="L47" t="s">
        <v>486</v>
      </c>
      <c r="V47" t="s">
        <v>80</v>
      </c>
      <c r="W47" t="s">
        <v>131</v>
      </c>
      <c r="X47" t="s">
        <v>75</v>
      </c>
      <c r="Y47">
        <v>3.0491999999999999</v>
      </c>
      <c r="Z47" t="s">
        <v>472</v>
      </c>
    </row>
    <row r="48" spans="1:26" x14ac:dyDescent="0.35">
      <c r="H48" t="s">
        <v>113</v>
      </c>
      <c r="I48" t="s">
        <v>67</v>
      </c>
      <c r="J48" t="s">
        <v>75</v>
      </c>
      <c r="K48" s="8">
        <v>7.7900000000000009</v>
      </c>
      <c r="L48" t="s">
        <v>482</v>
      </c>
      <c r="V48" t="s">
        <v>82</v>
      </c>
      <c r="W48" t="s">
        <v>131</v>
      </c>
      <c r="X48" t="s">
        <v>75</v>
      </c>
      <c r="Y48">
        <v>10.5</v>
      </c>
      <c r="Z48" t="s">
        <v>475</v>
      </c>
    </row>
    <row r="49" spans="8:26" x14ac:dyDescent="0.35">
      <c r="H49" t="s">
        <v>97</v>
      </c>
      <c r="I49" t="s">
        <v>67</v>
      </c>
      <c r="J49" t="s">
        <v>75</v>
      </c>
      <c r="K49" s="8">
        <v>7</v>
      </c>
      <c r="L49" t="s">
        <v>386</v>
      </c>
      <c r="W49" t="s">
        <v>131</v>
      </c>
      <c r="X49" t="s">
        <v>75</v>
      </c>
      <c r="Y49">
        <v>3.05</v>
      </c>
      <c r="Z49" t="s">
        <v>481</v>
      </c>
    </row>
    <row r="50" spans="8:26" x14ac:dyDescent="0.35">
      <c r="H50" t="s">
        <v>98</v>
      </c>
      <c r="I50" t="s">
        <v>67</v>
      </c>
      <c r="J50" t="s">
        <v>75</v>
      </c>
      <c r="K50" s="8">
        <v>5.3</v>
      </c>
      <c r="L50" t="s">
        <v>386</v>
      </c>
      <c r="W50" t="s">
        <v>131</v>
      </c>
      <c r="X50" t="s">
        <v>75</v>
      </c>
      <c r="Y50">
        <v>1.7</v>
      </c>
      <c r="Z50" t="s">
        <v>386</v>
      </c>
    </row>
    <row r="51" spans="8:26" x14ac:dyDescent="0.35">
      <c r="H51" t="s">
        <v>99</v>
      </c>
      <c r="I51" t="s">
        <v>67</v>
      </c>
      <c r="J51" t="s">
        <v>75</v>
      </c>
      <c r="K51" s="8">
        <v>4.4000000000000004</v>
      </c>
      <c r="L51" t="s">
        <v>386</v>
      </c>
      <c r="W51" t="s">
        <v>131</v>
      </c>
      <c r="X51" t="s">
        <v>75</v>
      </c>
      <c r="Y51">
        <v>1.08</v>
      </c>
      <c r="Z51" t="s">
        <v>487</v>
      </c>
    </row>
    <row r="52" spans="8:26" x14ac:dyDescent="0.35">
      <c r="H52" t="s">
        <v>100</v>
      </c>
      <c r="I52" t="s">
        <v>67</v>
      </c>
      <c r="J52" t="s">
        <v>75</v>
      </c>
      <c r="K52" s="8">
        <v>4.4000000000000004</v>
      </c>
      <c r="L52" t="s">
        <v>386</v>
      </c>
      <c r="W52" t="s">
        <v>131</v>
      </c>
      <c r="X52" t="s">
        <v>75</v>
      </c>
      <c r="Y52">
        <v>2.6</v>
      </c>
      <c r="Z52" t="s">
        <v>418</v>
      </c>
    </row>
    <row r="53" spans="8:26" x14ac:dyDescent="0.35">
      <c r="H53" t="s">
        <v>101</v>
      </c>
      <c r="I53" t="s">
        <v>67</v>
      </c>
      <c r="J53" t="s">
        <v>75</v>
      </c>
      <c r="K53" s="8">
        <v>0.3</v>
      </c>
      <c r="L53" t="s">
        <v>386</v>
      </c>
      <c r="W53" t="s">
        <v>131</v>
      </c>
      <c r="X53" t="s">
        <v>75</v>
      </c>
      <c r="Y53">
        <v>6.5</v>
      </c>
      <c r="Z53" t="s">
        <v>418</v>
      </c>
    </row>
    <row r="54" spans="8:26" x14ac:dyDescent="0.35">
      <c r="H54" t="s">
        <v>102</v>
      </c>
      <c r="I54" t="s">
        <v>67</v>
      </c>
      <c r="J54" t="s">
        <v>75</v>
      </c>
      <c r="K54" s="8">
        <v>3.2</v>
      </c>
      <c r="L54" t="s">
        <v>386</v>
      </c>
      <c r="W54" t="s">
        <v>131</v>
      </c>
      <c r="X54" t="s">
        <v>75</v>
      </c>
      <c r="Y54">
        <v>1.78</v>
      </c>
      <c r="Z54" t="s">
        <v>418</v>
      </c>
    </row>
    <row r="55" spans="8:26" x14ac:dyDescent="0.35">
      <c r="H55" t="s">
        <v>114</v>
      </c>
      <c r="I55" t="s">
        <v>67</v>
      </c>
      <c r="J55" t="s">
        <v>75</v>
      </c>
      <c r="K55" s="8">
        <v>0.31319999999999998</v>
      </c>
      <c r="L55" t="s">
        <v>487</v>
      </c>
      <c r="V55" t="s">
        <v>82</v>
      </c>
      <c r="W55" t="s">
        <v>70</v>
      </c>
      <c r="X55" t="s">
        <v>75</v>
      </c>
      <c r="Y55">
        <v>5.5434600000000007E-2</v>
      </c>
      <c r="Z55" t="s">
        <v>475</v>
      </c>
    </row>
    <row r="56" spans="8:26" x14ac:dyDescent="0.35">
      <c r="H56" t="s">
        <v>111</v>
      </c>
      <c r="I56" t="s">
        <v>67</v>
      </c>
      <c r="J56" t="s">
        <v>75</v>
      </c>
      <c r="K56" s="8">
        <v>2.25</v>
      </c>
      <c r="L56" t="s">
        <v>487</v>
      </c>
      <c r="V56" t="s">
        <v>127</v>
      </c>
      <c r="W56" t="s">
        <v>71</v>
      </c>
      <c r="X56" t="s">
        <v>75</v>
      </c>
      <c r="Y56">
        <v>0.14000000000000001</v>
      </c>
      <c r="Z56" t="s">
        <v>408</v>
      </c>
    </row>
    <row r="57" spans="8:26" x14ac:dyDescent="0.35">
      <c r="H57" t="s">
        <v>115</v>
      </c>
      <c r="I57" t="s">
        <v>67</v>
      </c>
      <c r="J57" t="s">
        <v>75</v>
      </c>
      <c r="K57" s="8">
        <v>5.4436209813874799</v>
      </c>
      <c r="L57" t="s">
        <v>488</v>
      </c>
      <c r="V57" t="s">
        <v>90</v>
      </c>
      <c r="W57" t="s">
        <v>71</v>
      </c>
      <c r="X57" t="s">
        <v>75</v>
      </c>
      <c r="Y57">
        <v>3.7754145516074457E-2</v>
      </c>
      <c r="Z57" t="s">
        <v>430</v>
      </c>
    </row>
    <row r="58" spans="8:26" x14ac:dyDescent="0.35">
      <c r="H58" t="s">
        <v>116</v>
      </c>
      <c r="I58" t="s">
        <v>67</v>
      </c>
      <c r="J58" t="s">
        <v>75</v>
      </c>
      <c r="K58" s="8">
        <v>14.487055837563453</v>
      </c>
      <c r="L58" t="s">
        <v>488</v>
      </c>
      <c r="V58" t="s">
        <v>82</v>
      </c>
      <c r="W58" t="s">
        <v>71</v>
      </c>
      <c r="X58" t="s">
        <v>75</v>
      </c>
      <c r="Y58">
        <v>0.1545</v>
      </c>
      <c r="Z58" t="s">
        <v>475</v>
      </c>
    </row>
    <row r="59" spans="8:26" x14ac:dyDescent="0.35">
      <c r="H59" t="s">
        <v>117</v>
      </c>
      <c r="I59" t="s">
        <v>67</v>
      </c>
      <c r="J59" t="s">
        <v>75</v>
      </c>
      <c r="K59" s="8">
        <v>7.9898307952622689</v>
      </c>
      <c r="L59" t="s">
        <v>488</v>
      </c>
      <c r="W59" t="s">
        <v>71</v>
      </c>
      <c r="X59" t="s">
        <v>75</v>
      </c>
      <c r="Y59">
        <v>0.14099999999999999</v>
      </c>
      <c r="Z59" t="s">
        <v>418</v>
      </c>
    </row>
    <row r="60" spans="8:26" x14ac:dyDescent="0.35">
      <c r="H60" t="s">
        <v>96</v>
      </c>
      <c r="I60" t="s">
        <v>67</v>
      </c>
      <c r="J60" t="s">
        <v>75</v>
      </c>
      <c r="K60" s="8">
        <v>9.090599999999999E-3</v>
      </c>
      <c r="L60" t="s">
        <v>489</v>
      </c>
      <c r="W60" t="s">
        <v>71</v>
      </c>
      <c r="X60" t="s">
        <v>75</v>
      </c>
      <c r="Y60">
        <v>9.2999999999999999E-2</v>
      </c>
      <c r="Z60" t="s">
        <v>418</v>
      </c>
    </row>
    <row r="61" spans="8:26" x14ac:dyDescent="0.35">
      <c r="H61" t="s">
        <v>81</v>
      </c>
      <c r="I61" t="s">
        <v>67</v>
      </c>
      <c r="J61" t="s">
        <v>75</v>
      </c>
      <c r="K61" s="8">
        <v>0.31259038</v>
      </c>
      <c r="L61" t="s">
        <v>490</v>
      </c>
      <c r="W61" t="s">
        <v>71</v>
      </c>
      <c r="X61" t="s">
        <v>75</v>
      </c>
      <c r="Y61">
        <v>0.17</v>
      </c>
      <c r="Z61" t="s">
        <v>418</v>
      </c>
    </row>
    <row r="62" spans="8:26" x14ac:dyDescent="0.35">
      <c r="H62" t="s">
        <v>91</v>
      </c>
      <c r="I62" t="s">
        <v>68</v>
      </c>
      <c r="J62" t="s">
        <v>75</v>
      </c>
      <c r="K62" s="8">
        <v>1.2908160000000002</v>
      </c>
      <c r="L62" t="s">
        <v>479</v>
      </c>
      <c r="V62" t="s">
        <v>127</v>
      </c>
      <c r="W62" t="s">
        <v>72</v>
      </c>
      <c r="X62" t="s">
        <v>75</v>
      </c>
      <c r="Y62">
        <v>0.129</v>
      </c>
      <c r="Z62" t="s">
        <v>408</v>
      </c>
    </row>
    <row r="63" spans="8:26" x14ac:dyDescent="0.35">
      <c r="H63" t="s">
        <v>82</v>
      </c>
      <c r="I63" t="s">
        <v>68</v>
      </c>
      <c r="J63" t="s">
        <v>75</v>
      </c>
      <c r="K63" s="8">
        <v>1.3</v>
      </c>
      <c r="L63" t="s">
        <v>475</v>
      </c>
      <c r="V63" t="s">
        <v>82</v>
      </c>
      <c r="W63" t="s">
        <v>72</v>
      </c>
      <c r="X63" t="s">
        <v>75</v>
      </c>
      <c r="Y63">
        <v>0.14214000000000002</v>
      </c>
      <c r="Z63" t="s">
        <v>475</v>
      </c>
    </row>
    <row r="64" spans="8:26" x14ac:dyDescent="0.35">
      <c r="H64" t="s">
        <v>94</v>
      </c>
      <c r="I64" t="s">
        <v>68</v>
      </c>
      <c r="J64" t="s">
        <v>75</v>
      </c>
      <c r="K64" s="8">
        <v>1.9</v>
      </c>
      <c r="L64" t="s">
        <v>480</v>
      </c>
      <c r="W64" t="s">
        <v>72</v>
      </c>
      <c r="X64" t="s">
        <v>75</v>
      </c>
      <c r="Y64">
        <v>1.5480000000000001E-2</v>
      </c>
      <c r="Z64" t="s">
        <v>487</v>
      </c>
    </row>
    <row r="65" spans="8:26" x14ac:dyDescent="0.35">
      <c r="H65" t="s">
        <v>95</v>
      </c>
      <c r="I65" t="s">
        <v>68</v>
      </c>
      <c r="J65" t="s">
        <v>75</v>
      </c>
      <c r="K65" s="8">
        <v>1.9</v>
      </c>
      <c r="L65" t="s">
        <v>480</v>
      </c>
      <c r="V65" t="s">
        <v>127</v>
      </c>
      <c r="W65" t="s">
        <v>134</v>
      </c>
      <c r="X65" t="s">
        <v>75</v>
      </c>
      <c r="Y65">
        <v>0.05</v>
      </c>
      <c r="Z65" t="s">
        <v>408</v>
      </c>
    </row>
    <row r="66" spans="8:26" x14ac:dyDescent="0.35">
      <c r="H66" t="s">
        <v>96</v>
      </c>
      <c r="I66" t="s">
        <v>68</v>
      </c>
      <c r="J66" t="s">
        <v>75</v>
      </c>
      <c r="K66" s="8">
        <v>0.79</v>
      </c>
      <c r="L66" t="s">
        <v>480</v>
      </c>
      <c r="W66" t="s">
        <v>134</v>
      </c>
      <c r="X66" t="s">
        <v>75</v>
      </c>
      <c r="Y66">
        <v>1.0080000000000002E-3</v>
      </c>
      <c r="Z66" t="s">
        <v>487</v>
      </c>
    </row>
    <row r="67" spans="8:26" x14ac:dyDescent="0.35">
      <c r="H67" s="33"/>
      <c r="I67" t="s">
        <v>68</v>
      </c>
      <c r="J67" t="s">
        <v>75</v>
      </c>
      <c r="K67" s="8">
        <v>1.0080000000000002</v>
      </c>
      <c r="L67" t="s">
        <v>484</v>
      </c>
      <c r="W67" t="s">
        <v>134</v>
      </c>
      <c r="X67" t="s">
        <v>75</v>
      </c>
      <c r="Y67">
        <v>0.05</v>
      </c>
      <c r="Z67" t="s">
        <v>418</v>
      </c>
    </row>
    <row r="68" spans="8:26" x14ac:dyDescent="0.35">
      <c r="H68" s="33"/>
      <c r="I68" t="s">
        <v>68</v>
      </c>
      <c r="J68" t="s">
        <v>75</v>
      </c>
      <c r="K68" s="8">
        <v>0.86399999999999999</v>
      </c>
      <c r="L68" t="s">
        <v>484</v>
      </c>
      <c r="V68" t="s">
        <v>82</v>
      </c>
      <c r="W68" t="s">
        <v>74</v>
      </c>
      <c r="X68" t="s">
        <v>75</v>
      </c>
      <c r="Y68">
        <v>0.5</v>
      </c>
      <c r="Z68" t="s">
        <v>475</v>
      </c>
    </row>
    <row r="69" spans="8:26" x14ac:dyDescent="0.35">
      <c r="H69" s="33"/>
      <c r="I69" t="s">
        <v>68</v>
      </c>
      <c r="J69" t="s">
        <v>75</v>
      </c>
      <c r="K69" s="8">
        <v>1.7</v>
      </c>
      <c r="L69" t="s">
        <v>486</v>
      </c>
    </row>
    <row r="70" spans="8:26" x14ac:dyDescent="0.35">
      <c r="H70" s="33"/>
      <c r="I70" t="s">
        <v>68</v>
      </c>
      <c r="J70" t="s">
        <v>75</v>
      </c>
      <c r="K70" s="8">
        <v>1.9</v>
      </c>
      <c r="L70" t="s">
        <v>486</v>
      </c>
    </row>
    <row r="71" spans="8:26" x14ac:dyDescent="0.35">
      <c r="H71" s="33"/>
      <c r="I71" t="s">
        <v>68</v>
      </c>
      <c r="J71" t="s">
        <v>75</v>
      </c>
      <c r="K71" s="8">
        <v>1.9</v>
      </c>
      <c r="L71" t="s">
        <v>486</v>
      </c>
    </row>
    <row r="72" spans="8:26" x14ac:dyDescent="0.35">
      <c r="H72" s="33"/>
      <c r="I72" t="s">
        <v>68</v>
      </c>
      <c r="J72" t="s">
        <v>75</v>
      </c>
      <c r="K72" s="8">
        <v>0.79</v>
      </c>
      <c r="L72" t="s">
        <v>486</v>
      </c>
    </row>
    <row r="73" spans="8:26" x14ac:dyDescent="0.35">
      <c r="H73" s="33"/>
      <c r="I73" t="s">
        <v>68</v>
      </c>
      <c r="J73" t="s">
        <v>75</v>
      </c>
      <c r="K73" s="8">
        <v>1.2199140000000002</v>
      </c>
      <c r="L73" t="s">
        <v>482</v>
      </c>
    </row>
    <row r="74" spans="8:26" x14ac:dyDescent="0.35">
      <c r="H74" t="s">
        <v>97</v>
      </c>
      <c r="I74" t="s">
        <v>68</v>
      </c>
      <c r="J74" t="s">
        <v>75</v>
      </c>
      <c r="K74" s="8">
        <v>1.8</v>
      </c>
      <c r="L74" t="s">
        <v>386</v>
      </c>
    </row>
    <row r="75" spans="8:26" x14ac:dyDescent="0.35">
      <c r="H75" t="s">
        <v>98</v>
      </c>
      <c r="I75" t="s">
        <v>68</v>
      </c>
      <c r="J75" t="s">
        <v>75</v>
      </c>
      <c r="K75" s="8">
        <v>1.8</v>
      </c>
      <c r="L75" t="s">
        <v>386</v>
      </c>
    </row>
    <row r="76" spans="8:26" x14ac:dyDescent="0.35">
      <c r="H76" t="s">
        <v>99</v>
      </c>
      <c r="I76" t="s">
        <v>68</v>
      </c>
      <c r="J76" t="s">
        <v>75</v>
      </c>
      <c r="K76" s="8">
        <v>1.5249999999999999</v>
      </c>
      <c r="L76" t="s">
        <v>386</v>
      </c>
    </row>
    <row r="77" spans="8:26" x14ac:dyDescent="0.35">
      <c r="H77" t="s">
        <v>100</v>
      </c>
      <c r="I77" t="s">
        <v>68</v>
      </c>
      <c r="J77" t="s">
        <v>75</v>
      </c>
      <c r="K77" s="8">
        <v>1.5</v>
      </c>
      <c r="L77" t="s">
        <v>386</v>
      </c>
    </row>
    <row r="78" spans="8:26" x14ac:dyDescent="0.35">
      <c r="H78" t="s">
        <v>101</v>
      </c>
      <c r="I78" t="s">
        <v>68</v>
      </c>
      <c r="J78" t="s">
        <v>75</v>
      </c>
      <c r="K78" s="8">
        <v>0.79</v>
      </c>
      <c r="L78" t="s">
        <v>386</v>
      </c>
    </row>
    <row r="79" spans="8:26" x14ac:dyDescent="0.35">
      <c r="H79" t="s">
        <v>102</v>
      </c>
      <c r="I79" t="s">
        <v>68</v>
      </c>
      <c r="J79" t="s">
        <v>75</v>
      </c>
      <c r="K79" s="8">
        <v>1.4</v>
      </c>
      <c r="L79" t="s">
        <v>386</v>
      </c>
    </row>
    <row r="80" spans="8:26" x14ac:dyDescent="0.35">
      <c r="H80" t="s">
        <v>115</v>
      </c>
      <c r="I80" t="s">
        <v>68</v>
      </c>
      <c r="J80" t="s">
        <v>75</v>
      </c>
      <c r="K80" s="8">
        <v>2.6340101522842643</v>
      </c>
      <c r="L80" t="s">
        <v>488</v>
      </c>
    </row>
    <row r="81" spans="8:12" x14ac:dyDescent="0.35">
      <c r="H81" t="s">
        <v>116</v>
      </c>
      <c r="I81" t="s">
        <v>68</v>
      </c>
      <c r="J81" t="s">
        <v>75</v>
      </c>
      <c r="K81" s="8">
        <v>2.6340101522842643</v>
      </c>
      <c r="L81" t="s">
        <v>488</v>
      </c>
    </row>
    <row r="82" spans="8:12" x14ac:dyDescent="0.35">
      <c r="H82" t="s">
        <v>117</v>
      </c>
      <c r="I82" t="s">
        <v>68</v>
      </c>
      <c r="J82" t="s">
        <v>75</v>
      </c>
      <c r="K82" s="8">
        <v>2.6340101522842643</v>
      </c>
      <c r="L82" t="s">
        <v>488</v>
      </c>
    </row>
    <row r="83" spans="8:12" x14ac:dyDescent="0.35">
      <c r="H83" t="s">
        <v>96</v>
      </c>
      <c r="I83" t="s">
        <v>68</v>
      </c>
      <c r="J83" t="s">
        <v>75</v>
      </c>
      <c r="K83" s="8">
        <v>0.71940000000000004</v>
      </c>
      <c r="L83" t="s">
        <v>489</v>
      </c>
    </row>
    <row r="84" spans="8:12" x14ac:dyDescent="0.35">
      <c r="H84" t="s">
        <v>90</v>
      </c>
      <c r="I84" t="s">
        <v>68</v>
      </c>
      <c r="J84" t="s">
        <v>75</v>
      </c>
      <c r="K84" s="8">
        <v>1.4</v>
      </c>
      <c r="L84" t="s">
        <v>483</v>
      </c>
    </row>
    <row r="85" spans="8:12" x14ac:dyDescent="0.35">
      <c r="H85" t="s">
        <v>81</v>
      </c>
      <c r="I85" t="s">
        <v>68</v>
      </c>
      <c r="J85" t="s">
        <v>75</v>
      </c>
      <c r="K85" s="8">
        <v>0.76293343600000008</v>
      </c>
      <c r="L85" t="s">
        <v>490</v>
      </c>
    </row>
    <row r="86" spans="8:12" x14ac:dyDescent="0.35">
      <c r="H86" t="s">
        <v>89</v>
      </c>
      <c r="I86" t="s">
        <v>52</v>
      </c>
      <c r="J86" t="s">
        <v>75</v>
      </c>
      <c r="K86" s="8">
        <v>354.75</v>
      </c>
      <c r="L86" t="s">
        <v>477</v>
      </c>
    </row>
    <row r="87" spans="8:12" x14ac:dyDescent="0.35">
      <c r="H87" t="s">
        <v>89</v>
      </c>
      <c r="I87" t="s">
        <v>52</v>
      </c>
      <c r="J87" t="s">
        <v>75</v>
      </c>
      <c r="K87" s="8">
        <v>336.05</v>
      </c>
      <c r="L87" t="s">
        <v>477</v>
      </c>
    </row>
    <row r="88" spans="8:12" x14ac:dyDescent="0.35">
      <c r="H88" t="s">
        <v>90</v>
      </c>
      <c r="I88" t="s">
        <v>52</v>
      </c>
      <c r="J88" t="s">
        <v>75</v>
      </c>
      <c r="K88" s="8">
        <v>474.12182741116754</v>
      </c>
      <c r="L88" t="s">
        <v>430</v>
      </c>
    </row>
    <row r="89" spans="8:12" x14ac:dyDescent="0.35">
      <c r="H89" t="s">
        <v>90</v>
      </c>
      <c r="I89" t="s">
        <v>52</v>
      </c>
      <c r="J89" t="s">
        <v>75</v>
      </c>
      <c r="K89" s="8">
        <v>424.6</v>
      </c>
      <c r="L89" t="s">
        <v>478</v>
      </c>
    </row>
    <row r="90" spans="8:12" x14ac:dyDescent="0.35">
      <c r="H90" t="s">
        <v>91</v>
      </c>
      <c r="I90" t="s">
        <v>52</v>
      </c>
      <c r="J90" t="s">
        <v>75</v>
      </c>
      <c r="K90" s="8">
        <v>435.65039999999999</v>
      </c>
      <c r="L90" t="s">
        <v>479</v>
      </c>
    </row>
    <row r="91" spans="8:12" x14ac:dyDescent="0.35">
      <c r="H91" t="s">
        <v>80</v>
      </c>
      <c r="I91" t="s">
        <v>52</v>
      </c>
      <c r="J91" t="s">
        <v>75</v>
      </c>
      <c r="K91" s="8">
        <v>410.40000000000003</v>
      </c>
      <c r="L91" t="s">
        <v>472</v>
      </c>
    </row>
    <row r="92" spans="8:12" x14ac:dyDescent="0.35">
      <c r="H92" t="s">
        <v>82</v>
      </c>
      <c r="I92" t="s">
        <v>52</v>
      </c>
      <c r="J92" t="s">
        <v>75</v>
      </c>
      <c r="K92" s="8">
        <v>439.02326104213159</v>
      </c>
      <c r="L92" t="s">
        <v>475</v>
      </c>
    </row>
    <row r="93" spans="8:12" x14ac:dyDescent="0.35">
      <c r="H93" t="s">
        <v>94</v>
      </c>
      <c r="I93" t="s">
        <v>52</v>
      </c>
      <c r="J93" t="s">
        <v>75</v>
      </c>
      <c r="K93" s="8">
        <v>444.2</v>
      </c>
      <c r="L93" t="s">
        <v>480</v>
      </c>
    </row>
    <row r="94" spans="8:12" x14ac:dyDescent="0.35">
      <c r="H94" t="s">
        <v>95</v>
      </c>
      <c r="I94" t="s">
        <v>52</v>
      </c>
      <c r="J94" t="s">
        <v>75</v>
      </c>
      <c r="K94" s="8">
        <v>412</v>
      </c>
      <c r="L94" t="s">
        <v>480</v>
      </c>
    </row>
    <row r="95" spans="8:12" x14ac:dyDescent="0.35">
      <c r="H95" t="s">
        <v>96</v>
      </c>
      <c r="I95" t="s">
        <v>52</v>
      </c>
      <c r="J95" t="s">
        <v>75</v>
      </c>
      <c r="K95" s="8">
        <v>446</v>
      </c>
      <c r="L95" t="s">
        <v>480</v>
      </c>
    </row>
    <row r="96" spans="8:12" x14ac:dyDescent="0.35">
      <c r="H96" s="33"/>
      <c r="I96" t="s">
        <v>52</v>
      </c>
      <c r="J96" t="s">
        <v>75</v>
      </c>
      <c r="K96" s="8">
        <v>205.20000000000002</v>
      </c>
      <c r="L96" t="s">
        <v>484</v>
      </c>
    </row>
    <row r="97" spans="8:12" x14ac:dyDescent="0.35">
      <c r="H97" s="33"/>
      <c r="I97" t="s">
        <v>52</v>
      </c>
      <c r="J97" t="s">
        <v>75</v>
      </c>
      <c r="K97" s="8">
        <v>412</v>
      </c>
      <c r="L97" t="s">
        <v>481</v>
      </c>
    </row>
    <row r="98" spans="8:12" x14ac:dyDescent="0.35">
      <c r="H98" s="33"/>
      <c r="I98" t="s">
        <v>52</v>
      </c>
      <c r="J98" t="s">
        <v>75</v>
      </c>
      <c r="K98" s="8">
        <v>198.72000000000003</v>
      </c>
      <c r="L98" t="s">
        <v>485</v>
      </c>
    </row>
    <row r="99" spans="8:12" x14ac:dyDescent="0.35">
      <c r="H99" s="33"/>
      <c r="I99" t="s">
        <v>52</v>
      </c>
      <c r="J99" t="s">
        <v>75</v>
      </c>
      <c r="K99" s="8">
        <v>472.4</v>
      </c>
      <c r="L99" t="s">
        <v>486</v>
      </c>
    </row>
    <row r="100" spans="8:12" x14ac:dyDescent="0.35">
      <c r="H100" s="33"/>
      <c r="I100" t="s">
        <v>52</v>
      </c>
      <c r="J100" t="s">
        <v>75</v>
      </c>
      <c r="K100" s="8">
        <v>444.2</v>
      </c>
      <c r="L100" t="s">
        <v>486</v>
      </c>
    </row>
    <row r="101" spans="8:12" x14ac:dyDescent="0.35">
      <c r="H101" s="33"/>
      <c r="I101" t="s">
        <v>52</v>
      </c>
      <c r="J101" t="s">
        <v>75</v>
      </c>
      <c r="K101" s="8">
        <v>412</v>
      </c>
      <c r="L101" t="s">
        <v>486</v>
      </c>
    </row>
    <row r="102" spans="8:12" x14ac:dyDescent="0.35">
      <c r="H102" s="33"/>
      <c r="I102" t="s">
        <v>52</v>
      </c>
      <c r="J102" t="s">
        <v>75</v>
      </c>
      <c r="K102" s="8">
        <v>446</v>
      </c>
      <c r="L102" t="s">
        <v>486</v>
      </c>
    </row>
    <row r="103" spans="8:12" x14ac:dyDescent="0.35">
      <c r="H103" s="33"/>
      <c r="I103" t="s">
        <v>52</v>
      </c>
      <c r="J103" t="s">
        <v>75</v>
      </c>
      <c r="K103" s="8">
        <v>428.45000000000005</v>
      </c>
      <c r="L103" t="s">
        <v>482</v>
      </c>
    </row>
    <row r="104" spans="8:12" x14ac:dyDescent="0.35">
      <c r="H104" s="33" t="s">
        <v>97</v>
      </c>
      <c r="I104" t="s">
        <v>52</v>
      </c>
      <c r="J104" t="s">
        <v>75</v>
      </c>
      <c r="K104" s="8">
        <v>433</v>
      </c>
      <c r="L104" t="s">
        <v>386</v>
      </c>
    </row>
    <row r="105" spans="8:12" x14ac:dyDescent="0.35">
      <c r="H105" t="s">
        <v>98</v>
      </c>
      <c r="I105" t="s">
        <v>52</v>
      </c>
      <c r="J105" t="s">
        <v>75</v>
      </c>
      <c r="K105" s="8">
        <v>452.1</v>
      </c>
      <c r="L105" t="s">
        <v>386</v>
      </c>
    </row>
    <row r="106" spans="8:12" x14ac:dyDescent="0.35">
      <c r="H106" t="s">
        <v>99</v>
      </c>
      <c r="I106" t="s">
        <v>52</v>
      </c>
      <c r="J106" t="s">
        <v>75</v>
      </c>
      <c r="K106" s="8">
        <v>431.4</v>
      </c>
      <c r="L106" t="s">
        <v>386</v>
      </c>
    </row>
    <row r="107" spans="8:12" x14ac:dyDescent="0.35">
      <c r="H107" t="s">
        <v>100</v>
      </c>
      <c r="I107" t="s">
        <v>52</v>
      </c>
      <c r="J107" t="s">
        <v>75</v>
      </c>
      <c r="K107" s="8">
        <v>480.5</v>
      </c>
      <c r="L107" t="s">
        <v>386</v>
      </c>
    </row>
    <row r="108" spans="8:12" x14ac:dyDescent="0.35">
      <c r="H108" t="s">
        <v>101</v>
      </c>
      <c r="I108" t="s">
        <v>52</v>
      </c>
      <c r="J108" t="s">
        <v>75</v>
      </c>
      <c r="K108" s="8">
        <v>430.8</v>
      </c>
      <c r="L108" t="s">
        <v>386</v>
      </c>
    </row>
    <row r="109" spans="8:12" x14ac:dyDescent="0.35">
      <c r="H109" t="s">
        <v>102</v>
      </c>
      <c r="I109" t="s">
        <v>52</v>
      </c>
      <c r="J109" t="s">
        <v>75</v>
      </c>
      <c r="K109" s="8">
        <v>411.6</v>
      </c>
      <c r="L109" t="s">
        <v>386</v>
      </c>
    </row>
    <row r="110" spans="8:12" x14ac:dyDescent="0.35">
      <c r="H110" t="s">
        <v>114</v>
      </c>
      <c r="I110" t="s">
        <v>52</v>
      </c>
      <c r="J110" t="s">
        <v>75</v>
      </c>
      <c r="K110" s="8">
        <v>201.24</v>
      </c>
      <c r="L110" t="s">
        <v>487</v>
      </c>
    </row>
    <row r="111" spans="8:12" x14ac:dyDescent="0.35">
      <c r="H111" t="s">
        <v>115</v>
      </c>
      <c r="I111" t="s">
        <v>52</v>
      </c>
      <c r="J111" t="s">
        <v>75</v>
      </c>
      <c r="K111" s="8">
        <v>500.46192893401019</v>
      </c>
      <c r="L111" t="s">
        <v>488</v>
      </c>
    </row>
    <row r="112" spans="8:12" x14ac:dyDescent="0.35">
      <c r="H112" t="s">
        <v>96</v>
      </c>
      <c r="I112" t="s">
        <v>52</v>
      </c>
      <c r="J112" t="s">
        <v>75</v>
      </c>
      <c r="K112" s="8">
        <v>405.48</v>
      </c>
      <c r="L112" t="s">
        <v>489</v>
      </c>
    </row>
    <row r="113" spans="8:12" x14ac:dyDescent="0.35">
      <c r="H113" t="s">
        <v>90</v>
      </c>
      <c r="I113" t="s">
        <v>52</v>
      </c>
      <c r="J113" t="s">
        <v>75</v>
      </c>
      <c r="K113" s="8">
        <v>402</v>
      </c>
      <c r="L113" t="s">
        <v>483</v>
      </c>
    </row>
    <row r="114" spans="8:12" x14ac:dyDescent="0.35">
      <c r="H114" t="s">
        <v>81</v>
      </c>
      <c r="I114" t="s">
        <v>52</v>
      </c>
      <c r="J114" t="s">
        <v>75</v>
      </c>
      <c r="K114" s="8">
        <v>200.07968</v>
      </c>
      <c r="L114" t="s">
        <v>490</v>
      </c>
    </row>
    <row r="115" spans="8:12" x14ac:dyDescent="0.35">
      <c r="H115" t="s">
        <v>89</v>
      </c>
      <c r="I115" t="s">
        <v>69</v>
      </c>
      <c r="J115" t="s">
        <v>75</v>
      </c>
      <c r="K115" s="8">
        <v>3.1605000000000008E-2</v>
      </c>
      <c r="L115" t="s">
        <v>477</v>
      </c>
    </row>
    <row r="116" spans="8:12" x14ac:dyDescent="0.35">
      <c r="H116" t="s">
        <v>89</v>
      </c>
      <c r="I116" t="s">
        <v>69</v>
      </c>
      <c r="J116" t="s">
        <v>75</v>
      </c>
      <c r="K116" s="8">
        <v>2.9939000000000007E-2</v>
      </c>
      <c r="L116" t="s">
        <v>477</v>
      </c>
    </row>
    <row r="117" spans="8:12" x14ac:dyDescent="0.35">
      <c r="H117" t="s">
        <v>90</v>
      </c>
      <c r="I117" t="s">
        <v>69</v>
      </c>
      <c r="J117" t="s">
        <v>75</v>
      </c>
      <c r="K117" s="8">
        <v>1.6984000000000003E-2</v>
      </c>
      <c r="L117" t="s">
        <v>478</v>
      </c>
    </row>
    <row r="118" spans="8:12" x14ac:dyDescent="0.35">
      <c r="H118" t="s">
        <v>91</v>
      </c>
      <c r="I118" t="s">
        <v>69</v>
      </c>
      <c r="J118" t="s">
        <v>75</v>
      </c>
      <c r="K118" s="8">
        <v>1.5328440000000002E-2</v>
      </c>
      <c r="L118" t="s">
        <v>479</v>
      </c>
    </row>
    <row r="119" spans="8:12" x14ac:dyDescent="0.35">
      <c r="H119" t="s">
        <v>80</v>
      </c>
      <c r="I119" t="s">
        <v>69</v>
      </c>
      <c r="J119" t="s">
        <v>75</v>
      </c>
      <c r="K119" s="8">
        <v>1.5984000000000002E-2</v>
      </c>
      <c r="L119" t="s">
        <v>472</v>
      </c>
    </row>
    <row r="120" spans="8:12" x14ac:dyDescent="0.35">
      <c r="H120" t="s">
        <v>82</v>
      </c>
      <c r="I120" t="s">
        <v>69</v>
      </c>
      <c r="J120" t="s">
        <v>75</v>
      </c>
      <c r="K120" s="8">
        <v>1.530354102405922E-2</v>
      </c>
      <c r="L120" t="s">
        <v>475</v>
      </c>
    </row>
    <row r="121" spans="8:12" x14ac:dyDescent="0.35">
      <c r="I121" t="s">
        <v>69</v>
      </c>
      <c r="J121" t="s">
        <v>75</v>
      </c>
      <c r="K121" s="8">
        <v>1.6E-2</v>
      </c>
      <c r="L121" t="s">
        <v>481</v>
      </c>
    </row>
    <row r="122" spans="8:12" x14ac:dyDescent="0.35">
      <c r="I122" t="s">
        <v>69</v>
      </c>
      <c r="J122" t="s">
        <v>75</v>
      </c>
      <c r="K122" s="8">
        <v>1E-3</v>
      </c>
      <c r="L122" t="s">
        <v>485</v>
      </c>
    </row>
    <row r="123" spans="8:12" x14ac:dyDescent="0.35">
      <c r="I123" t="s">
        <v>69</v>
      </c>
      <c r="J123" t="s">
        <v>75</v>
      </c>
      <c r="K123" s="8">
        <v>1.6826400000000002E-2</v>
      </c>
      <c r="L123" t="s">
        <v>482</v>
      </c>
    </row>
    <row r="124" spans="8:12" x14ac:dyDescent="0.35">
      <c r="H124" t="s">
        <v>90</v>
      </c>
      <c r="I124" t="s">
        <v>69</v>
      </c>
      <c r="J124" t="s">
        <v>75</v>
      </c>
      <c r="K124" s="8">
        <v>6.8239999999999993E-3</v>
      </c>
      <c r="L124" t="s">
        <v>490</v>
      </c>
    </row>
    <row r="125" spans="8:12" x14ac:dyDescent="0.35">
      <c r="I125" t="s">
        <v>107</v>
      </c>
      <c r="J125" t="s">
        <v>75</v>
      </c>
      <c r="K125" s="8">
        <v>0.36000000000000004</v>
      </c>
      <c r="L125" t="s">
        <v>484</v>
      </c>
    </row>
    <row r="126" spans="8:12" x14ac:dyDescent="0.35">
      <c r="I126" t="s">
        <v>107</v>
      </c>
      <c r="J126" t="s">
        <v>75</v>
      </c>
      <c r="K126" s="8">
        <v>0.46740000000000004</v>
      </c>
      <c r="L126" t="s">
        <v>482</v>
      </c>
    </row>
    <row r="127" spans="8:12" x14ac:dyDescent="0.35">
      <c r="H127" t="s">
        <v>101</v>
      </c>
      <c r="I127" t="s">
        <v>107</v>
      </c>
      <c r="J127" t="s">
        <v>75</v>
      </c>
      <c r="K127" s="8">
        <v>0.1</v>
      </c>
      <c r="L127" t="s">
        <v>386</v>
      </c>
    </row>
    <row r="128" spans="8:12" x14ac:dyDescent="0.35">
      <c r="H128" t="s">
        <v>102</v>
      </c>
      <c r="I128" t="s">
        <v>107</v>
      </c>
      <c r="J128" t="s">
        <v>75</v>
      </c>
      <c r="K128" s="8">
        <v>0.3</v>
      </c>
      <c r="L128" t="s">
        <v>386</v>
      </c>
    </row>
    <row r="129" spans="8:12" x14ac:dyDescent="0.35">
      <c r="H129" t="s">
        <v>90</v>
      </c>
      <c r="I129" t="s">
        <v>45</v>
      </c>
      <c r="J129" t="s">
        <v>75</v>
      </c>
      <c r="K129" s="8">
        <v>0.96580372250423019</v>
      </c>
      <c r="L129" t="s">
        <v>430</v>
      </c>
    </row>
    <row r="130" spans="8:12" x14ac:dyDescent="0.35">
      <c r="H130" t="s">
        <v>91</v>
      </c>
      <c r="I130" t="s">
        <v>45</v>
      </c>
      <c r="J130" t="s">
        <v>75</v>
      </c>
      <c r="K130" s="8">
        <v>1.8555480000000004</v>
      </c>
      <c r="L130" t="s">
        <v>479</v>
      </c>
    </row>
    <row r="131" spans="8:12" x14ac:dyDescent="0.35">
      <c r="H131" t="s">
        <v>80</v>
      </c>
      <c r="I131" t="s">
        <v>45</v>
      </c>
      <c r="J131" t="s">
        <v>75</v>
      </c>
      <c r="K131" s="8">
        <v>1.1700000000000002</v>
      </c>
      <c r="L131" t="s">
        <v>472</v>
      </c>
    </row>
    <row r="132" spans="8:12" x14ac:dyDescent="0.35">
      <c r="H132" t="s">
        <v>82</v>
      </c>
      <c r="I132" t="s">
        <v>45</v>
      </c>
      <c r="J132" t="s">
        <v>75</v>
      </c>
      <c r="K132" s="8">
        <v>1.8164384983096851</v>
      </c>
      <c r="L132" t="s">
        <v>475</v>
      </c>
    </row>
    <row r="133" spans="8:12" x14ac:dyDescent="0.35">
      <c r="H133" t="s">
        <v>94</v>
      </c>
      <c r="I133" t="s">
        <v>45</v>
      </c>
      <c r="J133" t="s">
        <v>75</v>
      </c>
      <c r="K133" s="8">
        <v>1.9</v>
      </c>
      <c r="L133" t="s">
        <v>480</v>
      </c>
    </row>
    <row r="134" spans="8:12" x14ac:dyDescent="0.35">
      <c r="H134" t="s">
        <v>95</v>
      </c>
      <c r="I134" t="s">
        <v>45</v>
      </c>
      <c r="J134" t="s">
        <v>75</v>
      </c>
      <c r="K134" s="8">
        <v>2.68</v>
      </c>
      <c r="L134" t="s">
        <v>480</v>
      </c>
    </row>
    <row r="135" spans="8:12" x14ac:dyDescent="0.35">
      <c r="H135" t="s">
        <v>96</v>
      </c>
      <c r="I135" t="s">
        <v>45</v>
      </c>
      <c r="J135" t="s">
        <v>75</v>
      </c>
      <c r="K135" s="8">
        <v>8.76</v>
      </c>
      <c r="L135" t="s">
        <v>480</v>
      </c>
    </row>
    <row r="136" spans="8:12" x14ac:dyDescent="0.35">
      <c r="I136" t="s">
        <v>45</v>
      </c>
      <c r="J136" t="s">
        <v>75</v>
      </c>
      <c r="K136" s="8">
        <v>0.6120000000000001</v>
      </c>
      <c r="L136" t="s">
        <v>484</v>
      </c>
    </row>
    <row r="137" spans="8:12" x14ac:dyDescent="0.35">
      <c r="I137" t="s">
        <v>45</v>
      </c>
      <c r="J137" t="s">
        <v>75</v>
      </c>
      <c r="K137" s="8">
        <v>1.296</v>
      </c>
      <c r="L137" t="s">
        <v>484</v>
      </c>
    </row>
    <row r="138" spans="8:12" x14ac:dyDescent="0.35">
      <c r="I138" t="s">
        <v>45</v>
      </c>
      <c r="J138" t="s">
        <v>75</v>
      </c>
      <c r="K138" s="8">
        <v>1.17</v>
      </c>
      <c r="L138" t="s">
        <v>481</v>
      </c>
    </row>
    <row r="139" spans="8:12" x14ac:dyDescent="0.35">
      <c r="I139" t="s">
        <v>45</v>
      </c>
      <c r="J139" t="s">
        <v>75</v>
      </c>
      <c r="K139" s="8">
        <v>1.3</v>
      </c>
      <c r="L139" t="s">
        <v>486</v>
      </c>
    </row>
    <row r="140" spans="8:12" x14ac:dyDescent="0.35">
      <c r="I140" t="s">
        <v>45</v>
      </c>
      <c r="J140" t="s">
        <v>75</v>
      </c>
      <c r="K140" s="8">
        <v>1.9</v>
      </c>
      <c r="L140" t="s">
        <v>486</v>
      </c>
    </row>
    <row r="141" spans="8:12" x14ac:dyDescent="0.35">
      <c r="I141" t="s">
        <v>45</v>
      </c>
      <c r="J141" t="s">
        <v>75</v>
      </c>
      <c r="K141" s="8">
        <v>2.68</v>
      </c>
      <c r="L141" t="s">
        <v>486</v>
      </c>
    </row>
    <row r="142" spans="8:12" x14ac:dyDescent="0.35">
      <c r="I142" t="s">
        <v>45</v>
      </c>
      <c r="J142" t="s">
        <v>75</v>
      </c>
      <c r="K142" s="8">
        <v>8.76</v>
      </c>
      <c r="L142" t="s">
        <v>486</v>
      </c>
    </row>
    <row r="143" spans="8:12" x14ac:dyDescent="0.35">
      <c r="I143" t="s">
        <v>45</v>
      </c>
      <c r="J143" t="s">
        <v>75</v>
      </c>
      <c r="K143" s="8">
        <v>2.1812</v>
      </c>
      <c r="L143" t="s">
        <v>482</v>
      </c>
    </row>
    <row r="144" spans="8:12" x14ac:dyDescent="0.35">
      <c r="H144" t="s">
        <v>97</v>
      </c>
      <c r="I144" t="s">
        <v>45</v>
      </c>
      <c r="J144" t="s">
        <v>75</v>
      </c>
      <c r="K144" s="8">
        <v>2</v>
      </c>
      <c r="L144" t="s">
        <v>386</v>
      </c>
    </row>
    <row r="145" spans="8:12" x14ac:dyDescent="0.35">
      <c r="H145" t="s">
        <v>98</v>
      </c>
      <c r="I145" t="s">
        <v>45</v>
      </c>
      <c r="J145" t="s">
        <v>75</v>
      </c>
      <c r="K145" s="8">
        <v>2.2999999999999998</v>
      </c>
      <c r="L145" t="s">
        <v>386</v>
      </c>
    </row>
    <row r="146" spans="8:12" x14ac:dyDescent="0.35">
      <c r="H146" t="s">
        <v>99</v>
      </c>
      <c r="I146" t="s">
        <v>45</v>
      </c>
      <c r="J146" t="s">
        <v>75</v>
      </c>
      <c r="K146" s="8">
        <v>1.3</v>
      </c>
      <c r="L146" t="s">
        <v>386</v>
      </c>
    </row>
    <row r="147" spans="8:12" x14ac:dyDescent="0.35">
      <c r="H147" t="s">
        <v>100</v>
      </c>
      <c r="I147" t="s">
        <v>45</v>
      </c>
      <c r="J147" t="s">
        <v>75</v>
      </c>
      <c r="K147" s="8">
        <v>1.3</v>
      </c>
      <c r="L147" t="s">
        <v>386</v>
      </c>
    </row>
    <row r="148" spans="8:12" x14ac:dyDescent="0.35">
      <c r="H148" t="s">
        <v>101</v>
      </c>
      <c r="I148" t="s">
        <v>45</v>
      </c>
      <c r="J148" t="s">
        <v>75</v>
      </c>
      <c r="K148" s="8">
        <v>10.1</v>
      </c>
      <c r="L148" t="s">
        <v>386</v>
      </c>
    </row>
    <row r="149" spans="8:12" x14ac:dyDescent="0.35">
      <c r="H149" t="s">
        <v>102</v>
      </c>
      <c r="I149" t="s">
        <v>45</v>
      </c>
      <c r="J149" t="s">
        <v>75</v>
      </c>
      <c r="K149" s="8">
        <v>2</v>
      </c>
      <c r="L149" t="s">
        <v>386</v>
      </c>
    </row>
    <row r="150" spans="8:12" x14ac:dyDescent="0.35">
      <c r="H150" t="s">
        <v>114</v>
      </c>
      <c r="I150" t="s">
        <v>45</v>
      </c>
      <c r="J150" t="s">
        <v>75</v>
      </c>
      <c r="K150" s="8">
        <v>8.64</v>
      </c>
      <c r="L150" t="s">
        <v>487</v>
      </c>
    </row>
    <row r="151" spans="8:12" x14ac:dyDescent="0.35">
      <c r="H151" t="s">
        <v>111</v>
      </c>
      <c r="I151" t="s">
        <v>45</v>
      </c>
      <c r="J151" t="s">
        <v>75</v>
      </c>
      <c r="K151" s="8">
        <v>0.82800000000000007</v>
      </c>
      <c r="L151" t="s">
        <v>487</v>
      </c>
    </row>
    <row r="152" spans="8:12" x14ac:dyDescent="0.35">
      <c r="H152" t="s">
        <v>115</v>
      </c>
      <c r="I152" t="s">
        <v>45</v>
      </c>
      <c r="J152" t="s">
        <v>75</v>
      </c>
      <c r="K152" s="8">
        <v>1.0536040609137056</v>
      </c>
      <c r="L152" t="s">
        <v>488</v>
      </c>
    </row>
    <row r="153" spans="8:12" x14ac:dyDescent="0.35">
      <c r="H153" t="s">
        <v>116</v>
      </c>
      <c r="I153" t="s">
        <v>45</v>
      </c>
      <c r="J153" t="s">
        <v>75</v>
      </c>
      <c r="K153" s="8">
        <v>1.0536040609137056</v>
      </c>
      <c r="L153" t="s">
        <v>488</v>
      </c>
    </row>
    <row r="154" spans="8:12" x14ac:dyDescent="0.35">
      <c r="H154" t="s">
        <v>117</v>
      </c>
      <c r="I154" t="s">
        <v>45</v>
      </c>
      <c r="J154" t="s">
        <v>75</v>
      </c>
      <c r="K154" s="8">
        <v>1.0536040609137056</v>
      </c>
      <c r="L154" t="s">
        <v>488</v>
      </c>
    </row>
    <row r="155" spans="8:12" x14ac:dyDescent="0.35">
      <c r="H155" t="s">
        <v>96</v>
      </c>
      <c r="I155" t="s">
        <v>45</v>
      </c>
      <c r="J155" t="s">
        <v>75</v>
      </c>
      <c r="K155" s="8">
        <v>7.9787999999999997</v>
      </c>
      <c r="L155" t="s">
        <v>489</v>
      </c>
    </row>
    <row r="156" spans="8:12" x14ac:dyDescent="0.35">
      <c r="H156" t="s">
        <v>81</v>
      </c>
      <c r="I156" t="s">
        <v>45</v>
      </c>
      <c r="J156" t="s">
        <v>75</v>
      </c>
      <c r="K156" s="8">
        <v>5.0272339759999998</v>
      </c>
      <c r="L156" t="s">
        <v>490</v>
      </c>
    </row>
    <row r="157" spans="8:12" x14ac:dyDescent="0.35">
      <c r="H157" t="s">
        <v>91</v>
      </c>
      <c r="I157" t="s">
        <v>70</v>
      </c>
      <c r="J157" t="s">
        <v>75</v>
      </c>
      <c r="K157" s="8">
        <v>1.1294640000000002E-2</v>
      </c>
      <c r="L157" t="s">
        <v>479</v>
      </c>
    </row>
    <row r="158" spans="8:12" x14ac:dyDescent="0.35">
      <c r="H158" t="s">
        <v>82</v>
      </c>
      <c r="I158" t="s">
        <v>70</v>
      </c>
      <c r="J158" t="s">
        <v>75</v>
      </c>
      <c r="K158" s="8">
        <v>1.1348999999999998E-2</v>
      </c>
      <c r="L158" t="s">
        <v>475</v>
      </c>
    </row>
    <row r="159" spans="8:12" x14ac:dyDescent="0.35">
      <c r="H159" t="s">
        <v>90</v>
      </c>
      <c r="I159" t="s">
        <v>71</v>
      </c>
      <c r="J159" t="s">
        <v>75</v>
      </c>
      <c r="K159" s="8">
        <v>3.7754145516074457E-2</v>
      </c>
      <c r="L159" t="s">
        <v>430</v>
      </c>
    </row>
    <row r="160" spans="8:12" x14ac:dyDescent="0.35">
      <c r="H160" t="s">
        <v>91</v>
      </c>
      <c r="I160" t="s">
        <v>71</v>
      </c>
      <c r="J160" t="s">
        <v>75</v>
      </c>
      <c r="K160" s="8">
        <v>4.0338000000000006E-2</v>
      </c>
      <c r="L160" t="s">
        <v>479</v>
      </c>
    </row>
    <row r="161" spans="8:12" x14ac:dyDescent="0.35">
      <c r="H161" t="s">
        <v>82</v>
      </c>
      <c r="I161" t="s">
        <v>71</v>
      </c>
      <c r="J161" t="s">
        <v>75</v>
      </c>
      <c r="K161" s="8">
        <v>4.0363089450956201E-2</v>
      </c>
      <c r="L161" t="s">
        <v>475</v>
      </c>
    </row>
    <row r="162" spans="8:12" x14ac:dyDescent="0.35">
      <c r="I162" t="s">
        <v>71</v>
      </c>
      <c r="J162" t="s">
        <v>75</v>
      </c>
      <c r="K162" s="8">
        <v>3.2399999999999998E-2</v>
      </c>
      <c r="L162" t="s">
        <v>484</v>
      </c>
    </row>
    <row r="163" spans="8:12" x14ac:dyDescent="0.35">
      <c r="I163" t="s">
        <v>71</v>
      </c>
      <c r="J163" t="s">
        <v>75</v>
      </c>
      <c r="K163" s="8">
        <v>1.4400000000000001E-2</v>
      </c>
      <c r="L163" t="s">
        <v>484</v>
      </c>
    </row>
    <row r="164" spans="8:12" x14ac:dyDescent="0.35">
      <c r="H164" t="s">
        <v>115</v>
      </c>
      <c r="I164" t="s">
        <v>71</v>
      </c>
      <c r="J164" t="s">
        <v>75</v>
      </c>
      <c r="K164" s="8">
        <v>3.5120135363790189E-2</v>
      </c>
      <c r="L164" t="s">
        <v>488</v>
      </c>
    </row>
    <row r="165" spans="8:12" x14ac:dyDescent="0.35">
      <c r="H165" t="s">
        <v>81</v>
      </c>
      <c r="I165" t="s">
        <v>71</v>
      </c>
      <c r="J165" t="s">
        <v>75</v>
      </c>
      <c r="K165" s="8">
        <v>5.0156399999999992E-4</v>
      </c>
      <c r="L165" t="s">
        <v>490</v>
      </c>
    </row>
    <row r="166" spans="8:12" x14ac:dyDescent="0.35">
      <c r="H166" t="s">
        <v>91</v>
      </c>
      <c r="I166" t="s">
        <v>72</v>
      </c>
      <c r="J166" t="s">
        <v>75</v>
      </c>
      <c r="K166" s="8">
        <v>3.7110959999999998E-2</v>
      </c>
      <c r="L166" t="s">
        <v>479</v>
      </c>
    </row>
    <row r="167" spans="8:12" x14ac:dyDescent="0.35">
      <c r="H167" t="s">
        <v>82</v>
      </c>
      <c r="I167" t="s">
        <v>72</v>
      </c>
      <c r="J167" t="s">
        <v>75</v>
      </c>
      <c r="K167" s="8">
        <v>3.7134042294879703E-2</v>
      </c>
      <c r="L167" t="s">
        <v>475</v>
      </c>
    </row>
    <row r="168" spans="8:12" x14ac:dyDescent="0.35">
      <c r="I168" t="s">
        <v>72</v>
      </c>
      <c r="J168" t="s">
        <v>75</v>
      </c>
      <c r="K168" s="8">
        <v>2.8044000000000003E-2</v>
      </c>
      <c r="L168" t="s">
        <v>482</v>
      </c>
    </row>
    <row r="169" spans="8:12" x14ac:dyDescent="0.35">
      <c r="H169" t="s">
        <v>114</v>
      </c>
      <c r="I169" t="s">
        <v>72</v>
      </c>
      <c r="J169" t="s">
        <v>75</v>
      </c>
      <c r="K169" s="8">
        <v>2.5200000000000001E-3</v>
      </c>
      <c r="L169" t="s">
        <v>487</v>
      </c>
    </row>
    <row r="170" spans="8:12" x14ac:dyDescent="0.35">
      <c r="H170" t="s">
        <v>111</v>
      </c>
      <c r="I170" t="s">
        <v>72</v>
      </c>
      <c r="J170" t="s">
        <v>75</v>
      </c>
      <c r="K170" s="8">
        <v>0.16920000000000002</v>
      </c>
      <c r="L170" t="s">
        <v>487</v>
      </c>
    </row>
    <row r="171" spans="8:12" x14ac:dyDescent="0.35">
      <c r="H171" t="s">
        <v>90</v>
      </c>
      <c r="I171" t="s">
        <v>18</v>
      </c>
      <c r="J171" t="s">
        <v>75</v>
      </c>
      <c r="K171" s="8">
        <v>4.9168189509306258E-3</v>
      </c>
      <c r="L171" t="s">
        <v>430</v>
      </c>
    </row>
    <row r="172" spans="8:12" x14ac:dyDescent="0.35">
      <c r="H172" t="s">
        <v>90</v>
      </c>
      <c r="I172" t="s">
        <v>18</v>
      </c>
      <c r="J172" t="s">
        <v>75</v>
      </c>
      <c r="K172" s="8">
        <v>8.7800338409475473E-3</v>
      </c>
      <c r="L172" t="s">
        <v>488</v>
      </c>
    </row>
    <row r="173" spans="8:12" x14ac:dyDescent="0.35">
      <c r="H173" t="s">
        <v>80</v>
      </c>
      <c r="I173" t="s">
        <v>73</v>
      </c>
      <c r="J173" t="s">
        <v>75</v>
      </c>
      <c r="K173" s="8">
        <v>2.9880000000000002E-3</v>
      </c>
      <c r="L173" t="s">
        <v>472</v>
      </c>
    </row>
    <row r="174" spans="8:12" x14ac:dyDescent="0.35">
      <c r="H174" t="s">
        <v>94</v>
      </c>
      <c r="I174" t="s">
        <v>73</v>
      </c>
      <c r="J174" t="s">
        <v>75</v>
      </c>
      <c r="K174" s="8">
        <v>0.17</v>
      </c>
      <c r="L174" t="s">
        <v>480</v>
      </c>
    </row>
    <row r="175" spans="8:12" x14ac:dyDescent="0.35">
      <c r="H175" t="s">
        <v>95</v>
      </c>
      <c r="I175" t="s">
        <v>73</v>
      </c>
      <c r="J175" t="s">
        <v>75</v>
      </c>
      <c r="K175" s="8">
        <v>0.17</v>
      </c>
      <c r="L175" t="s">
        <v>480</v>
      </c>
    </row>
    <row r="176" spans="8:12" x14ac:dyDescent="0.35">
      <c r="H176" t="s">
        <v>96</v>
      </c>
      <c r="I176" t="s">
        <v>73</v>
      </c>
      <c r="J176" t="s">
        <v>75</v>
      </c>
      <c r="K176" s="8">
        <v>0.41</v>
      </c>
      <c r="L176" t="s">
        <v>480</v>
      </c>
    </row>
    <row r="177" spans="8:13" x14ac:dyDescent="0.35">
      <c r="I177" t="s">
        <v>73</v>
      </c>
      <c r="J177" t="s">
        <v>75</v>
      </c>
      <c r="K177" s="8">
        <v>3.3000000000000002E-2</v>
      </c>
      <c r="L177" t="s">
        <v>481</v>
      </c>
    </row>
    <row r="178" spans="8:13" x14ac:dyDescent="0.35">
      <c r="I178" t="s">
        <v>73</v>
      </c>
      <c r="J178" t="s">
        <v>75</v>
      </c>
      <c r="K178" s="8">
        <v>0.114</v>
      </c>
      <c r="L178" t="s">
        <v>486</v>
      </c>
    </row>
    <row r="179" spans="8:13" x14ac:dyDescent="0.35">
      <c r="I179" t="s">
        <v>73</v>
      </c>
      <c r="J179" t="s">
        <v>75</v>
      </c>
      <c r="K179" s="8">
        <v>0.17</v>
      </c>
      <c r="L179" t="s">
        <v>486</v>
      </c>
    </row>
    <row r="180" spans="8:13" x14ac:dyDescent="0.35">
      <c r="I180" t="s">
        <v>73</v>
      </c>
      <c r="J180" t="s">
        <v>75</v>
      </c>
      <c r="K180" s="8">
        <v>0.17</v>
      </c>
      <c r="L180" t="s">
        <v>486</v>
      </c>
    </row>
    <row r="181" spans="8:13" x14ac:dyDescent="0.35">
      <c r="I181" t="s">
        <v>73</v>
      </c>
      <c r="J181" t="s">
        <v>75</v>
      </c>
      <c r="K181" s="8">
        <v>0.41</v>
      </c>
      <c r="L181" t="s">
        <v>486</v>
      </c>
    </row>
    <row r="182" spans="8:13" x14ac:dyDescent="0.35">
      <c r="I182" t="s">
        <v>73</v>
      </c>
      <c r="J182" t="s">
        <v>75</v>
      </c>
      <c r="K182" s="8">
        <v>4.7999999999999996E-3</v>
      </c>
      <c r="L182" t="s">
        <v>386</v>
      </c>
    </row>
    <row r="183" spans="8:13" x14ac:dyDescent="0.35">
      <c r="I183" t="s">
        <v>73</v>
      </c>
      <c r="J183" t="s">
        <v>75</v>
      </c>
      <c r="K183" s="8">
        <v>4.7999999999999996E-3</v>
      </c>
      <c r="L183" t="s">
        <v>386</v>
      </c>
    </row>
    <row r="184" spans="8:13" x14ac:dyDescent="0.35">
      <c r="I184" t="s">
        <v>73</v>
      </c>
      <c r="J184" t="s">
        <v>75</v>
      </c>
      <c r="K184" s="8">
        <v>0.3</v>
      </c>
      <c r="L184" t="s">
        <v>386</v>
      </c>
    </row>
    <row r="185" spans="8:13" x14ac:dyDescent="0.35">
      <c r="I185" t="s">
        <v>73</v>
      </c>
      <c r="J185" t="s">
        <v>75</v>
      </c>
      <c r="K185" s="8">
        <v>9.5999999999999992E-3</v>
      </c>
      <c r="L185" t="s">
        <v>386</v>
      </c>
    </row>
    <row r="186" spans="8:13" x14ac:dyDescent="0.35">
      <c r="I186" t="s">
        <v>73</v>
      </c>
      <c r="J186" t="s">
        <v>75</v>
      </c>
      <c r="K186" s="8">
        <v>1.0080000000000002E-3</v>
      </c>
      <c r="L186" t="s">
        <v>487</v>
      </c>
    </row>
    <row r="187" spans="8:13" x14ac:dyDescent="0.35">
      <c r="I187" t="s">
        <v>73</v>
      </c>
      <c r="J187" t="s">
        <v>75</v>
      </c>
      <c r="K187" s="8">
        <v>1.0080000000000002E-3</v>
      </c>
      <c r="L187" t="s">
        <v>487</v>
      </c>
    </row>
    <row r="188" spans="8:13" x14ac:dyDescent="0.35">
      <c r="I188" t="s">
        <v>73</v>
      </c>
      <c r="J188" t="s">
        <v>75</v>
      </c>
      <c r="K188" s="8">
        <v>9.1782800000000009E-4</v>
      </c>
      <c r="L188" t="s">
        <v>490</v>
      </c>
    </row>
    <row r="189" spans="8:13" x14ac:dyDescent="0.35">
      <c r="H189" t="s">
        <v>91</v>
      </c>
      <c r="I189" t="s">
        <v>74</v>
      </c>
      <c r="J189" t="s">
        <v>75</v>
      </c>
      <c r="K189" s="8">
        <v>0.50019120000000006</v>
      </c>
      <c r="L189" t="s">
        <v>479</v>
      </c>
    </row>
    <row r="190" spans="8:13" x14ac:dyDescent="0.35">
      <c r="H190" t="s">
        <v>82</v>
      </c>
      <c r="I190" t="s">
        <v>74</v>
      </c>
      <c r="J190" t="s">
        <v>75</v>
      </c>
      <c r="K190" s="8">
        <v>0.5</v>
      </c>
      <c r="L190" t="s">
        <v>475</v>
      </c>
    </row>
    <row r="191" spans="8:13" x14ac:dyDescent="0.35">
      <c r="I191" t="s">
        <v>74</v>
      </c>
      <c r="J191" t="s">
        <v>75</v>
      </c>
      <c r="K191" s="8">
        <v>0.18576975200000001</v>
      </c>
      <c r="L191" t="s">
        <v>490</v>
      </c>
    </row>
    <row r="192" spans="8:13" x14ac:dyDescent="0.35">
      <c r="H192" s="23" t="s">
        <v>22</v>
      </c>
      <c r="I192" s="23"/>
      <c r="J192" s="23"/>
      <c r="K192" s="23"/>
      <c r="L192" s="23"/>
      <c r="M192" s="7"/>
    </row>
    <row r="193" spans="8:12" x14ac:dyDescent="0.35">
      <c r="H193" t="s">
        <v>88</v>
      </c>
      <c r="I193" t="s">
        <v>78</v>
      </c>
      <c r="J193" t="s">
        <v>126</v>
      </c>
      <c r="K193" s="8">
        <v>4.771635000000001E-11</v>
      </c>
      <c r="L193" t="s">
        <v>382</v>
      </c>
    </row>
    <row r="194" spans="8:12" x14ac:dyDescent="0.35">
      <c r="H194" t="s">
        <v>88</v>
      </c>
      <c r="I194" t="s">
        <v>79</v>
      </c>
      <c r="J194" t="s">
        <v>126</v>
      </c>
      <c r="K194" s="8">
        <v>6.4130774400000014E-8</v>
      </c>
      <c r="L194" t="s">
        <v>382</v>
      </c>
    </row>
  </sheetData>
  <mergeCells count="12">
    <mergeCell ref="H24:L24"/>
    <mergeCell ref="H192:L192"/>
    <mergeCell ref="H1:L1"/>
    <mergeCell ref="O1:S1"/>
    <mergeCell ref="O3:S3"/>
    <mergeCell ref="O8:S8"/>
    <mergeCell ref="O25:S25"/>
    <mergeCell ref="A1:E1"/>
    <mergeCell ref="H3:L3"/>
    <mergeCell ref="V1:Z1"/>
    <mergeCell ref="V3:Z3"/>
    <mergeCell ref="V12:Z1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1E08-DAEC-493A-ACF0-842F2347C8E3}">
  <dimension ref="A3:B71"/>
  <sheetViews>
    <sheetView zoomScale="69" zoomScaleNormal="69" workbookViewId="0">
      <selection activeCell="C12" sqref="C12"/>
    </sheetView>
  </sheetViews>
  <sheetFormatPr defaultRowHeight="14.5" x14ac:dyDescent="0.35"/>
  <cols>
    <col min="1" max="1" width="8.1796875" customWidth="1"/>
    <col min="2" max="2" width="153.26953125" customWidth="1"/>
  </cols>
  <sheetData>
    <row r="3" spans="1:2" ht="29" x14ac:dyDescent="0.35">
      <c r="A3" s="34" t="s">
        <v>380</v>
      </c>
      <c r="B3" s="34" t="s">
        <v>381</v>
      </c>
    </row>
    <row r="4" spans="1:2" ht="43.5" x14ac:dyDescent="0.35">
      <c r="A4" s="34" t="s">
        <v>382</v>
      </c>
      <c r="B4" s="34" t="s">
        <v>383</v>
      </c>
    </row>
    <row r="5" spans="1:2" ht="29" x14ac:dyDescent="0.35">
      <c r="A5" s="34" t="s">
        <v>384</v>
      </c>
      <c r="B5" s="34" t="s">
        <v>385</v>
      </c>
    </row>
    <row r="6" spans="1:2" ht="29" x14ac:dyDescent="0.35">
      <c r="A6" s="34" t="s">
        <v>386</v>
      </c>
      <c r="B6" s="34" t="s">
        <v>387</v>
      </c>
    </row>
    <row r="7" spans="1:2" ht="29" x14ac:dyDescent="0.35">
      <c r="A7" s="34" t="s">
        <v>388</v>
      </c>
      <c r="B7" s="34" t="s">
        <v>389</v>
      </c>
    </row>
    <row r="8" spans="1:2" ht="29" x14ac:dyDescent="0.35">
      <c r="A8" s="34" t="s">
        <v>390</v>
      </c>
      <c r="B8" s="34" t="s">
        <v>391</v>
      </c>
    </row>
    <row r="9" spans="1:2" ht="43.5" x14ac:dyDescent="0.35">
      <c r="A9" s="34" t="s">
        <v>392</v>
      </c>
      <c r="B9" s="34" t="s">
        <v>393</v>
      </c>
    </row>
    <row r="10" spans="1:2" ht="29" x14ac:dyDescent="0.35">
      <c r="A10" s="34" t="s">
        <v>394</v>
      </c>
      <c r="B10" s="34" t="s">
        <v>395</v>
      </c>
    </row>
    <row r="11" spans="1:2" ht="43.5" x14ac:dyDescent="0.35">
      <c r="A11" s="34" t="s">
        <v>396</v>
      </c>
      <c r="B11" s="34" t="s">
        <v>397</v>
      </c>
    </row>
    <row r="12" spans="1:2" x14ac:dyDescent="0.35">
      <c r="A12" s="34" t="s">
        <v>398</v>
      </c>
      <c r="B12" s="34" t="s">
        <v>399</v>
      </c>
    </row>
    <row r="13" spans="1:2" ht="43.5" x14ac:dyDescent="0.35">
      <c r="A13" s="34" t="s">
        <v>400</v>
      </c>
      <c r="B13" s="34" t="s">
        <v>401</v>
      </c>
    </row>
    <row r="14" spans="1:2" x14ac:dyDescent="0.35">
      <c r="A14" s="34" t="s">
        <v>402</v>
      </c>
      <c r="B14" s="34" t="s">
        <v>403</v>
      </c>
    </row>
    <row r="15" spans="1:2" x14ac:dyDescent="0.35">
      <c r="A15" s="34" t="s">
        <v>404</v>
      </c>
      <c r="B15" s="34" t="s">
        <v>405</v>
      </c>
    </row>
    <row r="16" spans="1:2" ht="29" x14ac:dyDescent="0.35">
      <c r="A16" s="34" t="s">
        <v>406</v>
      </c>
      <c r="B16" s="34" t="s">
        <v>407</v>
      </c>
    </row>
    <row r="17" spans="1:2" ht="43.5" x14ac:dyDescent="0.35">
      <c r="A17" s="34" t="s">
        <v>408</v>
      </c>
      <c r="B17" s="34" t="s">
        <v>409</v>
      </c>
    </row>
    <row r="18" spans="1:2" ht="29" x14ac:dyDescent="0.35">
      <c r="A18" s="34" t="s">
        <v>410</v>
      </c>
      <c r="B18" s="34" t="s">
        <v>411</v>
      </c>
    </row>
    <row r="19" spans="1:2" ht="29" x14ac:dyDescent="0.35">
      <c r="A19" s="34" t="s">
        <v>412</v>
      </c>
      <c r="B19" s="34" t="s">
        <v>413</v>
      </c>
    </row>
    <row r="20" spans="1:2" ht="29" x14ac:dyDescent="0.35">
      <c r="A20" s="34" t="s">
        <v>414</v>
      </c>
      <c r="B20" s="34" t="s">
        <v>415</v>
      </c>
    </row>
    <row r="21" spans="1:2" ht="29" x14ac:dyDescent="0.35">
      <c r="A21" s="34" t="s">
        <v>416</v>
      </c>
      <c r="B21" s="34" t="s">
        <v>417</v>
      </c>
    </row>
    <row r="22" spans="1:2" ht="43.5" x14ac:dyDescent="0.35">
      <c r="A22" s="34" t="s">
        <v>418</v>
      </c>
      <c r="B22" s="34" t="s">
        <v>419</v>
      </c>
    </row>
    <row r="23" spans="1:2" ht="29" x14ac:dyDescent="0.35">
      <c r="A23" s="34" t="s">
        <v>420</v>
      </c>
      <c r="B23" s="34" t="s">
        <v>421</v>
      </c>
    </row>
    <row r="24" spans="1:2" ht="43.5" x14ac:dyDescent="0.35">
      <c r="A24" s="34" t="s">
        <v>422</v>
      </c>
      <c r="B24" s="34" t="s">
        <v>423</v>
      </c>
    </row>
    <row r="25" spans="1:2" ht="43.5" x14ac:dyDescent="0.35">
      <c r="A25" s="34" t="s">
        <v>424</v>
      </c>
      <c r="B25" s="34" t="s">
        <v>425</v>
      </c>
    </row>
    <row r="26" spans="1:2" ht="43.5" x14ac:dyDescent="0.35">
      <c r="A26" s="34" t="s">
        <v>426</v>
      </c>
      <c r="B26" s="34" t="s">
        <v>427</v>
      </c>
    </row>
    <row r="27" spans="1:2" ht="43.5" x14ac:dyDescent="0.35">
      <c r="A27" s="34" t="s">
        <v>428</v>
      </c>
      <c r="B27" s="34" t="s">
        <v>429</v>
      </c>
    </row>
    <row r="28" spans="1:2" ht="29" x14ac:dyDescent="0.35">
      <c r="A28" s="34" t="s">
        <v>430</v>
      </c>
      <c r="B28" s="34" t="s">
        <v>431</v>
      </c>
    </row>
    <row r="29" spans="1:2" ht="29" x14ac:dyDescent="0.35">
      <c r="A29" s="34" t="s">
        <v>432</v>
      </c>
      <c r="B29" s="34" t="s">
        <v>433</v>
      </c>
    </row>
    <row r="30" spans="1:2" ht="29" x14ac:dyDescent="0.35">
      <c r="A30" s="34" t="s">
        <v>434</v>
      </c>
      <c r="B30" s="34" t="s">
        <v>435</v>
      </c>
    </row>
    <row r="31" spans="1:2" ht="29" x14ac:dyDescent="0.35">
      <c r="A31" s="34" t="s">
        <v>436</v>
      </c>
      <c r="B31" s="34" t="s">
        <v>437</v>
      </c>
    </row>
    <row r="32" spans="1:2" ht="43.5" x14ac:dyDescent="0.35">
      <c r="A32" s="34" t="s">
        <v>438</v>
      </c>
      <c r="B32" s="34" t="s">
        <v>439</v>
      </c>
    </row>
    <row r="33" spans="1:2" ht="29" x14ac:dyDescent="0.35">
      <c r="A33" s="34" t="s">
        <v>440</v>
      </c>
      <c r="B33" s="34" t="s">
        <v>441</v>
      </c>
    </row>
    <row r="34" spans="1:2" ht="29" x14ac:dyDescent="0.35">
      <c r="A34" s="34" t="s">
        <v>442</v>
      </c>
      <c r="B34" s="34" t="s">
        <v>443</v>
      </c>
    </row>
    <row r="35" spans="1:2" ht="43.5" x14ac:dyDescent="0.35">
      <c r="A35" s="34" t="s">
        <v>444</v>
      </c>
      <c r="B35" s="34" t="s">
        <v>445</v>
      </c>
    </row>
    <row r="36" spans="1:2" ht="29" x14ac:dyDescent="0.35">
      <c r="A36" s="34" t="s">
        <v>446</v>
      </c>
      <c r="B36" s="34" t="s">
        <v>447</v>
      </c>
    </row>
    <row r="37" spans="1:2" ht="29" x14ac:dyDescent="0.35">
      <c r="A37" s="34" t="s">
        <v>448</v>
      </c>
      <c r="B37" s="34" t="s">
        <v>449</v>
      </c>
    </row>
    <row r="38" spans="1:2" ht="29" x14ac:dyDescent="0.35">
      <c r="A38" s="34" t="s">
        <v>450</v>
      </c>
      <c r="B38" s="34" t="s">
        <v>451</v>
      </c>
    </row>
    <row r="39" spans="1:2" ht="29" x14ac:dyDescent="0.35">
      <c r="A39" s="34" t="s">
        <v>452</v>
      </c>
      <c r="B39" s="34" t="s">
        <v>453</v>
      </c>
    </row>
    <row r="40" spans="1:2" x14ac:dyDescent="0.35">
      <c r="A40" s="34" t="s">
        <v>454</v>
      </c>
      <c r="B40" s="34" t="s">
        <v>455</v>
      </c>
    </row>
    <row r="41" spans="1:2" ht="29" x14ac:dyDescent="0.35">
      <c r="A41" s="34" t="s">
        <v>456</v>
      </c>
      <c r="B41" s="34" t="s">
        <v>457</v>
      </c>
    </row>
    <row r="42" spans="1:2" ht="29" x14ac:dyDescent="0.35">
      <c r="A42" s="34" t="s">
        <v>458</v>
      </c>
      <c r="B42" s="34" t="s">
        <v>459</v>
      </c>
    </row>
    <row r="43" spans="1:2" ht="29" x14ac:dyDescent="0.35">
      <c r="A43" s="34" t="s">
        <v>460</v>
      </c>
      <c r="B43" s="34" t="s">
        <v>461</v>
      </c>
    </row>
    <row r="44" spans="1:2" ht="43.5" x14ac:dyDescent="0.35">
      <c r="A44" s="34" t="s">
        <v>462</v>
      </c>
      <c r="B44" s="34" t="s">
        <v>463</v>
      </c>
    </row>
    <row r="45" spans="1:2" x14ac:dyDescent="0.35">
      <c r="A45" s="34" t="s">
        <v>464</v>
      </c>
      <c r="B45" s="34" t="s">
        <v>465</v>
      </c>
    </row>
    <row r="46" spans="1:2" x14ac:dyDescent="0.35">
      <c r="A46" s="34" t="s">
        <v>466</v>
      </c>
      <c r="B46" s="34" t="s">
        <v>467</v>
      </c>
    </row>
    <row r="47" spans="1:2" ht="43.5" x14ac:dyDescent="0.35">
      <c r="A47" s="34" t="s">
        <v>468</v>
      </c>
      <c r="B47" s="34" t="s">
        <v>469</v>
      </c>
    </row>
    <row r="48" spans="1:2" ht="43.5" x14ac:dyDescent="0.35">
      <c r="A48" s="34" t="s">
        <v>472</v>
      </c>
      <c r="B48" s="34" t="s">
        <v>495</v>
      </c>
    </row>
    <row r="49" spans="1:2" ht="43.5" x14ac:dyDescent="0.35">
      <c r="A49" s="34" t="s">
        <v>473</v>
      </c>
      <c r="B49" s="34" t="s">
        <v>496</v>
      </c>
    </row>
    <row r="50" spans="1:2" ht="29" x14ac:dyDescent="0.35">
      <c r="A50" s="34" t="s">
        <v>474</v>
      </c>
      <c r="B50" s="34" t="s">
        <v>497</v>
      </c>
    </row>
    <row r="51" spans="1:2" ht="29" x14ac:dyDescent="0.35">
      <c r="A51" s="34" t="s">
        <v>475</v>
      </c>
      <c r="B51" s="34" t="s">
        <v>498</v>
      </c>
    </row>
    <row r="52" spans="1:2" x14ac:dyDescent="0.35">
      <c r="A52" s="34" t="s">
        <v>476</v>
      </c>
      <c r="B52" s="34" t="s">
        <v>499</v>
      </c>
    </row>
    <row r="53" spans="1:2" ht="29" x14ac:dyDescent="0.35">
      <c r="A53" s="34" t="s">
        <v>477</v>
      </c>
      <c r="B53" s="34" t="s">
        <v>500</v>
      </c>
    </row>
    <row r="54" spans="1:2" ht="29" x14ac:dyDescent="0.35">
      <c r="A54" s="34" t="s">
        <v>478</v>
      </c>
      <c r="B54" s="34" t="s">
        <v>501</v>
      </c>
    </row>
    <row r="55" spans="1:2" ht="43.5" x14ac:dyDescent="0.35">
      <c r="A55" s="34" t="s">
        <v>479</v>
      </c>
      <c r="B55" s="34" t="s">
        <v>502</v>
      </c>
    </row>
    <row r="56" spans="1:2" ht="29" x14ac:dyDescent="0.35">
      <c r="A56" s="34" t="s">
        <v>480</v>
      </c>
      <c r="B56" s="34" t="s">
        <v>503</v>
      </c>
    </row>
    <row r="57" spans="1:2" ht="29" x14ac:dyDescent="0.35">
      <c r="A57" s="34" t="s">
        <v>481</v>
      </c>
      <c r="B57" s="34" t="s">
        <v>504</v>
      </c>
    </row>
    <row r="58" spans="1:2" ht="29" x14ac:dyDescent="0.35">
      <c r="A58" s="34" t="s">
        <v>482</v>
      </c>
      <c r="B58" s="34" t="s">
        <v>505</v>
      </c>
    </row>
    <row r="59" spans="1:2" ht="43.5" x14ac:dyDescent="0.35">
      <c r="A59" s="34" t="s">
        <v>483</v>
      </c>
      <c r="B59" s="34" t="s">
        <v>506</v>
      </c>
    </row>
    <row r="60" spans="1:2" ht="29" x14ac:dyDescent="0.35">
      <c r="A60" s="34" t="s">
        <v>484</v>
      </c>
      <c r="B60" s="34" t="s">
        <v>507</v>
      </c>
    </row>
    <row r="61" spans="1:2" ht="43.5" x14ac:dyDescent="0.35">
      <c r="A61" s="34" t="s">
        <v>485</v>
      </c>
      <c r="B61" s="34" t="s">
        <v>508</v>
      </c>
    </row>
    <row r="62" spans="1:2" ht="29" x14ac:dyDescent="0.35">
      <c r="A62" s="34" t="s">
        <v>486</v>
      </c>
      <c r="B62" s="34" t="s">
        <v>509</v>
      </c>
    </row>
    <row r="63" spans="1:2" ht="29" x14ac:dyDescent="0.35">
      <c r="A63" s="34" t="s">
        <v>487</v>
      </c>
      <c r="B63" s="34" t="s">
        <v>510</v>
      </c>
    </row>
    <row r="64" spans="1:2" ht="43.5" x14ac:dyDescent="0.35">
      <c r="A64" s="34" t="s">
        <v>488</v>
      </c>
      <c r="B64" s="34" t="s">
        <v>511</v>
      </c>
    </row>
    <row r="65" spans="1:2" ht="29" x14ac:dyDescent="0.35">
      <c r="A65" s="34" t="s">
        <v>489</v>
      </c>
      <c r="B65" s="34" t="s">
        <v>512</v>
      </c>
    </row>
    <row r="66" spans="1:2" ht="29" x14ac:dyDescent="0.35">
      <c r="A66" s="34" t="s">
        <v>490</v>
      </c>
      <c r="B66" s="34" t="s">
        <v>513</v>
      </c>
    </row>
    <row r="67" spans="1:2" ht="43.5" x14ac:dyDescent="0.35">
      <c r="A67" s="34" t="s">
        <v>491</v>
      </c>
      <c r="B67" s="34" t="s">
        <v>514</v>
      </c>
    </row>
    <row r="68" spans="1:2" ht="29" x14ac:dyDescent="0.35">
      <c r="A68" s="34" t="s">
        <v>492</v>
      </c>
      <c r="B68" s="34" t="s">
        <v>515</v>
      </c>
    </row>
    <row r="69" spans="1:2" ht="29" x14ac:dyDescent="0.35">
      <c r="A69" s="34" t="s">
        <v>493</v>
      </c>
      <c r="B69" s="34" t="s">
        <v>516</v>
      </c>
    </row>
    <row r="70" spans="1:2" x14ac:dyDescent="0.35">
      <c r="A70" s="34" t="s">
        <v>494</v>
      </c>
      <c r="B70" s="34" t="s">
        <v>517</v>
      </c>
    </row>
    <row r="71" spans="1:2" x14ac:dyDescent="0.35">
      <c r="A71" s="34"/>
      <c r="B71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f45b00-2b36-4e38-997d-54cb044e07fd" xsi:nil="true"/>
    <lcf76f155ced4ddcb4097134ff3c332f xmlns="2ccbccac-4233-4f22-990a-e3e24a84f8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7ACD7892270F4497DE55D5CA7B60FB" ma:contentTypeVersion="15" ma:contentTypeDescription="Opret et nyt dokument." ma:contentTypeScope="" ma:versionID="c9c1026072244987adaa276dd14b4dc1">
  <xsd:schema xmlns:xsd="http://www.w3.org/2001/XMLSchema" xmlns:xs="http://www.w3.org/2001/XMLSchema" xmlns:p="http://schemas.microsoft.com/office/2006/metadata/properties" xmlns:ns2="2ccbccac-4233-4f22-990a-e3e24a84f89a" xmlns:ns3="53f45b00-2b36-4e38-997d-54cb044e07fd" targetNamespace="http://schemas.microsoft.com/office/2006/metadata/properties" ma:root="true" ma:fieldsID="c78fd198d329aabfa1fe9a40b185da52" ns2:_="" ns3:_="">
    <xsd:import namespace="2ccbccac-4233-4f22-990a-e3e24a84f89a"/>
    <xsd:import namespace="53f45b00-2b36-4e38-997d-54cb044e07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bccac-4233-4f22-990a-e3e24a84f8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45b00-2b36-4e38-997d-54cb044e07f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a6b0f9-7422-41a4-940f-75f735b0af79}" ma:internalName="TaxCatchAll" ma:showField="CatchAllData" ma:web="53f45b00-2b36-4e38-997d-54cb044e07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37812-6423-4076-9108-8E56F0EBD9FA}">
  <ds:schemaRefs>
    <ds:schemaRef ds:uri="http://schemas.microsoft.com/office/2006/metadata/properties"/>
    <ds:schemaRef ds:uri="http://schemas.microsoft.com/office/infopath/2007/PartnerControls"/>
    <ds:schemaRef ds:uri="53f45b00-2b36-4e38-997d-54cb044e07fd"/>
    <ds:schemaRef ds:uri="2ccbccac-4233-4f22-990a-e3e24a84f89a"/>
  </ds:schemaRefs>
</ds:datastoreItem>
</file>

<file path=customXml/itemProps2.xml><?xml version="1.0" encoding="utf-8"?>
<ds:datastoreItem xmlns:ds="http://schemas.openxmlformats.org/officeDocument/2006/customXml" ds:itemID="{7BA9B03D-A7E9-493A-92E5-DD4125AC61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cbccac-4233-4f22-990a-e3e24a84f89a"/>
    <ds:schemaRef ds:uri="53f45b00-2b36-4e38-997d-54cb044e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B3E4B0-F0FD-43C2-9152-E5A40514D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LCI_WtT</vt:lpstr>
      <vt:lpstr>LCI_TtW</vt:lpstr>
      <vt:lpstr>Data_WtT</vt:lpstr>
      <vt:lpstr>Data_TtW</vt:lpstr>
      <vt:lpstr>References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Roux</dc:creator>
  <cp:lastModifiedBy>Megan Roux</cp:lastModifiedBy>
  <dcterms:created xsi:type="dcterms:W3CDTF">2024-09-04T08:46:24Z</dcterms:created>
  <dcterms:modified xsi:type="dcterms:W3CDTF">2025-01-18T14:18:46Z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0x010100927ACD7892270F4497DE55D5CA7B60FB</vt:lpwstr>
  </property>
  <property fmtid="{D5CDD505-2E9C-101B-9397-08002B2CF9AE}" pid="3" name="MediaServiceImageTags">
    <vt:lpwstr/>
  </property>
</Properties>
</file>