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3"/>
    <sheet name="gumbel" sheetId="2" state="visible" r:id="rId4"/>
    <sheet name="lp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<sst xmlns="http://schemas.openxmlformats.org/spreadsheetml/2006/main" count="29" uniqueCount="27">
  <si>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Year</t>
  </si>
  <si>
    <t xml:space="preserve">AMS (cusec)</t>
  </si>
  <si>
    <t xml:space="preserve">Rank</t>
  </si>
  <si>
    <t xml:space="preserve">Return Period (Weibull)</t>
  </si>
  <si>
    <t xml:space="preserve">Probability</t>
  </si>
  <si>
    <t xml:space="preserve">Mean</t>
  </si>
  <si>
    <t xml:space="preserve">Stdev</t>
  </si>
  <si>
    <t xml:space="preserve">Gumbel params</t>
  </si>
  <si>
    <t xml:space="preserve">Subramanya pg338</t>
  </si>
  <si>
    <t xml:space="preserve">Reduced mean</t>
  </si>
  <si>
    <t xml:space="preserve">Reduced stdev</t>
  </si>
  <si>
    <t xml:space="preserve">n</t>
  </si>
  <si>
    <t xml:space="preserve">Reduced variate</t>
  </si>
  <si>
    <t xml:space="preserve">K</t>
  </si>
  <si>
    <t xml:space="preserve">Variate X</t>
  </si>
  <si>
    <t xml:space="preserve">T years</t>
  </si>
  <si>
    <t xml:space="preserve">X</t>
  </si>
  <si>
    <t xml:space="preserve">Log AMS = z</t>
  </si>
  <si>
    <t xml:space="preserve">(z-zbar)^2</t>
  </si>
  <si>
    <t xml:space="preserve">Sum</t>
  </si>
  <si>
    <t xml:space="preserve">z mean</t>
  </si>
  <si>
    <t xml:space="preserve">z stdev</t>
  </si>
  <si>
    <t xml:space="preserve">skew</t>
  </si>
  <si>
    <t xml:space="preserve">K_z for C = -1.2</t>
  </si>
  <si>
    <t xml:space="preserve">K_z*stdev</t>
  </si>
  <si>
    <t xml:space="preserve">Z_T</t>
  </si>
  <si>
    <t xml:space="preserve">x_T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</si>
</sst>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gumbel!$D$16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gumbel!$C$17:$C$22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gumbel!$D$17:$D$22</c:f>
              <c:numCache>
                <c:formatCode>General</c:formatCode>
                <c:ptCount val="6"/>
                <c:pt idx="0">
                  <c:v>43789.4431624785</c:v>
                </c:pt>
                <c:pt idx="1">
                  <c:v>99087.713553269</c:v>
                </c:pt>
                <c:pt idx="2">
                  <c:v>135699.980213245</c:v>
                </c:pt>
                <c:pt idx="3">
                  <c:v>181959.676195362</c:v>
                </c:pt>
                <c:pt idx="4">
                  <c:v>216277.76129489</c:v>
                </c:pt>
                <c:pt idx="5">
                  <c:v>250342.447040981</c:v>
                </c:pt>
              </c:numCache>
            </c:numRef>
          </c:yVal>
          <c:smooth val="0"/>
        </c:ser>
        <c:axId val="30129536"/>
        <c:axId val="56275284"/>
      </c:scatterChart>
      <c:valAx>
        <c:axId val="30129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56275284"/>
        <c:crosses val="autoZero"/>
        <c:crossBetween val="midCat"/>
      </c:valAx>
      <c:valAx>
        <c:axId val="5627528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3012953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lp3!$G$27</c:f>
              <c:strCache>
                <c:ptCount val="1"/>
                <c:pt idx="0">
                  <c:v>x_T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lp3!$C$28:$C$33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lp3!$G$28:$G$33</c:f>
              <c:numCache>
                <c:formatCode>General</c:formatCode>
                <c:ptCount val="6"/>
                <c:pt idx="0">
                  <c:v>41874.251086512</c:v>
                </c:pt>
                <c:pt idx="1">
                  <c:v>105714.831238796</c:v>
                </c:pt>
                <c:pt idx="2">
                  <c:v>149315.416927889</c:v>
                </c:pt>
                <c:pt idx="3">
                  <c:v>197499.922168376</c:v>
                </c:pt>
                <c:pt idx="4">
                  <c:v>226818.441535854</c:v>
                </c:pt>
                <c:pt idx="5">
                  <c:v>250644.250554806</c:v>
                </c:pt>
              </c:numCache>
            </c:numRef>
          </c:yVal>
          <c:smooth val="0"/>
        </c:ser>
        <c:axId val="67514715"/>
        <c:axId val="48441430"/>
      </c:scatterChart>
      <c:valAx>
        <c:axId val="675147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48441430"/>
        <c:crosses val="autoZero"/>
        <c:crossBetween val="between"/>
      </c:valAx>
      <c:valAx>
        <c:axId val="4844143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6751471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283680</xdr:colOff>
      <xdr:row>8</xdr:row>
      <xdr:rowOff>51120</xdr:rowOff>
    </xdr:from>
    <xdr:to>
      <xdr:col>9</xdr:col>
      <xdr:colOff>282960</xdr:colOff>
      <xdr:row>22</xdr:row>
      <xdr:rowOff>60480</xdr:rowOff>
    </xdr:to>
    <xdr:graphicFrame>
      <xdr:nvGraphicFramePr>
        <xdr:cNvPr id="0" name=""/>
        <xdr:cNvGraphicFramePr/>
      </xdr:nvGraphicFramePr>
      <xdr:xfrm>
        <a:off x="4361040" y="1351440"/>
        <a:ext cx="4063320" cy="228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472320</xdr:colOff>
      <xdr:row>3</xdr:row>
      <xdr:rowOff>138240</xdr:rowOff>
    </xdr:from>
    <xdr:to>
      <xdr:col>12</xdr:col>
      <xdr:colOff>542520</xdr:colOff>
      <xdr:row>23</xdr:row>
      <xdr:rowOff>126720</xdr:rowOff>
    </xdr:to>
    <xdr:graphicFrame>
      <xdr:nvGraphicFramePr>
        <xdr:cNvPr id="1" name=""/>
        <xdr:cNvGraphicFramePr/>
      </xdr:nvGraphicFramePr>
      <xdr:xfrm>
        <a:off x="4536360" y="6260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3"/>
    <col collapsed="false" customWidth="true" hidden="false" outlineLevel="0" max="3" min="3" style="1" width="8.62"/>
    <col collapsed="false" customWidth="true" hidden="false" outlineLevel="0" max="4" min="4" style="1" width="21.98"/>
    <col collapsed="false" customWidth="true" hidden="false" outlineLevel="0" max="9" min="9" style="2" width="16.83"/>
    <col collapsed="false" customWidth="true" hidden="false" outlineLevel="0" max="10" min="10" style="1" width="15.02"/>
    <col collapsed="false" customWidth="true" hidden="false" outlineLevel="0" max="11" min="11" style="1" width="16.8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n">
        <v>2015</v>
      </c>
      <c r="B2" s="4" t="n">
        <v>0</v>
      </c>
      <c r="C2" s="4" t="n">
        <f aca="false">RANK(B2,$B$2:$B$11,0)</f>
        <v>10</v>
      </c>
      <c r="D2" s="4" t="n">
        <f aca="false">(ROWS($C$2:$C$11)+1)/C2</f>
        <v>1.1</v>
      </c>
      <c r="E2" s="4" t="n">
        <f aca="false">1/D2</f>
        <v>0.909090909090909</v>
      </c>
      <c r="I2" s="1"/>
    </row>
    <row r="3" customFormat="false" ht="12.8" hidden="false" customHeight="false" outlineLevel="0" collapsed="false">
      <c r="A3" s="1" t="n">
        <v>2016</v>
      </c>
      <c r="B3" s="1" t="n">
        <v>147448</v>
      </c>
      <c r="C3" s="1" t="n">
        <f aca="false">RANK(B3,$B$2:$B$11,0)</f>
        <v>1</v>
      </c>
      <c r="D3" s="1" t="n">
        <f aca="false">(ROWS($C$2:$C$11)+1)/C3</f>
        <v>11</v>
      </c>
      <c r="E3" s="1" t="n">
        <f aca="false">1/D3</f>
        <v>0.0909090909090909</v>
      </c>
      <c r="G3" s="1" t="s">
        <v>5</v>
      </c>
      <c r="H3" s="1" t="n">
        <f aca="false">AVERAGE(B2:B11)</f>
        <v>50067.9</v>
      </c>
      <c r="I3" s="1"/>
    </row>
    <row r="4" customFormat="false" ht="12.8" hidden="false" customHeight="false" outlineLevel="0" collapsed="false">
      <c r="A4" s="1" t="n">
        <v>2017</v>
      </c>
      <c r="B4" s="1" t="n">
        <v>22612</v>
      </c>
      <c r="C4" s="1" t="n">
        <f aca="false">RANK(B4,$B$2:$B$11,0)</f>
        <v>7</v>
      </c>
      <c r="D4" s="1" t="n">
        <f aca="false">(ROWS($C$2:$C$11)+1)/C4</f>
        <v>1.57142857142857</v>
      </c>
      <c r="E4" s="1" t="n">
        <f aca="false">1/D4</f>
        <v>0.636363636363636</v>
      </c>
      <c r="G4" s="1" t="s">
        <v>6</v>
      </c>
      <c r="H4" s="1" t="n">
        <f aca="false">_xlfn.STDEV.S(B2:B11)</f>
        <v>46329.6131970567</v>
      </c>
      <c r="I4" s="1"/>
    </row>
    <row r="5" customFormat="false" ht="12.8" hidden="false" customHeight="false" outlineLevel="0" collapsed="false">
      <c r="A5" s="1" t="n">
        <v>2018</v>
      </c>
      <c r="B5" s="1" t="n">
        <v>1877</v>
      </c>
      <c r="C5" s="1" t="n">
        <f aca="false">RANK(B5,$B$2:$B$11,0)</f>
        <v>9</v>
      </c>
      <c r="D5" s="1" t="n">
        <f aca="false">(ROWS($C$2:$C$11)+1)/C5</f>
        <v>1.22222222222222</v>
      </c>
      <c r="E5" s="1" t="n">
        <f aca="false">1/D5</f>
        <v>0.818181818181818</v>
      </c>
      <c r="I5" s="1"/>
    </row>
    <row r="6" customFormat="false" ht="12.8" hidden="false" customHeight="false" outlineLevel="0" collapsed="false">
      <c r="A6" s="1" t="n">
        <v>2019</v>
      </c>
      <c r="B6" s="1" t="n">
        <v>5350</v>
      </c>
      <c r="C6" s="1" t="n">
        <f aca="false">RANK(B6,$B$2:$B$11,0)</f>
        <v>8</v>
      </c>
      <c r="D6" s="1" t="n">
        <f aca="false">(ROWS($C$2:$C$11)+1)/C6</f>
        <v>1.375</v>
      </c>
      <c r="E6" s="1" t="n">
        <f aca="false">1/D6</f>
        <v>0.727272727272727</v>
      </c>
      <c r="I6" s="1"/>
    </row>
    <row r="7" customFormat="false" ht="12.8" hidden="false" customHeight="false" outlineLevel="0" collapsed="false">
      <c r="A7" s="1" t="n">
        <v>2020</v>
      </c>
      <c r="B7" s="1" t="n">
        <v>83359</v>
      </c>
      <c r="C7" s="1" t="n">
        <f aca="false">RANK(B7,$B$2:$B$11,0)</f>
        <v>2</v>
      </c>
      <c r="D7" s="1" t="n">
        <f aca="false">(ROWS($C$2:$C$11)+1)/C7</f>
        <v>5.5</v>
      </c>
      <c r="E7" s="1" t="n">
        <f aca="false">1/D7</f>
        <v>0.181818181818182</v>
      </c>
      <c r="I7" s="1"/>
    </row>
    <row r="8" customFormat="false" ht="12.8" hidden="false" customHeight="false" outlineLevel="0" collapsed="false">
      <c r="A8" s="1" t="n">
        <v>2021</v>
      </c>
      <c r="B8" s="1" t="n">
        <v>75654</v>
      </c>
      <c r="C8" s="1" t="n">
        <f aca="false">RANK(B8,$B$2:$B$11,0)</f>
        <v>3</v>
      </c>
      <c r="D8" s="1" t="n">
        <f aca="false">(ROWS($C$2:$C$11)+1)/C8</f>
        <v>3.66666666666667</v>
      </c>
      <c r="E8" s="1" t="n">
        <f aca="false">1/D8</f>
        <v>0.272727272727273</v>
      </c>
      <c r="I8" s="1"/>
    </row>
    <row r="9" customFormat="false" ht="12.8" hidden="false" customHeight="false" outlineLevel="0" collapsed="false">
      <c r="A9" s="1" t="n">
        <v>2022</v>
      </c>
      <c r="B9" s="1" t="n">
        <v>70000</v>
      </c>
      <c r="C9" s="1" t="n">
        <f aca="false">RANK(B9,$B$2:$B$11,0)</f>
        <v>4</v>
      </c>
      <c r="D9" s="1" t="n">
        <f aca="false">(ROWS($C$2:$C$11)+1)/C9</f>
        <v>2.75</v>
      </c>
      <c r="E9" s="1" t="n">
        <f aca="false">1/D9</f>
        <v>0.363636363636364</v>
      </c>
      <c r="I9" s="1"/>
    </row>
    <row r="10" customFormat="false" ht="12.8" hidden="false" customHeight="false" outlineLevel="0" collapsed="false">
      <c r="A10" s="1" t="n">
        <v>2023</v>
      </c>
      <c r="B10" s="1" t="n">
        <v>41044</v>
      </c>
      <c r="C10" s="1" t="n">
        <f aca="false">RANK(B10,$B$2:$B$11,0)</f>
        <v>6</v>
      </c>
      <c r="D10" s="1" t="n">
        <f aca="false">(ROWS($C$2:$C$11)+1)/C10</f>
        <v>1.83333333333333</v>
      </c>
      <c r="E10" s="1" t="n">
        <f aca="false">1/D10</f>
        <v>0.545454545454546</v>
      </c>
      <c r="I10" s="1"/>
    </row>
    <row r="11" customFormat="false" ht="12.8" hidden="false" customHeight="false" outlineLevel="0" collapsed="false">
      <c r="A11" s="1" t="n">
        <v>2024</v>
      </c>
      <c r="B11" s="1" t="n">
        <v>53335</v>
      </c>
      <c r="C11" s="1" t="n">
        <f aca="false">RANK(B11,$B$2:$B$11,0)</f>
        <v>5</v>
      </c>
      <c r="D11" s="1" t="n">
        <f aca="false">(ROWS($C$2:$C$11)+1)/C11</f>
        <v>2.2</v>
      </c>
      <c r="E11" s="1" t="n">
        <f aca="false">1/D11</f>
        <v>0.454545454545455</v>
      </c>
      <c r="I11" s="1"/>
    </row>
    <row r="12" customFormat="false" ht="12.8" hidden="false" customHeight="false" outlineLevel="0" collapsed="false">
      <c r="I12" s="1"/>
    </row>
    <row r="13" customFormat="false" ht="12.8" hidden="false" customHeight="false" outlineLevel="0" collapsed="false">
      <c r="I13" s="1"/>
    </row>
    <row r="14" customFormat="false" ht="12.8" hidden="false" customHeight="false" outlineLevel="0" collapsed="false">
      <c r="I14" s="1"/>
    </row>
    <row r="15" customFormat="false" ht="12.8" hidden="false" customHeight="false" outlineLevel="0" collapsed="false">
      <c r="D15" s="0"/>
      <c r="I15" s="0"/>
      <c r="J15" s="0"/>
      <c r="K15" s="0"/>
    </row>
    <row r="16" customFormat="false" ht="12.8" hidden="false" customHeight="false" outlineLevel="0" collapsed="false">
      <c r="D16" s="0"/>
      <c r="I16" s="0"/>
      <c r="J16" s="0"/>
      <c r="K16" s="0"/>
    </row>
    <row r="17" customFormat="false" ht="12.8" hidden="false" customHeight="false" outlineLevel="0" collapsed="false">
      <c r="D17" s="0"/>
      <c r="I17" s="0"/>
      <c r="J17" s="0"/>
      <c r="K17" s="0"/>
    </row>
    <row r="18" customFormat="false" ht="12.8" hidden="false" customHeight="false" outlineLevel="0" collapsed="false">
      <c r="D18" s="0"/>
      <c r="I18" s="0"/>
      <c r="J18" s="0"/>
      <c r="K18" s="0"/>
    </row>
    <row r="19" customFormat="false" ht="12.8" hidden="false" customHeight="false" outlineLevel="0" collapsed="false">
      <c r="D19" s="0"/>
      <c r="I19" s="0"/>
      <c r="J19" s="0"/>
      <c r="K19" s="0"/>
    </row>
    <row r="20" customFormat="false" ht="12.8" hidden="false" customHeight="false" outlineLevel="0" collapsed="false">
      <c r="D20" s="0"/>
      <c r="I20" s="0"/>
      <c r="J20" s="0"/>
      <c r="K20" s="0"/>
    </row>
    <row r="21" customFormat="false" ht="12.8" hidden="false" customHeight="false" outlineLevel="0" collapsed="false">
      <c r="D21" s="0"/>
      <c r="I21" s="0"/>
      <c r="J21" s="0"/>
      <c r="K21" s="0"/>
    </row>
    <row r="22" customFormat="false" ht="12.8" hidden="false" customHeight="false" outlineLevel="0" collapsed="false">
      <c r="D22" s="0"/>
      <c r="I22" s="0"/>
      <c r="J22" s="0"/>
      <c r="K22" s="0"/>
    </row>
    <row r="23" customFormat="false" ht="12.8" hidden="false" customHeight="false" outlineLevel="0" collapsed="false">
      <c r="D23" s="0"/>
      <c r="I23" s="0"/>
      <c r="J23" s="0"/>
      <c r="K23" s="0"/>
    </row>
    <row r="24" customFormat="false" ht="12.8" hidden="false" customHeight="false" outlineLevel="0" collapsed="false">
      <c r="D24" s="0"/>
      <c r="I24" s="0"/>
      <c r="J24" s="0"/>
      <c r="K24" s="0"/>
    </row>
    <row r="25" customFormat="false" ht="12.8" hidden="false" customHeight="false" outlineLevel="0" collapsed="false">
      <c r="D25" s="0"/>
      <c r="I25" s="0"/>
      <c r="J25" s="0"/>
      <c r="K25" s="0"/>
    </row>
    <row r="26" customFormat="false" ht="12.8" hidden="false" customHeight="false" outlineLevel="0" collapsed="false">
      <c r="D26" s="0"/>
      <c r="I26" s="0"/>
      <c r="J26" s="0"/>
      <c r="K26" s="0"/>
    </row>
    <row r="27" customFormat="false" ht="12.8" hidden="false" customHeight="false" outlineLevel="0" collapsed="false">
      <c r="D27" s="0"/>
      <c r="I27" s="0"/>
      <c r="J27" s="0"/>
      <c r="K27" s="0"/>
    </row>
    <row r="28" customFormat="false" ht="12.8" hidden="false" customHeight="false" outlineLevel="0" collapsed="false">
      <c r="D28" s="0"/>
      <c r="I28" s="0"/>
      <c r="J28" s="0"/>
      <c r="K2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5:E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26"/>
    <col collapsed="false" customWidth="true" hidden="false" outlineLevel="0" max="3" min="3" style="1" width="16.69"/>
    <col collapsed="false" customWidth="true" hidden="false" outlineLevel="0" max="4" min="4" style="1" width="18.36"/>
  </cols>
  <sheetData>
    <row r="5" customFormat="false" ht="12.8" hidden="false" customHeight="false" outlineLevel="0" collapsed="false">
      <c r="C5" s="2"/>
      <c r="D5" s="1" t="s">
        <v>7</v>
      </c>
      <c r="E5" s="1" t="s">
        <v>8</v>
      </c>
    </row>
    <row r="6" customFormat="false" ht="12.8" hidden="false" customHeight="false" outlineLevel="0" collapsed="false">
      <c r="C6" s="2"/>
      <c r="D6" s="1" t="s">
        <v>9</v>
      </c>
      <c r="E6" s="1" t="n">
        <v>0.4952</v>
      </c>
    </row>
    <row r="7" customFormat="false" ht="12.8" hidden="false" customHeight="false" outlineLevel="0" collapsed="false">
      <c r="C7" s="2"/>
      <c r="D7" s="1" t="s">
        <v>10</v>
      </c>
      <c r="E7" s="1" t="n">
        <v>0.9496</v>
      </c>
    </row>
    <row r="8" customFormat="false" ht="12.8" hidden="false" customHeight="false" outlineLevel="0" collapsed="false">
      <c r="C8" s="2" t="s">
        <v>11</v>
      </c>
      <c r="D8" s="1" t="n">
        <f aca="false">ROWS(data!B2:B11)</f>
        <v>10</v>
      </c>
    </row>
    <row r="9" customFormat="false" ht="12.8" hidden="false" customHeight="false" outlineLevel="0" collapsed="false">
      <c r="C9" s="2"/>
    </row>
    <row r="10" customFormat="false" ht="12.8" hidden="false" customHeight="false" outlineLevel="0" collapsed="false">
      <c r="C10" s="2" t="s">
        <v>12</v>
      </c>
      <c r="D10" s="1" t="n">
        <f aca="false">-LN(LN(D8/(D8-1)))</f>
        <v>2.25036732731245</v>
      </c>
    </row>
    <row r="11" customFormat="false" ht="12.8" hidden="false" customHeight="false" outlineLevel="0" collapsed="false">
      <c r="C11" s="2" t="s">
        <v>13</v>
      </c>
      <c r="D11" s="1" t="n">
        <f aca="false">(D10-E6)/E7</f>
        <v>1.8483227962431</v>
      </c>
    </row>
    <row r="12" customFormat="false" ht="12.8" hidden="false" customHeight="false" outlineLevel="0" collapsed="false">
      <c r="C12" s="2" t="s">
        <v>14</v>
      </c>
      <c r="D12" s="1" t="n">
        <f aca="false">data!H3+D11*data!H4</f>
        <v>135699.980213245</v>
      </c>
    </row>
    <row r="13" customFormat="false" ht="12.8" hidden="false" customHeight="false" outlineLevel="0" collapsed="false">
      <c r="C13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5" t="s">
        <v>15</v>
      </c>
      <c r="D16" s="5" t="s">
        <v>16</v>
      </c>
    </row>
    <row r="17" customFormat="false" ht="12.8" hidden="false" customHeight="false" outlineLevel="0" collapsed="false">
      <c r="C17" s="2" t="n">
        <v>2</v>
      </c>
      <c r="D17" s="1" t="n">
        <f aca="false">data!$H$3+(((-LN(LN(C17/(C17-1))))-$E$6)/$E$7)*data!$H$4</f>
        <v>43789.4431624785</v>
      </c>
    </row>
    <row r="18" customFormat="false" ht="12.8" hidden="false" customHeight="false" outlineLevel="0" collapsed="false">
      <c r="C18" s="2" t="n">
        <v>5</v>
      </c>
      <c r="D18" s="1" t="n">
        <f aca="false">data!$H$3+(((-LN(LN(C18/(C18-1))))-$E$6)/$E$7)*data!$H$4</f>
        <v>99087.713553269</v>
      </c>
    </row>
    <row r="19" customFormat="false" ht="12.8" hidden="false" customHeight="false" outlineLevel="0" collapsed="false">
      <c r="C19" s="2" t="n">
        <v>10</v>
      </c>
      <c r="D19" s="1" t="n">
        <f aca="false">data!$H$3+(((-LN(LN(C19/(C19-1))))-$E$6)/$E$7)*data!$H$4</f>
        <v>135699.980213245</v>
      </c>
    </row>
    <row r="20" customFormat="false" ht="12.8" hidden="false" customHeight="false" outlineLevel="0" collapsed="false">
      <c r="C20" s="2" t="n">
        <v>25</v>
      </c>
      <c r="D20" s="1" t="n">
        <f aca="false">data!$H$3+(((-LN(LN(C20/(C20-1))))-$E$6)/$E$7)*data!$H$4</f>
        <v>181959.676195362</v>
      </c>
    </row>
    <row r="21" customFormat="false" ht="12.8" hidden="false" customHeight="false" outlineLevel="0" collapsed="false">
      <c r="C21" s="2" t="n">
        <v>50</v>
      </c>
      <c r="D21" s="1" t="n">
        <f aca="false">data!$H$3+(((-LN(LN(C21/(C21-1))))-$E$6)/$E$7)*data!$H$4</f>
        <v>216277.76129489</v>
      </c>
    </row>
    <row r="22" customFormat="false" ht="12.8" hidden="false" customHeight="false" outlineLevel="0" collapsed="false">
      <c r="C22" s="2" t="n">
        <v>100</v>
      </c>
      <c r="D22" s="1" t="n">
        <f aca="false">data!$H$3+(((-LN(LN(C22/(C22-1))))-$E$6)/$E$7)*data!$H$4</f>
        <v>250342.447040981</v>
      </c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5:G33"/>
  <sheetViews>
    <sheetView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sheetData>
    <row r="5" customFormat="false" ht="12.8" hidden="false" customHeight="false" outlineLevel="0" collapsed="false">
      <c r="C5" s="1" t="s">
        <v>17</v>
      </c>
      <c r="D5" s="0" t="s">
        <v>18</v>
      </c>
      <c r="E5" s="6" t="s">
        <v>18</v>
      </c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C7" s="1" t="n">
        <f aca="false">LOG10(data!B3)</f>
        <v>5.16863888611227</v>
      </c>
      <c r="D7" s="0" t="n">
        <f aca="false">(C7-$D$20)^2</f>
        <v>0.445602182292185</v>
      </c>
      <c r="E7" s="0" t="n">
        <f aca="false">(C7-$D$20)^3</f>
        <v>0.297454787767797</v>
      </c>
    </row>
    <row r="8" customFormat="false" ht="12.8" hidden="false" customHeight="false" outlineLevel="0" collapsed="false">
      <c r="C8" s="1" t="n">
        <f aca="false">LOG10(data!B4)</f>
        <v>4.35433897678808</v>
      </c>
      <c r="D8" s="0" t="n">
        <f aca="false">(C8-$D$20)^2</f>
        <v>0.021540113164227</v>
      </c>
      <c r="E8" s="0" t="n">
        <f aca="false">(C8-$D$20)^3</f>
        <v>-0.00316134556475403</v>
      </c>
    </row>
    <row r="9" customFormat="false" ht="12.8" hidden="false" customHeight="false" outlineLevel="0" collapsed="false">
      <c r="C9" s="1" t="n">
        <f aca="false">LOG10(data!B5)</f>
        <v>3.27346427262135</v>
      </c>
      <c r="D9" s="0" t="n">
        <f aca="false">(C9-$D$20)^2</f>
        <v>1.50710048070643</v>
      </c>
      <c r="E9" s="0" t="n">
        <f aca="false">(C9-$D$20)^3</f>
        <v>-1.85017714786188</v>
      </c>
    </row>
    <row r="10" customFormat="false" ht="12.8" hidden="false" customHeight="false" outlineLevel="0" collapsed="false">
      <c r="C10" s="1" t="n">
        <f aca="false">LOG10(data!B6)</f>
        <v>3.72835378202123</v>
      </c>
      <c r="D10" s="0" t="n">
        <f aca="false">(C10-$D$20)^2</f>
        <v>0.597143642443885</v>
      </c>
      <c r="E10" s="0" t="n">
        <f aca="false">(C10-$D$20)^3</f>
        <v>-0.461443166962397</v>
      </c>
    </row>
    <row r="11" customFormat="false" ht="12.8" hidden="false" customHeight="false" outlineLevel="0" collapsed="false">
      <c r="C11" s="1" t="n">
        <f aca="false">LOG10(data!B7)</f>
        <v>4.92095249605757</v>
      </c>
      <c r="D11" s="0" t="n">
        <f aca="false">(C11-$D$20)^2</f>
        <v>0.176272355926153</v>
      </c>
      <c r="E11" s="0" t="n">
        <f aca="false">(C11-$D$20)^3</f>
        <v>0.0740075987825614</v>
      </c>
    </row>
    <row r="12" customFormat="false" ht="12.8" hidden="false" customHeight="false" outlineLevel="0" collapsed="false">
      <c r="C12" s="1" t="n">
        <f aca="false">LOG10(data!B8)</f>
        <v>4.87883189510874</v>
      </c>
      <c r="D12" s="0" t="n">
        <f aca="false">(C12-$D$20)^2</f>
        <v>0.142677999529752</v>
      </c>
      <c r="E12" s="0" t="n">
        <f aca="false">(C12-$D$20)^3</f>
        <v>0.0538933918428893</v>
      </c>
    </row>
    <row r="13" customFormat="false" ht="12.8" hidden="false" customHeight="false" outlineLevel="0" collapsed="false">
      <c r="C13" s="1" t="n">
        <f aca="false">LOG10(data!B9)</f>
        <v>4.84509804001426</v>
      </c>
      <c r="D13" s="0" t="n">
        <f aca="false">(C13-$D$20)^2</f>
        <v>0.118331568789437</v>
      </c>
      <c r="E13" s="0" t="n">
        <f aca="false">(C13-$D$20)^3</f>
        <v>0.0407052975167548</v>
      </c>
    </row>
    <row r="14" customFormat="false" ht="12.8" hidden="false" customHeight="false" outlineLevel="0" collapsed="false">
      <c r="C14" s="1" t="n">
        <f aca="false">LOG10(data!B10)</f>
        <v>4.61324967893795</v>
      </c>
      <c r="D14" s="0" t="n">
        <f aca="false">(C14-$D$20)^2</f>
        <v>0.0125765454681865</v>
      </c>
      <c r="E14" s="0" t="n">
        <f aca="false">(C14-$D$20)^3</f>
        <v>0.00141039918357696</v>
      </c>
    </row>
    <row r="15" customFormat="false" ht="12.8" hidden="false" customHeight="false" outlineLevel="0" collapsed="false">
      <c r="C15" s="1" t="n">
        <f aca="false">LOG10(data!B11)</f>
        <v>4.72701229942677</v>
      </c>
      <c r="D15" s="0" t="n">
        <f aca="false">(C15-$D$20)^2</f>
        <v>0.0510343425223162</v>
      </c>
      <c r="E15" s="0" t="n">
        <f aca="false">(C15-$D$20)^3</f>
        <v>0.0115290569949016</v>
      </c>
    </row>
    <row r="16" customFormat="false" ht="12.8" hidden="false" customHeight="false" outlineLevel="0" collapsed="false">
      <c r="C16" s="1" t="s">
        <v>19</v>
      </c>
      <c r="D16" s="0" t="n">
        <f aca="false">SUM(D7:D15)</f>
        <v>3.07227923084258</v>
      </c>
      <c r="E16" s="0" t="n">
        <f aca="false">SUM(E7:E15)</f>
        <v>-1.83578112830055</v>
      </c>
    </row>
    <row r="17" customFormat="false" ht="12.8" hidden="false" customHeight="false" outlineLevel="0" collapsed="false">
      <c r="C17" s="1"/>
    </row>
    <row r="18" customFormat="false" ht="12.8" hidden="false" customHeight="false" outlineLevel="0" collapsed="false">
      <c r="C18" s="1"/>
    </row>
    <row r="20" customFormat="false" ht="12.8" hidden="false" customHeight="false" outlineLevel="0" collapsed="false">
      <c r="C20" s="0" t="s">
        <v>20</v>
      </c>
      <c r="D20" s="0" t="n">
        <f aca="false">AVERAGE(C7:C15)</f>
        <v>4.50110448078758</v>
      </c>
      <c r="E20" s="1"/>
    </row>
    <row r="21" customFormat="false" ht="12.8" hidden="false" customHeight="false" outlineLevel="0" collapsed="false">
      <c r="C21" s="1" t="s">
        <v>21</v>
      </c>
      <c r="D21" s="1" t="n">
        <f aca="false">_xlfn.STDEV.S(C7:C15)</f>
        <v>0.619705497680408</v>
      </c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 t="s">
        <v>22</v>
      </c>
      <c r="D24" s="1" t="n">
        <f aca="false">9*E16/(8*7*D21^3)</f>
        <v>-1.2397078079884</v>
      </c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2" t="s">
        <v>15</v>
      </c>
      <c r="D27" s="1" t="s">
        <v>23</v>
      </c>
      <c r="E27" s="1" t="s">
        <v>24</v>
      </c>
      <c r="F27" s="0" t="s">
        <v>25</v>
      </c>
      <c r="G27" s="0" t="s">
        <v>26</v>
      </c>
    </row>
    <row r="28" customFormat="false" ht="12.8" hidden="false" customHeight="false" outlineLevel="0" collapsed="false">
      <c r="C28" s="2" t="n">
        <v>2</v>
      </c>
      <c r="D28" s="1" t="n">
        <v>0.195</v>
      </c>
      <c r="E28" s="1" t="n">
        <f aca="false">D28*$D$21</f>
        <v>0.12084257204768</v>
      </c>
      <c r="F28" s="0" t="n">
        <f aca="false">$D$20+E28</f>
        <v>4.62194705283526</v>
      </c>
      <c r="G28" s="0" t="n">
        <f aca="false">10^F28</f>
        <v>41874.251086512</v>
      </c>
    </row>
    <row r="29" customFormat="false" ht="12.8" hidden="false" customHeight="false" outlineLevel="0" collapsed="false">
      <c r="C29" s="2" t="n">
        <v>5</v>
      </c>
      <c r="D29" s="1" t="n">
        <v>0.844</v>
      </c>
      <c r="E29" s="1" t="n">
        <f aca="false">D29*$D$21</f>
        <v>0.523031440042264</v>
      </c>
      <c r="F29" s="0" t="n">
        <f aca="false">$D$20+E29</f>
        <v>5.02413592082985</v>
      </c>
      <c r="G29" s="0" t="n">
        <f aca="false">10^F29</f>
        <v>105714.831238796</v>
      </c>
    </row>
    <row r="30" customFormat="false" ht="12.8" hidden="false" customHeight="false" outlineLevel="0" collapsed="false">
      <c r="C30" s="2" t="n">
        <v>10</v>
      </c>
      <c r="D30" s="1" t="n">
        <v>1.086</v>
      </c>
      <c r="E30" s="1" t="n">
        <f aca="false">D30*$D$21</f>
        <v>0.673000170480923</v>
      </c>
      <c r="F30" s="0" t="n">
        <f aca="false">$D$20+E30</f>
        <v>5.1741046512685</v>
      </c>
      <c r="G30" s="0" t="n">
        <f aca="false">10^F30</f>
        <v>149315.416927889</v>
      </c>
    </row>
    <row r="31" customFormat="false" ht="12.8" hidden="false" customHeight="false" outlineLevel="0" collapsed="false">
      <c r="C31" s="2" t="n">
        <v>25</v>
      </c>
      <c r="D31" s="1" t="n">
        <v>1.282</v>
      </c>
      <c r="E31" s="1" t="n">
        <f aca="false">D31*$D$21</f>
        <v>0.794462448026283</v>
      </c>
      <c r="F31" s="0" t="n">
        <f aca="false">$D$20+E31</f>
        <v>5.29556692881386</v>
      </c>
      <c r="G31" s="0" t="n">
        <f aca="false">10^F31</f>
        <v>197499.922168376</v>
      </c>
    </row>
    <row r="32" customFormat="false" ht="12.8" hidden="false" customHeight="false" outlineLevel="0" collapsed="false">
      <c r="C32" s="2" t="n">
        <v>50</v>
      </c>
      <c r="D32" s="1" t="n">
        <v>1.379</v>
      </c>
      <c r="E32" s="1" t="n">
        <f aca="false">D32*$D$21</f>
        <v>0.854573881301283</v>
      </c>
      <c r="F32" s="0" t="n">
        <f aca="false">$D$20+E32</f>
        <v>5.35567836208886</v>
      </c>
      <c r="G32" s="0" t="n">
        <f aca="false">10^F32</f>
        <v>226818.441535854</v>
      </c>
    </row>
    <row r="33" customFormat="false" ht="12.8" hidden="false" customHeight="false" outlineLevel="0" collapsed="false">
      <c r="C33" s="2" t="n">
        <v>100</v>
      </c>
      <c r="D33" s="1" t="n">
        <v>1.449</v>
      </c>
      <c r="E33" s="1" t="n">
        <f aca="false">D33*$D$21</f>
        <v>0.897953266138911</v>
      </c>
      <c r="F33" s="0" t="n">
        <f aca="false">$D$20+E33</f>
        <v>5.39905774692649</v>
      </c>
      <c r="G33" s="0" t="n">
        <f aca="false">10^F33</f>
        <v>250644.250554806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2025-02-25T18:26:16Z</dcterms:created>
  <dc:creator/>
  <dc:description/>
  <dc:language>en-US</dc:language>
  <cp:lastModifiedBy/>
  <dcterms:modified xsi:type="dcterms:W3CDTF">2025-02-28T22:29:49Z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