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1" documentId="8_{C44BB343-5B9F-4885-A9D8-F623E318671D}" xr6:coauthVersionLast="47" xr6:coauthVersionMax="47" xr10:uidLastSave="{07732419-9EF1-47F9-8D88-39AFDA56DFED}"/>
  <bookViews>
    <workbookView xWindow="-28920" yWindow="-3765" windowWidth="29040" windowHeight="15720" activeTab="1" xr2:uid="{00000000-000D-0000-FFFF-FFFF00000000}"/>
  </bookViews>
  <sheets>
    <sheet name="Regression Results (Xreal)" sheetId="4" r:id="rId1"/>
    <sheet name="SAT Admittance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C5" i="4"/>
  <c r="D5" i="4" s="1"/>
  <c r="B6" i="4"/>
  <c r="C6" i="4"/>
  <c r="B7" i="4"/>
  <c r="C7" i="4"/>
  <c r="D7" i="4" s="1"/>
  <c r="B8" i="4"/>
  <c r="C8" i="4"/>
  <c r="B9" i="4"/>
  <c r="C9" i="4"/>
  <c r="D9" i="4" s="1"/>
  <c r="B10" i="4"/>
  <c r="C10" i="4"/>
  <c r="B11" i="4"/>
  <c r="C11" i="4"/>
  <c r="D11" i="4" s="1"/>
  <c r="B12" i="4"/>
  <c r="C12" i="4"/>
  <c r="B13" i="4"/>
  <c r="C13" i="4"/>
  <c r="D13" i="4" s="1"/>
  <c r="B14" i="4"/>
  <c r="C14" i="4"/>
  <c r="B15" i="4"/>
  <c r="C15" i="4"/>
  <c r="B16" i="4"/>
  <c r="C16" i="4"/>
  <c r="B17" i="4"/>
  <c r="C17" i="4"/>
  <c r="B18" i="4"/>
  <c r="C18" i="4"/>
  <c r="D18" i="4"/>
  <c r="B19" i="4"/>
  <c r="C19" i="4"/>
  <c r="D19" i="4" s="1"/>
  <c r="B20" i="4"/>
  <c r="C20" i="4"/>
  <c r="D20" i="4"/>
  <c r="B21" i="4"/>
  <c r="C21" i="4"/>
  <c r="D21" i="4" s="1"/>
  <c r="B22" i="4"/>
  <c r="C22" i="4"/>
  <c r="D22" i="4" s="1"/>
  <c r="B23" i="4"/>
  <c r="C23" i="4"/>
  <c r="B24" i="4"/>
  <c r="C24" i="4"/>
  <c r="D24" i="4" s="1"/>
  <c r="B25" i="4"/>
  <c r="C25" i="4"/>
  <c r="D25" i="4" s="1"/>
  <c r="B26" i="4"/>
  <c r="C26" i="4"/>
  <c r="D26" i="4" s="1"/>
  <c r="B27" i="4"/>
  <c r="C27" i="4"/>
  <c r="D27" i="4" s="1"/>
  <c r="B28" i="4"/>
  <c r="C28" i="4"/>
  <c r="B29" i="4"/>
  <c r="C29" i="4"/>
  <c r="D29" i="4" s="1"/>
  <c r="B30" i="4"/>
  <c r="C30" i="4"/>
  <c r="B31" i="4"/>
  <c r="C31" i="4"/>
  <c r="B32" i="4"/>
  <c r="C32" i="4"/>
  <c r="D32" i="4" s="1"/>
  <c r="B33" i="4"/>
  <c r="C33" i="4"/>
  <c r="D33" i="4" s="1"/>
  <c r="B34" i="4"/>
  <c r="C34" i="4"/>
  <c r="D34" i="4" s="1"/>
  <c r="B35" i="4"/>
  <c r="C35" i="4"/>
  <c r="D35" i="4" s="1"/>
  <c r="E35" i="4" s="1"/>
  <c r="F35" i="4" s="1"/>
  <c r="B36" i="4"/>
  <c r="C36" i="4"/>
  <c r="D36" i="4" s="1"/>
  <c r="B37" i="4"/>
  <c r="C37" i="4"/>
  <c r="B38" i="4"/>
  <c r="C38" i="4"/>
  <c r="B39" i="4"/>
  <c r="C39" i="4"/>
  <c r="D39" i="4" s="1"/>
  <c r="B40" i="4"/>
  <c r="C40" i="4"/>
  <c r="D40" i="4" s="1"/>
  <c r="B41" i="4"/>
  <c r="C41" i="4"/>
  <c r="D41" i="4" s="1"/>
  <c r="B42" i="4"/>
  <c r="C42" i="4"/>
  <c r="B43" i="4"/>
  <c r="C43" i="4"/>
  <c r="D43" i="4" s="1"/>
  <c r="B44" i="4"/>
  <c r="C44" i="4"/>
  <c r="B45" i="4"/>
  <c r="C45" i="4"/>
  <c r="D45" i="4" s="1"/>
  <c r="B46" i="4"/>
  <c r="C46" i="4"/>
  <c r="B47" i="4"/>
  <c r="C47" i="4"/>
  <c r="D47" i="4" s="1"/>
  <c r="B48" i="4"/>
  <c r="C48" i="4"/>
  <c r="B49" i="4"/>
  <c r="C49" i="4"/>
  <c r="B50" i="4"/>
  <c r="C50" i="4"/>
  <c r="D50" i="4" s="1"/>
  <c r="B51" i="4"/>
  <c r="C51" i="4"/>
  <c r="D51" i="4" s="1"/>
  <c r="B52" i="4"/>
  <c r="C52" i="4"/>
  <c r="D52" i="4"/>
  <c r="B53" i="4"/>
  <c r="C53" i="4"/>
  <c r="D53" i="4" s="1"/>
  <c r="B54" i="4"/>
  <c r="C54" i="4"/>
  <c r="D54" i="4" s="1"/>
  <c r="B55" i="4"/>
  <c r="C55" i="4"/>
  <c r="B56" i="4"/>
  <c r="C56" i="4"/>
  <c r="D56" i="4"/>
  <c r="B57" i="4"/>
  <c r="C57" i="4"/>
  <c r="D57" i="4" s="1"/>
  <c r="B58" i="4"/>
  <c r="C58" i="4"/>
  <c r="D58" i="4"/>
  <c r="B59" i="4"/>
  <c r="C59" i="4"/>
  <c r="B60" i="4"/>
  <c r="C60" i="4"/>
  <c r="D60" i="4" s="1"/>
  <c r="B61" i="4"/>
  <c r="C61" i="4"/>
  <c r="D61" i="4" s="1"/>
  <c r="B62" i="4"/>
  <c r="C62" i="4"/>
  <c r="D62" i="4" s="1"/>
  <c r="B63" i="4"/>
  <c r="C63" i="4"/>
  <c r="B64" i="4"/>
  <c r="C64" i="4"/>
  <c r="B65" i="4"/>
  <c r="C65" i="4"/>
  <c r="D65" i="4" s="1"/>
  <c r="B66" i="4"/>
  <c r="C66" i="4"/>
  <c r="D66" i="4" s="1"/>
  <c r="B67" i="4"/>
  <c r="C67" i="4"/>
  <c r="D67" i="4" s="1"/>
  <c r="B68" i="4"/>
  <c r="C68" i="4"/>
  <c r="D68" i="4" s="1"/>
  <c r="B69" i="4"/>
  <c r="C69" i="4"/>
  <c r="D69" i="4"/>
  <c r="B70" i="4"/>
  <c r="C70" i="4"/>
  <c r="B71" i="4"/>
  <c r="C71" i="4"/>
  <c r="D71" i="4" s="1"/>
  <c r="B72" i="4"/>
  <c r="C72" i="4"/>
  <c r="D72" i="4" s="1"/>
  <c r="B73" i="4"/>
  <c r="C73" i="4"/>
  <c r="D73" i="4" s="1"/>
  <c r="B74" i="4"/>
  <c r="C74" i="4"/>
  <c r="B75" i="4"/>
  <c r="C75" i="4"/>
  <c r="D75" i="4" s="1"/>
  <c r="B76" i="4"/>
  <c r="C76" i="4"/>
  <c r="D76" i="4" s="1"/>
  <c r="B77" i="4"/>
  <c r="C77" i="4"/>
  <c r="B78" i="4"/>
  <c r="C78" i="4"/>
  <c r="B79" i="4"/>
  <c r="C79" i="4"/>
  <c r="B80" i="4"/>
  <c r="C80" i="4"/>
  <c r="B81" i="4"/>
  <c r="C81" i="4"/>
  <c r="B82" i="4"/>
  <c r="C82" i="4"/>
  <c r="D82" i="4"/>
  <c r="B83" i="4"/>
  <c r="C83" i="4"/>
  <c r="D83" i="4" s="1"/>
  <c r="B84" i="4"/>
  <c r="C84" i="4"/>
  <c r="D84" i="4" s="1"/>
  <c r="B85" i="4"/>
  <c r="C85" i="4"/>
  <c r="D85" i="4" s="1"/>
  <c r="B86" i="4"/>
  <c r="C86" i="4"/>
  <c r="B87" i="4"/>
  <c r="C87" i="4"/>
  <c r="B88" i="4"/>
  <c r="C88" i="4"/>
  <c r="D88" i="4" s="1"/>
  <c r="B89" i="4"/>
  <c r="C89" i="4"/>
  <c r="B90" i="4"/>
  <c r="C90" i="4"/>
  <c r="D90" i="4"/>
  <c r="B91" i="4"/>
  <c r="C91" i="4"/>
  <c r="D91" i="4" s="1"/>
  <c r="B92" i="4"/>
  <c r="C92" i="4"/>
  <c r="B93" i="4"/>
  <c r="C93" i="4"/>
  <c r="D93" i="4" s="1"/>
  <c r="B94" i="4"/>
  <c r="C94" i="4"/>
  <c r="B95" i="4"/>
  <c r="C95" i="4"/>
  <c r="B96" i="4"/>
  <c r="C96" i="4"/>
  <c r="D96" i="4"/>
  <c r="B97" i="4"/>
  <c r="C97" i="4"/>
  <c r="B98" i="4"/>
  <c r="C98" i="4"/>
  <c r="D98" i="4" s="1"/>
  <c r="B99" i="4"/>
  <c r="C99" i="4"/>
  <c r="D99" i="4"/>
  <c r="B100" i="4"/>
  <c r="C100" i="4"/>
  <c r="D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D106" i="4"/>
  <c r="B107" i="4"/>
  <c r="C107" i="4"/>
  <c r="D107" i="4" s="1"/>
  <c r="B108" i="4"/>
  <c r="C108" i="4"/>
  <c r="D108" i="4" s="1"/>
  <c r="B109" i="4"/>
  <c r="C109" i="4"/>
  <c r="D109" i="4"/>
  <c r="B110" i="4"/>
  <c r="C110" i="4"/>
  <c r="B111" i="4"/>
  <c r="C111" i="4"/>
  <c r="B112" i="4"/>
  <c r="C112" i="4"/>
  <c r="D112" i="4" s="1"/>
  <c r="B113" i="4"/>
  <c r="C113" i="4"/>
  <c r="B114" i="4"/>
  <c r="C114" i="4"/>
  <c r="D114" i="4" s="1"/>
  <c r="B115" i="4"/>
  <c r="C115" i="4"/>
  <c r="D115" i="4" s="1"/>
  <c r="B116" i="4"/>
  <c r="C116" i="4"/>
  <c r="D116" i="4" s="1"/>
  <c r="B117" i="4"/>
  <c r="C117" i="4"/>
  <c r="D117" i="4" s="1"/>
  <c r="B118" i="4"/>
  <c r="C118" i="4"/>
  <c r="B119" i="4"/>
  <c r="C119" i="4"/>
  <c r="D119" i="4" s="1"/>
  <c r="B120" i="4"/>
  <c r="C120" i="4"/>
  <c r="D120" i="4" s="1"/>
  <c r="B121" i="4"/>
  <c r="C121" i="4"/>
  <c r="B122" i="4"/>
  <c r="C122" i="4"/>
  <c r="D122" i="4"/>
  <c r="B123" i="4"/>
  <c r="C123" i="4"/>
  <c r="D123" i="4" s="1"/>
  <c r="B124" i="4"/>
  <c r="C124" i="4"/>
  <c r="D124" i="4"/>
  <c r="B125" i="4"/>
  <c r="C125" i="4"/>
  <c r="B126" i="4"/>
  <c r="C126" i="4"/>
  <c r="B127" i="4"/>
  <c r="C127" i="4"/>
  <c r="B128" i="4"/>
  <c r="C128" i="4"/>
  <c r="D128" i="4" s="1"/>
  <c r="B129" i="4"/>
  <c r="C129" i="4"/>
  <c r="B130" i="4"/>
  <c r="C130" i="4"/>
  <c r="B131" i="4"/>
  <c r="C131" i="4"/>
  <c r="D131" i="4"/>
  <c r="B132" i="4"/>
  <c r="C132" i="4"/>
  <c r="D132" i="4"/>
  <c r="B133" i="4"/>
  <c r="C133" i="4"/>
  <c r="D133" i="4" s="1"/>
  <c r="B134" i="4"/>
  <c r="C134" i="4"/>
  <c r="B135" i="4"/>
  <c r="C135" i="4"/>
  <c r="B136" i="4"/>
  <c r="C136" i="4"/>
  <c r="D136" i="4" s="1"/>
  <c r="B137" i="4"/>
  <c r="C137" i="4"/>
  <c r="B138" i="4"/>
  <c r="C138" i="4"/>
  <c r="B139" i="4"/>
  <c r="C139" i="4"/>
  <c r="D139" i="4" s="1"/>
  <c r="B140" i="4"/>
  <c r="C140" i="4"/>
  <c r="D140" i="4" s="1"/>
  <c r="B141" i="4"/>
  <c r="C141" i="4"/>
  <c r="D141" i="4"/>
  <c r="B142" i="4"/>
  <c r="C142" i="4"/>
  <c r="B143" i="4"/>
  <c r="C143" i="4"/>
  <c r="B144" i="4"/>
  <c r="C144" i="4"/>
  <c r="B145" i="4"/>
  <c r="C145" i="4"/>
  <c r="B146" i="4"/>
  <c r="C146" i="4"/>
  <c r="D146" i="4" s="1"/>
  <c r="B147" i="4"/>
  <c r="C147" i="4"/>
  <c r="D147" i="4" s="1"/>
  <c r="E147" i="4" s="1"/>
  <c r="F147" i="4" s="1"/>
  <c r="B148" i="4"/>
  <c r="C148" i="4"/>
  <c r="D148" i="4" s="1"/>
  <c r="B149" i="4"/>
  <c r="C149" i="4"/>
  <c r="D149" i="4"/>
  <c r="B150" i="4"/>
  <c r="C150" i="4"/>
  <c r="D150" i="4" s="1"/>
  <c r="B151" i="4"/>
  <c r="C151" i="4"/>
  <c r="B152" i="4"/>
  <c r="C152" i="4"/>
  <c r="D152" i="4" s="1"/>
  <c r="B153" i="4"/>
  <c r="C153" i="4"/>
  <c r="D153" i="4" s="1"/>
  <c r="B154" i="4"/>
  <c r="C154" i="4"/>
  <c r="D154" i="4" s="1"/>
  <c r="B155" i="4"/>
  <c r="C155" i="4"/>
  <c r="D155" i="4" s="1"/>
  <c r="B156" i="4"/>
  <c r="C156" i="4"/>
  <c r="B157" i="4"/>
  <c r="C157" i="4"/>
  <c r="D157" i="4" s="1"/>
  <c r="B158" i="4"/>
  <c r="C158" i="4"/>
  <c r="D158" i="4" s="1"/>
  <c r="B159" i="4"/>
  <c r="C159" i="4"/>
  <c r="D159" i="4" s="1"/>
  <c r="B160" i="4"/>
  <c r="C160" i="4"/>
  <c r="D160" i="4" s="1"/>
  <c r="B161" i="4"/>
  <c r="C161" i="4"/>
  <c r="D161" i="4" s="1"/>
  <c r="B162" i="4"/>
  <c r="C162" i="4"/>
  <c r="B163" i="4"/>
  <c r="C163" i="4"/>
  <c r="D163" i="4" s="1"/>
  <c r="B164" i="4"/>
  <c r="C164" i="4"/>
  <c r="D164" i="4" s="1"/>
  <c r="B165" i="4"/>
  <c r="C165" i="4"/>
  <c r="B166" i="4"/>
  <c r="C166" i="4"/>
  <c r="D166" i="4" s="1"/>
  <c r="B167" i="4"/>
  <c r="C167" i="4"/>
  <c r="B168" i="4"/>
  <c r="C168" i="4"/>
  <c r="D168" i="4" s="1"/>
  <c r="B169" i="4"/>
  <c r="C169" i="4"/>
  <c r="D169" i="4" s="1"/>
  <c r="B170" i="4"/>
  <c r="C170" i="4"/>
  <c r="D170" i="4" s="1"/>
  <c r="B171" i="4"/>
  <c r="C171" i="4"/>
  <c r="D171" i="4" s="1"/>
  <c r="C4" i="4"/>
  <c r="B4" i="4"/>
  <c r="Q7" i="4" s="1"/>
  <c r="B3" i="4"/>
  <c r="B176" i="4" s="1" a="1"/>
  <c r="B176" i="4" s="1"/>
  <c r="C172" i="4" l="1"/>
  <c r="Y6" i="4" s="1"/>
  <c r="E169" i="4"/>
  <c r="F169" i="4" s="1"/>
  <c r="E114" i="4"/>
  <c r="F114" i="4" s="1"/>
  <c r="E26" i="4"/>
  <c r="F26" i="4" s="1"/>
  <c r="E158" i="4"/>
  <c r="E164" i="4"/>
  <c r="F164" i="4" s="1"/>
  <c r="E56" i="4"/>
  <c r="F56" i="4" s="1"/>
  <c r="E41" i="4"/>
  <c r="F41" i="4" s="1"/>
  <c r="E45" i="4"/>
  <c r="F45" i="4" s="1"/>
  <c r="E25" i="4"/>
  <c r="F25" i="4" s="1"/>
  <c r="E163" i="4"/>
  <c r="F163" i="4" s="1"/>
  <c r="E18" i="4"/>
  <c r="F18" i="4" s="1"/>
  <c r="E19" i="4"/>
  <c r="F19" i="4" s="1"/>
  <c r="E68" i="4"/>
  <c r="F68" i="4" s="1"/>
  <c r="D44" i="4"/>
  <c r="E44" i="4" s="1"/>
  <c r="F44" i="4" s="1"/>
  <c r="E9" i="4"/>
  <c r="F9" i="4" s="1"/>
  <c r="D113" i="4"/>
  <c r="E113" i="4" s="1"/>
  <c r="F113" i="4" s="1"/>
  <c r="D10" i="4"/>
  <c r="E10" i="4" s="1"/>
  <c r="F10" i="4" s="1"/>
  <c r="E140" i="4"/>
  <c r="F140" i="4" s="1"/>
  <c r="E85" i="4"/>
  <c r="D63" i="4"/>
  <c r="E63" i="4" s="1"/>
  <c r="F63" i="4" s="1"/>
  <c r="D46" i="4"/>
  <c r="E46" i="4" s="1"/>
  <c r="F46" i="4" s="1"/>
  <c r="D30" i="4"/>
  <c r="E30" i="4" s="1"/>
  <c r="F30" i="4" s="1"/>
  <c r="D162" i="4"/>
  <c r="E162" i="4" s="1"/>
  <c r="F162" i="4" s="1"/>
  <c r="D125" i="4"/>
  <c r="E125" i="4" s="1"/>
  <c r="F125" i="4" s="1"/>
  <c r="D110" i="4"/>
  <c r="E110" i="4" s="1"/>
  <c r="F110" i="4" s="1"/>
  <c r="D104" i="4"/>
  <c r="E104" i="4" s="1"/>
  <c r="F104" i="4" s="1"/>
  <c r="D95" i="4"/>
  <c r="E95" i="4" s="1"/>
  <c r="F95" i="4" s="1"/>
  <c r="E92" i="4"/>
  <c r="F92" i="4" s="1"/>
  <c r="D89" i="4"/>
  <c r="E89" i="4" s="1"/>
  <c r="F89" i="4" s="1"/>
  <c r="D37" i="4"/>
  <c r="E37" i="4" s="1"/>
  <c r="F37" i="4" s="1"/>
  <c r="D31" i="4"/>
  <c r="E31" i="4" s="1"/>
  <c r="F31" i="4" s="1"/>
  <c r="E159" i="4"/>
  <c r="E67" i="4"/>
  <c r="F67" i="4" s="1"/>
  <c r="E131" i="4"/>
  <c r="F131" i="4" s="1"/>
  <c r="E152" i="4"/>
  <c r="F152" i="4" s="1"/>
  <c r="D118" i="4"/>
  <c r="E118" i="4" s="1"/>
  <c r="F118" i="4" s="1"/>
  <c r="E109" i="4"/>
  <c r="F109" i="4" s="1"/>
  <c r="D103" i="4"/>
  <c r="E103" i="4" s="1"/>
  <c r="F103" i="4" s="1"/>
  <c r="E100" i="4"/>
  <c r="F100" i="4" s="1"/>
  <c r="D97" i="4"/>
  <c r="E97" i="4" s="1"/>
  <c r="F97" i="4" s="1"/>
  <c r="E91" i="4"/>
  <c r="F91" i="4" s="1"/>
  <c r="E88" i="4"/>
  <c r="F88" i="4" s="1"/>
  <c r="E82" i="4"/>
  <c r="F82" i="4" s="1"/>
  <c r="E72" i="4"/>
  <c r="F72" i="4" s="1"/>
  <c r="E66" i="4"/>
  <c r="F66" i="4" s="1"/>
  <c r="E53" i="4"/>
  <c r="F53" i="4" s="1"/>
  <c r="E43" i="4"/>
  <c r="F43" i="4" s="1"/>
  <c r="E36" i="4"/>
  <c r="F36" i="4" s="1"/>
  <c r="D17" i="4"/>
  <c r="E17" i="4" s="1"/>
  <c r="F17" i="4" s="1"/>
  <c r="E166" i="4"/>
  <c r="E136" i="4"/>
  <c r="F136" i="4" s="1"/>
  <c r="E93" i="4"/>
  <c r="E51" i="4"/>
  <c r="F51" i="4" s="1"/>
  <c r="E98" i="4"/>
  <c r="F98" i="4" s="1"/>
  <c r="E76" i="4"/>
  <c r="F76" i="4" s="1"/>
  <c r="E34" i="4"/>
  <c r="F34" i="4" s="1"/>
  <c r="D94" i="4"/>
  <c r="E94" i="4" s="1"/>
  <c r="F94" i="4" s="1"/>
  <c r="D79" i="4"/>
  <c r="E79" i="4" s="1"/>
  <c r="F79" i="4" s="1"/>
  <c r="E60" i="4"/>
  <c r="F60" i="4" s="1"/>
  <c r="E24" i="4"/>
  <c r="D167" i="4"/>
  <c r="E167" i="4" s="1"/>
  <c r="F167" i="4" s="1"/>
  <c r="E155" i="4"/>
  <c r="F155" i="4" s="1"/>
  <c r="E146" i="4"/>
  <c r="F146" i="4" s="1"/>
  <c r="E170" i="4"/>
  <c r="F170" i="4" s="1"/>
  <c r="D142" i="4"/>
  <c r="E142" i="4" s="1"/>
  <c r="F142" i="4" s="1"/>
  <c r="E133" i="4"/>
  <c r="F133" i="4" s="1"/>
  <c r="D130" i="4"/>
  <c r="E130" i="4" s="1"/>
  <c r="F130" i="4" s="1"/>
  <c r="D127" i="4"/>
  <c r="E127" i="4" s="1"/>
  <c r="F127" i="4" s="1"/>
  <c r="E124" i="4"/>
  <c r="F124" i="4" s="1"/>
  <c r="D121" i="4"/>
  <c r="E121" i="4" s="1"/>
  <c r="F121" i="4" s="1"/>
  <c r="E115" i="4"/>
  <c r="F115" i="4" s="1"/>
  <c r="E112" i="4"/>
  <c r="E106" i="4"/>
  <c r="F106" i="4" s="1"/>
  <c r="D78" i="4"/>
  <c r="E78" i="4" s="1"/>
  <c r="F78" i="4" s="1"/>
  <c r="E75" i="4"/>
  <c r="F75" i="4" s="1"/>
  <c r="D49" i="4"/>
  <c r="E49" i="4"/>
  <c r="F49" i="4" s="1"/>
  <c r="D23" i="4"/>
  <c r="E23" i="4" s="1"/>
  <c r="F23" i="4" s="1"/>
  <c r="E20" i="4"/>
  <c r="F20" i="4" s="1"/>
  <c r="E107" i="4"/>
  <c r="F107" i="4" s="1"/>
  <c r="D6" i="4"/>
  <c r="E6" i="4"/>
  <c r="F6" i="4" s="1"/>
  <c r="D143" i="4"/>
  <c r="E143" i="4" s="1"/>
  <c r="F143" i="4" s="1"/>
  <c r="D137" i="4"/>
  <c r="E137" i="4" s="1"/>
  <c r="F137" i="4" s="1"/>
  <c r="E69" i="4"/>
  <c r="F69" i="4" s="1"/>
  <c r="E40" i="4"/>
  <c r="D151" i="4"/>
  <c r="E151" i="4" s="1"/>
  <c r="F151" i="4" s="1"/>
  <c r="E148" i="4"/>
  <c r="F148" i="4" s="1"/>
  <c r="D145" i="4"/>
  <c r="E145" i="4" s="1"/>
  <c r="F145" i="4" s="1"/>
  <c r="E139" i="4"/>
  <c r="F139" i="4" s="1"/>
  <c r="D102" i="4"/>
  <c r="E102" i="4" s="1"/>
  <c r="F102" i="4" s="1"/>
  <c r="D87" i="4"/>
  <c r="E87" i="4" s="1"/>
  <c r="F87" i="4" s="1"/>
  <c r="E84" i="4"/>
  <c r="F84" i="4" s="1"/>
  <c r="D81" i="4"/>
  <c r="E81" i="4" s="1"/>
  <c r="F81" i="4" s="1"/>
  <c r="D42" i="4"/>
  <c r="E42" i="4" s="1"/>
  <c r="F42" i="4" s="1"/>
  <c r="E29" i="4"/>
  <c r="F29" i="4" s="1"/>
  <c r="D16" i="4"/>
  <c r="E16" i="4" s="1"/>
  <c r="F16" i="4" s="1"/>
  <c r="D12" i="4"/>
  <c r="E12" i="4" s="1"/>
  <c r="F12" i="4" s="1"/>
  <c r="D8" i="4"/>
  <c r="E8" i="4" s="1"/>
  <c r="F8" i="4" s="1"/>
  <c r="E153" i="4"/>
  <c r="F153" i="4" s="1"/>
  <c r="E83" i="4"/>
  <c r="F83" i="4" s="1"/>
  <c r="E168" i="4"/>
  <c r="F168" i="4" s="1"/>
  <c r="E21" i="4"/>
  <c r="F21" i="4" s="1"/>
  <c r="E122" i="4"/>
  <c r="F122" i="4" s="1"/>
  <c r="E160" i="4"/>
  <c r="F160" i="4" s="1"/>
  <c r="E154" i="4"/>
  <c r="F154" i="4" s="1"/>
  <c r="D126" i="4"/>
  <c r="E126" i="4" s="1"/>
  <c r="F126" i="4" s="1"/>
  <c r="E117" i="4"/>
  <c r="F117" i="4" s="1"/>
  <c r="D111" i="4"/>
  <c r="E111" i="4" s="1"/>
  <c r="F111" i="4" s="1"/>
  <c r="E108" i="4"/>
  <c r="F108" i="4" s="1"/>
  <c r="D105" i="4"/>
  <c r="E105" i="4" s="1"/>
  <c r="F105" i="4" s="1"/>
  <c r="E99" i="4"/>
  <c r="F99" i="4" s="1"/>
  <c r="E96" i="4"/>
  <c r="F96" i="4" s="1"/>
  <c r="E90" i="4"/>
  <c r="F90" i="4" s="1"/>
  <c r="D77" i="4"/>
  <c r="E77" i="4" s="1"/>
  <c r="F77" i="4" s="1"/>
  <c r="D74" i="4"/>
  <c r="E74" i="4" s="1"/>
  <c r="F74" i="4" s="1"/>
  <c r="D55" i="4"/>
  <c r="E55" i="4" s="1"/>
  <c r="F55" i="4" s="1"/>
  <c r="E52" i="4"/>
  <c r="F52" i="4" s="1"/>
  <c r="D48" i="4"/>
  <c r="E48" i="4" s="1"/>
  <c r="F48" i="4" s="1"/>
  <c r="D38" i="4"/>
  <c r="E38" i="4" s="1"/>
  <c r="F38" i="4" s="1"/>
  <c r="E32" i="4"/>
  <c r="F32" i="4" s="1"/>
  <c r="E119" i="4"/>
  <c r="F119" i="4" s="1"/>
  <c r="E171" i="4"/>
  <c r="F171" i="4" s="1"/>
  <c r="D134" i="4"/>
  <c r="E134" i="4" s="1"/>
  <c r="F134" i="4" s="1"/>
  <c r="E116" i="4"/>
  <c r="F116" i="4" s="1"/>
  <c r="D14" i="4"/>
  <c r="E14" i="4" s="1"/>
  <c r="F14" i="4" s="1"/>
  <c r="E149" i="4"/>
  <c r="F149" i="4" s="1"/>
  <c r="E128" i="4"/>
  <c r="F128" i="4" s="1"/>
  <c r="E27" i="4"/>
  <c r="F27" i="4" s="1"/>
  <c r="E57" i="4"/>
  <c r="F57" i="4" s="1"/>
  <c r="E157" i="4"/>
  <c r="F157" i="4" s="1"/>
  <c r="D4" i="4"/>
  <c r="D165" i="4"/>
  <c r="E165" i="4" s="1"/>
  <c r="F165" i="4" s="1"/>
  <c r="D156" i="4"/>
  <c r="E156" i="4" s="1"/>
  <c r="F156" i="4" s="1"/>
  <c r="D144" i="4"/>
  <c r="E144" i="4" s="1"/>
  <c r="F144" i="4" s="1"/>
  <c r="E141" i="4"/>
  <c r="F141" i="4" s="1"/>
  <c r="D138" i="4"/>
  <c r="E138" i="4" s="1"/>
  <c r="F138" i="4" s="1"/>
  <c r="D135" i="4"/>
  <c r="E135" i="4" s="1"/>
  <c r="F135" i="4" s="1"/>
  <c r="E132" i="4"/>
  <c r="F132" i="4" s="1"/>
  <c r="D129" i="4"/>
  <c r="E129" i="4" s="1"/>
  <c r="F129" i="4" s="1"/>
  <c r="E123" i="4"/>
  <c r="F123" i="4" s="1"/>
  <c r="E120" i="4"/>
  <c r="F120" i="4" s="1"/>
  <c r="D101" i="4"/>
  <c r="E101" i="4" s="1"/>
  <c r="F101" i="4" s="1"/>
  <c r="D92" i="4"/>
  <c r="D86" i="4"/>
  <c r="E86" i="4" s="1"/>
  <c r="F86" i="4" s="1"/>
  <c r="D80" i="4"/>
  <c r="E80" i="4" s="1"/>
  <c r="F80" i="4" s="1"/>
  <c r="D70" i="4"/>
  <c r="E70" i="4" s="1"/>
  <c r="F70" i="4" s="1"/>
  <c r="D64" i="4"/>
  <c r="E64" i="4" s="1"/>
  <c r="F64" i="4" s="1"/>
  <c r="E61" i="4"/>
  <c r="F61" i="4" s="1"/>
  <c r="E58" i="4"/>
  <c r="F58" i="4" s="1"/>
  <c r="D28" i="4"/>
  <c r="E28" i="4" s="1"/>
  <c r="F28" i="4" s="1"/>
  <c r="D15" i="4"/>
  <c r="E15" i="4" s="1"/>
  <c r="F15" i="4" s="1"/>
  <c r="E161" i="4"/>
  <c r="F161" i="4" s="1"/>
  <c r="E150" i="4"/>
  <c r="F150" i="4" s="1"/>
  <c r="E73" i="4"/>
  <c r="F73" i="4" s="1"/>
  <c r="E54" i="4"/>
  <c r="F54" i="4" s="1"/>
  <c r="E22" i="4"/>
  <c r="F22" i="4" s="1"/>
  <c r="E5" i="4"/>
  <c r="F5" i="4" s="1"/>
  <c r="E47" i="4"/>
  <c r="F47" i="4" s="1"/>
  <c r="E62" i="4"/>
  <c r="F62" i="4" s="1"/>
  <c r="E50" i="4"/>
  <c r="F50" i="4" s="1"/>
  <c r="E13" i="4"/>
  <c r="F13" i="4" s="1"/>
  <c r="E71" i="4"/>
  <c r="F71" i="4" s="1"/>
  <c r="E39" i="4"/>
  <c r="F39" i="4" s="1"/>
  <c r="E7" i="4"/>
  <c r="F7" i="4" s="1"/>
  <c r="D59" i="4"/>
  <c r="E59" i="4" s="1"/>
  <c r="F59" i="4" s="1"/>
  <c r="E65" i="4"/>
  <c r="F65" i="4" s="1"/>
  <c r="E33" i="4"/>
  <c r="F33" i="4" s="1"/>
  <c r="E11" i="4"/>
  <c r="F11" i="4" s="1"/>
  <c r="F166" i="4"/>
  <c r="F158" i="4"/>
  <c r="F159" i="4"/>
  <c r="F112" i="4"/>
  <c r="F93" i="4"/>
  <c r="F85" i="4"/>
  <c r="F40" i="4"/>
  <c r="F24" i="4"/>
  <c r="N5" i="4" a="1"/>
  <c r="D172" i="4" l="1"/>
  <c r="Z6" i="4" s="1"/>
  <c r="N5" i="4"/>
  <c r="C175" i="4" s="1" a="1"/>
  <c r="N6" i="4"/>
  <c r="E4" i="4"/>
  <c r="AA6" i="4"/>
  <c r="G119" i="4" l="1"/>
  <c r="G166" i="4"/>
  <c r="G73" i="4"/>
  <c r="G56" i="4"/>
  <c r="J56" i="4" s="1"/>
  <c r="G49" i="4"/>
  <c r="G20" i="4"/>
  <c r="G53" i="4"/>
  <c r="G90" i="4"/>
  <c r="G52" i="4"/>
  <c r="J52" i="4" s="1"/>
  <c r="G16" i="4"/>
  <c r="H16" i="4" s="1"/>
  <c r="I16" i="4" s="1"/>
  <c r="G165" i="4"/>
  <c r="H165" i="4" s="1"/>
  <c r="I165" i="4" s="1"/>
  <c r="G105" i="4"/>
  <c r="G162" i="4"/>
  <c r="G46" i="4"/>
  <c r="G93" i="4"/>
  <c r="J93" i="4" s="1"/>
  <c r="G156" i="4"/>
  <c r="K156" i="4" s="1"/>
  <c r="G87" i="4"/>
  <c r="J87" i="4" s="1"/>
  <c r="G25" i="4"/>
  <c r="K25" i="4" s="1"/>
  <c r="G124" i="4"/>
  <c r="J124" i="4" s="1"/>
  <c r="G34" i="4"/>
  <c r="K34" i="4" s="1"/>
  <c r="G117" i="4"/>
  <c r="G31" i="4"/>
  <c r="G22" i="4"/>
  <c r="J22" i="4" s="1"/>
  <c r="G126" i="4"/>
  <c r="J126" i="4" s="1"/>
  <c r="G7" i="4"/>
  <c r="H7" i="4" s="1"/>
  <c r="I7" i="4" s="1"/>
  <c r="G142" i="4"/>
  <c r="K142" i="4" s="1"/>
  <c r="G76" i="4"/>
  <c r="H76" i="4" s="1"/>
  <c r="I76" i="4" s="1"/>
  <c r="G123" i="4"/>
  <c r="K123" i="4" s="1"/>
  <c r="G147" i="4"/>
  <c r="G116" i="4"/>
  <c r="G107" i="4"/>
  <c r="H107" i="4" s="1"/>
  <c r="I107" i="4" s="1"/>
  <c r="G51" i="4"/>
  <c r="K51" i="4" s="1"/>
  <c r="G48" i="4"/>
  <c r="H48" i="4" s="1"/>
  <c r="I48" i="4" s="1"/>
  <c r="G45" i="4"/>
  <c r="H45" i="4" s="1"/>
  <c r="I45" i="4" s="1"/>
  <c r="G161" i="4"/>
  <c r="K161" i="4" s="1"/>
  <c r="G122" i="4"/>
  <c r="H122" i="4" s="1"/>
  <c r="I122" i="4" s="1"/>
  <c r="G54" i="4"/>
  <c r="G98" i="4"/>
  <c r="K98" i="4" s="1"/>
  <c r="G39" i="4"/>
  <c r="K39" i="4" s="1"/>
  <c r="G33" i="4"/>
  <c r="K33" i="4" s="1"/>
  <c r="G137" i="4"/>
  <c r="K137" i="4" s="1"/>
  <c r="G127" i="4"/>
  <c r="K127" i="4" s="1"/>
  <c r="G120" i="4"/>
  <c r="J120" i="4" s="1"/>
  <c r="G171" i="4"/>
  <c r="K171" i="4" s="1"/>
  <c r="G96" i="4"/>
  <c r="K96" i="4" s="1"/>
  <c r="G131" i="4"/>
  <c r="K131" i="4" s="1"/>
  <c r="G134" i="4"/>
  <c r="K134" i="4" s="1"/>
  <c r="G128" i="4"/>
  <c r="K128" i="4" s="1"/>
  <c r="G125" i="4"/>
  <c r="H125" i="4" s="1"/>
  <c r="I125" i="4" s="1"/>
  <c r="G26" i="4"/>
  <c r="J26" i="4" s="1"/>
  <c r="G95" i="4"/>
  <c r="J95" i="4" s="1"/>
  <c r="G85" i="4"/>
  <c r="J85" i="4" s="1"/>
  <c r="G61" i="4"/>
  <c r="K61" i="4" s="1"/>
  <c r="G138" i="4"/>
  <c r="H138" i="4" s="1"/>
  <c r="I138" i="4" s="1"/>
  <c r="G42" i="4"/>
  <c r="J42" i="4" s="1"/>
  <c r="G66" i="4"/>
  <c r="H66" i="4" s="1"/>
  <c r="I66" i="4" s="1"/>
  <c r="G78" i="4"/>
  <c r="J78" i="4" s="1"/>
  <c r="G86" i="4"/>
  <c r="H86" i="4" s="1"/>
  <c r="I86" i="4" s="1"/>
  <c r="G50" i="4"/>
  <c r="H50" i="4" s="1"/>
  <c r="I50" i="4" s="1"/>
  <c r="G36" i="4"/>
  <c r="J36" i="4" s="1"/>
  <c r="G170" i="4"/>
  <c r="K170" i="4" s="1"/>
  <c r="G24" i="4"/>
  <c r="H24" i="4" s="1"/>
  <c r="I24" i="4" s="1"/>
  <c r="G27" i="4"/>
  <c r="H27" i="4" s="1"/>
  <c r="I27" i="4" s="1"/>
  <c r="G112" i="4"/>
  <c r="K112" i="4" s="1"/>
  <c r="G167" i="4"/>
  <c r="K167" i="4" s="1"/>
  <c r="G101" i="4"/>
  <c r="J101" i="4" s="1"/>
  <c r="G140" i="4"/>
  <c r="J140" i="4" s="1"/>
  <c r="G133" i="4"/>
  <c r="J133" i="4" s="1"/>
  <c r="G106" i="4"/>
  <c r="K106" i="4" s="1"/>
  <c r="G71" i="4"/>
  <c r="K71" i="4" s="1"/>
  <c r="G4" i="4"/>
  <c r="H4" i="4" s="1"/>
  <c r="I4" i="4" s="1"/>
  <c r="G163" i="4"/>
  <c r="K163" i="4" s="1"/>
  <c r="G169" i="4"/>
  <c r="H169" i="4" s="1"/>
  <c r="I169" i="4" s="1"/>
  <c r="G111" i="4"/>
  <c r="K111" i="4" s="1"/>
  <c r="G91" i="4"/>
  <c r="H91" i="4" s="1"/>
  <c r="I91" i="4" s="1"/>
  <c r="G82" i="4"/>
  <c r="J82" i="4" s="1"/>
  <c r="G58" i="4"/>
  <c r="K58" i="4" s="1"/>
  <c r="G13" i="4"/>
  <c r="H13" i="4" s="1"/>
  <c r="I13" i="4" s="1"/>
  <c r="G135" i="4"/>
  <c r="H135" i="4" s="1"/>
  <c r="I135" i="4" s="1"/>
  <c r="G102" i="4"/>
  <c r="J102" i="4" s="1"/>
  <c r="G40" i="4"/>
  <c r="J40" i="4" s="1"/>
  <c r="G144" i="4"/>
  <c r="K144" i="4" s="1"/>
  <c r="G63" i="4"/>
  <c r="K63" i="4" s="1"/>
  <c r="G158" i="4"/>
  <c r="K158" i="4" s="1"/>
  <c r="G72" i="4"/>
  <c r="H72" i="4" s="1"/>
  <c r="I72" i="4" s="1"/>
  <c r="G164" i="4"/>
  <c r="J164" i="4" s="1"/>
  <c r="G109" i="4"/>
  <c r="K109" i="4" s="1"/>
  <c r="G47" i="4"/>
  <c r="H47" i="4" s="1"/>
  <c r="I47" i="4" s="1"/>
  <c r="G157" i="4"/>
  <c r="H157" i="4" s="1"/>
  <c r="I157" i="4" s="1"/>
  <c r="G62" i="4"/>
  <c r="K62" i="4" s="1"/>
  <c r="G103" i="4"/>
  <c r="J103" i="4" s="1"/>
  <c r="G11" i="4"/>
  <c r="H11" i="4" s="1"/>
  <c r="I11" i="4" s="1"/>
  <c r="G139" i="4"/>
  <c r="K139" i="4" s="1"/>
  <c r="G153" i="4"/>
  <c r="H153" i="4" s="1"/>
  <c r="I153" i="4" s="1"/>
  <c r="G136" i="4"/>
  <c r="K136" i="4" s="1"/>
  <c r="G79" i="4"/>
  <c r="J79" i="4" s="1"/>
  <c r="G132" i="4"/>
  <c r="H132" i="4" s="1"/>
  <c r="I132" i="4" s="1"/>
  <c r="G55" i="4"/>
  <c r="K55" i="4" s="1"/>
  <c r="G10" i="4"/>
  <c r="K10" i="4" s="1"/>
  <c r="G129" i="4"/>
  <c r="K129" i="4" s="1"/>
  <c r="G99" i="4"/>
  <c r="J99" i="4" s="1"/>
  <c r="G37" i="4"/>
  <c r="K37" i="4" s="1"/>
  <c r="G141" i="4"/>
  <c r="K141" i="4" s="1"/>
  <c r="G60" i="4"/>
  <c r="H60" i="4" s="1"/>
  <c r="I60" i="4" s="1"/>
  <c r="G149" i="4"/>
  <c r="H149" i="4" s="1"/>
  <c r="I149" i="4" s="1"/>
  <c r="G57" i="4"/>
  <c r="J57" i="4" s="1"/>
  <c r="G152" i="4"/>
  <c r="K152" i="4" s="1"/>
  <c r="G104" i="4"/>
  <c r="H104" i="4" s="1"/>
  <c r="I104" i="4" s="1"/>
  <c r="G44" i="4"/>
  <c r="J44" i="4" s="1"/>
  <c r="G146" i="4"/>
  <c r="K146" i="4" s="1"/>
  <c r="G14" i="4"/>
  <c r="K14" i="4" s="1"/>
  <c r="G100" i="4"/>
  <c r="H100" i="4" s="1"/>
  <c r="I100" i="4" s="1"/>
  <c r="G5" i="4"/>
  <c r="K5" i="4" s="1"/>
  <c r="G151" i="4"/>
  <c r="K151" i="4" s="1"/>
  <c r="G108" i="4"/>
  <c r="J108" i="4" s="1"/>
  <c r="G43" i="4"/>
  <c r="H43" i="4" s="1"/>
  <c r="I43" i="4" s="1"/>
  <c r="G67" i="4"/>
  <c r="J67" i="4" s="1"/>
  <c r="G28" i="4"/>
  <c r="H28" i="4" s="1"/>
  <c r="I28" i="4" s="1"/>
  <c r="G159" i="4"/>
  <c r="J159" i="4" s="1"/>
  <c r="G113" i="4"/>
  <c r="K113" i="4" s="1"/>
  <c r="G84" i="4"/>
  <c r="J84" i="4" s="1"/>
  <c r="G168" i="4"/>
  <c r="K168" i="4" s="1"/>
  <c r="G81" i="4"/>
  <c r="K81" i="4" s="1"/>
  <c r="G18" i="4"/>
  <c r="J18" i="4" s="1"/>
  <c r="G92" i="4"/>
  <c r="H92" i="4" s="1"/>
  <c r="I92" i="4" s="1"/>
  <c r="G30" i="4"/>
  <c r="H30" i="4" s="1"/>
  <c r="I30" i="4" s="1"/>
  <c r="G118" i="4"/>
  <c r="K118" i="4" s="1"/>
  <c r="G74" i="4"/>
  <c r="K74" i="4" s="1"/>
  <c r="G21" i="4"/>
  <c r="H21" i="4" s="1"/>
  <c r="I21" i="4" s="1"/>
  <c r="G83" i="4"/>
  <c r="H83" i="4" s="1"/>
  <c r="I83" i="4" s="1"/>
  <c r="G154" i="4"/>
  <c r="H154" i="4" s="1"/>
  <c r="I154" i="4" s="1"/>
  <c r="G41" i="4"/>
  <c r="J41" i="4" s="1"/>
  <c r="G145" i="4"/>
  <c r="H145" i="4" s="1"/>
  <c r="I145" i="4" s="1"/>
  <c r="G94" i="4"/>
  <c r="K94" i="4" s="1"/>
  <c r="G8" i="4"/>
  <c r="H8" i="4" s="1"/>
  <c r="I8" i="4" s="1"/>
  <c r="G64" i="4"/>
  <c r="J64" i="4" s="1"/>
  <c r="G19" i="4"/>
  <c r="K19" i="4" s="1"/>
  <c r="G150" i="4"/>
  <c r="H150" i="4" s="1"/>
  <c r="I150" i="4" s="1"/>
  <c r="G110" i="4"/>
  <c r="H110" i="4" s="1"/>
  <c r="I110" i="4" s="1"/>
  <c r="G70" i="4"/>
  <c r="K70" i="4" s="1"/>
  <c r="G155" i="4"/>
  <c r="K155" i="4" s="1"/>
  <c r="G75" i="4"/>
  <c r="K75" i="4" s="1"/>
  <c r="G15" i="4"/>
  <c r="H15" i="4" s="1"/>
  <c r="I15" i="4" s="1"/>
  <c r="G89" i="4"/>
  <c r="J89" i="4" s="1"/>
  <c r="G12" i="4"/>
  <c r="K12" i="4" s="1"/>
  <c r="G115" i="4"/>
  <c r="J115" i="4" s="1"/>
  <c r="G69" i="4"/>
  <c r="H69" i="4" s="1"/>
  <c r="I69" i="4" s="1"/>
  <c r="G6" i="4"/>
  <c r="K6" i="4" s="1"/>
  <c r="G80" i="4"/>
  <c r="K80" i="4" s="1"/>
  <c r="G114" i="4"/>
  <c r="H114" i="4" s="1"/>
  <c r="I114" i="4" s="1"/>
  <c r="G38" i="4"/>
  <c r="K38" i="4" s="1"/>
  <c r="G32" i="4"/>
  <c r="H32" i="4" s="1"/>
  <c r="I32" i="4" s="1"/>
  <c r="G143" i="4"/>
  <c r="J143" i="4" s="1"/>
  <c r="G65" i="4"/>
  <c r="H65" i="4" s="1"/>
  <c r="I65" i="4" s="1"/>
  <c r="G160" i="4"/>
  <c r="K160" i="4" s="1"/>
  <c r="G97" i="4"/>
  <c r="H97" i="4" s="1"/>
  <c r="I97" i="4" s="1"/>
  <c r="G35" i="4"/>
  <c r="H35" i="4" s="1"/>
  <c r="I35" i="4" s="1"/>
  <c r="G59" i="4"/>
  <c r="K59" i="4" s="1"/>
  <c r="G148" i="4"/>
  <c r="K148" i="4" s="1"/>
  <c r="G88" i="4"/>
  <c r="K88" i="4" s="1"/>
  <c r="G29" i="4"/>
  <c r="K29" i="4" s="1"/>
  <c r="G9" i="4"/>
  <c r="H9" i="4" s="1"/>
  <c r="I9" i="4" s="1"/>
  <c r="G130" i="4"/>
  <c r="H130" i="4" s="1"/>
  <c r="I130" i="4" s="1"/>
  <c r="G17" i="4"/>
  <c r="H17" i="4" s="1"/>
  <c r="I17" i="4" s="1"/>
  <c r="G121" i="4"/>
  <c r="H121" i="4" s="1"/>
  <c r="I121" i="4" s="1"/>
  <c r="G77" i="4"/>
  <c r="H77" i="4" s="1"/>
  <c r="I77" i="4" s="1"/>
  <c r="G23" i="4"/>
  <c r="G68" i="4"/>
  <c r="K68" i="4" s="1"/>
  <c r="F4" i="4"/>
  <c r="E172" i="4"/>
  <c r="Q3" i="4" s="1"/>
  <c r="C175" i="4"/>
  <c r="G175" i="4" s="1"/>
  <c r="C176" i="4"/>
  <c r="K105" i="4"/>
  <c r="H105" i="4"/>
  <c r="I105" i="4" s="1"/>
  <c r="J105" i="4"/>
  <c r="K147" i="4"/>
  <c r="H147" i="4"/>
  <c r="I147" i="4" s="1"/>
  <c r="J147" i="4"/>
  <c r="J170" i="4"/>
  <c r="K56" i="4"/>
  <c r="H56" i="4"/>
  <c r="I56" i="4" s="1"/>
  <c r="K53" i="4"/>
  <c r="J53" i="4"/>
  <c r="H53" i="4"/>
  <c r="I53" i="4" s="1"/>
  <c r="K20" i="4"/>
  <c r="J20" i="4"/>
  <c r="H20" i="4"/>
  <c r="I20" i="4" s="1"/>
  <c r="K73" i="4"/>
  <c r="H73" i="4"/>
  <c r="I73" i="4" s="1"/>
  <c r="J73" i="4"/>
  <c r="H52" i="4"/>
  <c r="I52" i="4" s="1"/>
  <c r="K52" i="4"/>
  <c r="K54" i="4"/>
  <c r="H54" i="4"/>
  <c r="I54" i="4" s="1"/>
  <c r="J54" i="4"/>
  <c r="K49" i="4"/>
  <c r="H49" i="4"/>
  <c r="I49" i="4" s="1"/>
  <c r="J49" i="4"/>
  <c r="K90" i="4"/>
  <c r="H90" i="4"/>
  <c r="I90" i="4" s="1"/>
  <c r="J90" i="4"/>
  <c r="K165" i="4"/>
  <c r="K119" i="4"/>
  <c r="J119" i="4"/>
  <c r="H119" i="4"/>
  <c r="I119" i="4" s="1"/>
  <c r="J122" i="4"/>
  <c r="K166" i="4"/>
  <c r="H166" i="4"/>
  <c r="I166" i="4" s="1"/>
  <c r="J166" i="4"/>
  <c r="K117" i="4"/>
  <c r="J117" i="4"/>
  <c r="H117" i="4"/>
  <c r="I117" i="4" s="1"/>
  <c r="K46" i="4"/>
  <c r="H46" i="4"/>
  <c r="I46" i="4" s="1"/>
  <c r="J46" i="4"/>
  <c r="H31" i="4"/>
  <c r="I31" i="4" s="1"/>
  <c r="K31" i="4"/>
  <c r="J31" i="4"/>
  <c r="H162" i="4"/>
  <c r="I162" i="4" s="1"/>
  <c r="K162" i="4"/>
  <c r="J162" i="4"/>
  <c r="H116" i="4"/>
  <c r="I116" i="4" s="1"/>
  <c r="K116" i="4"/>
  <c r="J116" i="4"/>
  <c r="H87" i="4"/>
  <c r="I87" i="4" s="1"/>
  <c r="K125" i="4"/>
  <c r="K24" i="4"/>
  <c r="AC5" i="4" a="1"/>
  <c r="J16" i="4" l="1"/>
  <c r="H161" i="4"/>
  <c r="I161" i="4" s="1"/>
  <c r="K16" i="4"/>
  <c r="J165" i="4"/>
  <c r="K48" i="4"/>
  <c r="H25" i="4"/>
  <c r="I25" i="4" s="1"/>
  <c r="K78" i="4"/>
  <c r="K126" i="4"/>
  <c r="H126" i="4"/>
  <c r="I126" i="4" s="1"/>
  <c r="J33" i="4"/>
  <c r="H167" i="4"/>
  <c r="I167" i="4" s="1"/>
  <c r="H156" i="4"/>
  <c r="I156" i="4" s="1"/>
  <c r="H33" i="4"/>
  <c r="I33" i="4" s="1"/>
  <c r="H51" i="4"/>
  <c r="I51" i="4" s="1"/>
  <c r="J167" i="4"/>
  <c r="J156" i="4"/>
  <c r="K143" i="4"/>
  <c r="J51" i="4"/>
  <c r="H40" i="4"/>
  <c r="I40" i="4" s="1"/>
  <c r="J7" i="4"/>
  <c r="H137" i="4"/>
  <c r="I137" i="4" s="1"/>
  <c r="J125" i="4"/>
  <c r="K87" i="4"/>
  <c r="K7" i="4"/>
  <c r="J48" i="4"/>
  <c r="J137" i="4"/>
  <c r="J169" i="4"/>
  <c r="H78" i="4"/>
  <c r="I78" i="4" s="1"/>
  <c r="J25" i="4"/>
  <c r="K26" i="4"/>
  <c r="J142" i="4"/>
  <c r="J45" i="4"/>
  <c r="K93" i="4"/>
  <c r="K86" i="4"/>
  <c r="H93" i="4"/>
  <c r="I93" i="4" s="1"/>
  <c r="K4" i="4"/>
  <c r="J160" i="4"/>
  <c r="H124" i="4"/>
  <c r="I124" i="4" s="1"/>
  <c r="J161" i="4"/>
  <c r="K91" i="4"/>
  <c r="H95" i="4"/>
  <c r="I95" i="4" s="1"/>
  <c r="J91" i="4"/>
  <c r="K95" i="4"/>
  <c r="K140" i="4"/>
  <c r="J76" i="4"/>
  <c r="K76" i="4"/>
  <c r="K124" i="4"/>
  <c r="K122" i="4"/>
  <c r="J34" i="4"/>
  <c r="H34" i="4"/>
  <c r="I34" i="4" s="1"/>
  <c r="J123" i="4"/>
  <c r="H123" i="4"/>
  <c r="I123" i="4" s="1"/>
  <c r="K36" i="4"/>
  <c r="H171" i="4"/>
  <c r="I171" i="4" s="1"/>
  <c r="J171" i="4"/>
  <c r="J111" i="4"/>
  <c r="J86" i="4"/>
  <c r="K45" i="4"/>
  <c r="H111" i="4"/>
  <c r="I111" i="4" s="1"/>
  <c r="H142" i="4"/>
  <c r="I142" i="4" s="1"/>
  <c r="K107" i="4"/>
  <c r="K22" i="4"/>
  <c r="H101" i="4"/>
  <c r="I101" i="4" s="1"/>
  <c r="H22" i="4"/>
  <c r="I22" i="4" s="1"/>
  <c r="H127" i="4"/>
  <c r="I127" i="4" s="1"/>
  <c r="H57" i="4"/>
  <c r="I57" i="4" s="1"/>
  <c r="J107" i="4"/>
  <c r="J98" i="4"/>
  <c r="H98" i="4"/>
  <c r="I98" i="4" s="1"/>
  <c r="J39" i="4"/>
  <c r="J135" i="4"/>
  <c r="H39" i="4"/>
  <c r="I39" i="4" s="1"/>
  <c r="K66" i="4"/>
  <c r="J4" i="4"/>
  <c r="K135" i="4"/>
  <c r="K42" i="4"/>
  <c r="H136" i="4"/>
  <c r="I136" i="4" s="1"/>
  <c r="J14" i="4"/>
  <c r="J27" i="4"/>
  <c r="H134" i="4"/>
  <c r="I134" i="4" s="1"/>
  <c r="K27" i="4"/>
  <c r="J134" i="4"/>
  <c r="J109" i="4"/>
  <c r="H42" i="4"/>
  <c r="I42" i="4" s="1"/>
  <c r="H36" i="4"/>
  <c r="I36" i="4" s="1"/>
  <c r="J127" i="4"/>
  <c r="H85" i="4"/>
  <c r="I85" i="4" s="1"/>
  <c r="H38" i="4"/>
  <c r="I38" i="4" s="1"/>
  <c r="K101" i="4"/>
  <c r="J141" i="4"/>
  <c r="K85" i="4"/>
  <c r="J38" i="4"/>
  <c r="H55" i="4"/>
  <c r="I55" i="4" s="1"/>
  <c r="H133" i="4"/>
  <c r="I133" i="4" s="1"/>
  <c r="H26" i="4"/>
  <c r="I26" i="4" s="1"/>
  <c r="K133" i="4"/>
  <c r="H82" i="4"/>
  <c r="I82" i="4" s="1"/>
  <c r="K159" i="4"/>
  <c r="H160" i="4"/>
  <c r="I160" i="4" s="1"/>
  <c r="K50" i="4"/>
  <c r="H81" i="4"/>
  <c r="I81" i="4" s="1"/>
  <c r="K103" i="4"/>
  <c r="J10" i="4"/>
  <c r="J154" i="4"/>
  <c r="H120" i="4"/>
  <c r="I120" i="4" s="1"/>
  <c r="H103" i="4"/>
  <c r="I103" i="4" s="1"/>
  <c r="H10" i="4"/>
  <c r="I10" i="4" s="1"/>
  <c r="H63" i="4"/>
  <c r="I63" i="4" s="1"/>
  <c r="J81" i="4"/>
  <c r="K154" i="4"/>
  <c r="K120" i="4"/>
  <c r="J63" i="4"/>
  <c r="J69" i="4"/>
  <c r="J152" i="4"/>
  <c r="K130" i="4"/>
  <c r="K108" i="4"/>
  <c r="H140" i="4"/>
  <c r="I140" i="4" s="1"/>
  <c r="H152" i="4"/>
  <c r="I152" i="4" s="1"/>
  <c r="J50" i="4"/>
  <c r="K69" i="4"/>
  <c r="H108" i="4"/>
  <c r="I108" i="4" s="1"/>
  <c r="K110" i="4"/>
  <c r="J24" i="4"/>
  <c r="H146" i="4"/>
  <c r="I146" i="4" s="1"/>
  <c r="J96" i="4"/>
  <c r="H61" i="4"/>
  <c r="I61" i="4" s="1"/>
  <c r="J138" i="4"/>
  <c r="H131" i="4"/>
  <c r="I131" i="4" s="1"/>
  <c r="J71" i="4"/>
  <c r="K138" i="4"/>
  <c r="J110" i="4"/>
  <c r="J131" i="4"/>
  <c r="K164" i="4"/>
  <c r="H71" i="4"/>
  <c r="I71" i="4" s="1"/>
  <c r="J28" i="4"/>
  <c r="H170" i="4"/>
  <c r="I170" i="4" s="1"/>
  <c r="J61" i="4"/>
  <c r="H96" i="4"/>
  <c r="I96" i="4" s="1"/>
  <c r="J163" i="4"/>
  <c r="J66" i="4"/>
  <c r="H163" i="4"/>
  <c r="I163" i="4" s="1"/>
  <c r="H112" i="4"/>
  <c r="I112" i="4" s="1"/>
  <c r="H128" i="4"/>
  <c r="I128" i="4" s="1"/>
  <c r="J112" i="4"/>
  <c r="J128" i="4"/>
  <c r="H106" i="4"/>
  <c r="I106" i="4" s="1"/>
  <c r="J106" i="4"/>
  <c r="J72" i="4"/>
  <c r="H115" i="4"/>
  <c r="I115" i="4" s="1"/>
  <c r="J29" i="4"/>
  <c r="J75" i="4"/>
  <c r="K114" i="4"/>
  <c r="K145" i="4"/>
  <c r="J19" i="4"/>
  <c r="K169" i="4"/>
  <c r="K40" i="4"/>
  <c r="H12" i="4"/>
  <c r="I12" i="4" s="1"/>
  <c r="H19" i="4"/>
  <c r="I19" i="4" s="1"/>
  <c r="H41" i="4"/>
  <c r="I41" i="4" s="1"/>
  <c r="J157" i="4"/>
  <c r="H29" i="4"/>
  <c r="I29" i="4" s="1"/>
  <c r="J12" i="4"/>
  <c r="H84" i="4"/>
  <c r="I84" i="4" s="1"/>
  <c r="J5" i="4"/>
  <c r="H143" i="4"/>
  <c r="I143" i="4" s="1"/>
  <c r="K132" i="4"/>
  <c r="K82" i="4"/>
  <c r="H5" i="4"/>
  <c r="I5" i="4" s="1"/>
  <c r="K21" i="4"/>
  <c r="J17" i="4"/>
  <c r="K149" i="4"/>
  <c r="K18" i="4"/>
  <c r="K41" i="4"/>
  <c r="J80" i="4"/>
  <c r="H99" i="4"/>
  <c r="I99" i="4" s="1"/>
  <c r="K17" i="4"/>
  <c r="J129" i="4"/>
  <c r="H129" i="4"/>
  <c r="I129" i="4" s="1"/>
  <c r="H18" i="4"/>
  <c r="I18" i="4" s="1"/>
  <c r="J97" i="4"/>
  <c r="K97" i="4"/>
  <c r="K35" i="4"/>
  <c r="K44" i="4"/>
  <c r="H158" i="4"/>
  <c r="I158" i="4" s="1"/>
  <c r="J139" i="4"/>
  <c r="H155" i="4"/>
  <c r="I155" i="4" s="1"/>
  <c r="H67" i="4"/>
  <c r="I67" i="4" s="1"/>
  <c r="K28" i="4"/>
  <c r="J11" i="4"/>
  <c r="H44" i="4"/>
  <c r="I44" i="4" s="1"/>
  <c r="J158" i="4"/>
  <c r="J70" i="4"/>
  <c r="J43" i="4"/>
  <c r="H75" i="4"/>
  <c r="I75" i="4" s="1"/>
  <c r="K11" i="4"/>
  <c r="K104" i="4"/>
  <c r="J13" i="4"/>
  <c r="H6" i="4"/>
  <c r="I6" i="4" s="1"/>
  <c r="H70" i="4"/>
  <c r="I70" i="4" s="1"/>
  <c r="J94" i="4"/>
  <c r="J30" i="4"/>
  <c r="K43" i="4"/>
  <c r="J155" i="4"/>
  <c r="K67" i="4"/>
  <c r="J104" i="4"/>
  <c r="J37" i="4"/>
  <c r="H164" i="4"/>
  <c r="I164" i="4" s="1"/>
  <c r="K13" i="4"/>
  <c r="J6" i="4"/>
  <c r="K121" i="4"/>
  <c r="H94" i="4"/>
  <c r="I94" i="4" s="1"/>
  <c r="K30" i="4"/>
  <c r="K72" i="4"/>
  <c r="K99" i="4"/>
  <c r="J58" i="4"/>
  <c r="J114" i="4"/>
  <c r="J145" i="4"/>
  <c r="K92" i="4"/>
  <c r="H139" i="4"/>
  <c r="I139" i="4" s="1"/>
  <c r="H14" i="4"/>
  <c r="I14" i="4" s="1"/>
  <c r="J92" i="4"/>
  <c r="J47" i="4"/>
  <c r="K15" i="4"/>
  <c r="H74" i="4"/>
  <c r="I74" i="4" s="1"/>
  <c r="K60" i="4"/>
  <c r="K79" i="4"/>
  <c r="K47" i="4"/>
  <c r="H58" i="4"/>
  <c r="I58" i="4" s="1"/>
  <c r="J15" i="4"/>
  <c r="K8" i="4"/>
  <c r="J32" i="4"/>
  <c r="J74" i="4"/>
  <c r="H113" i="4"/>
  <c r="I113" i="4" s="1"/>
  <c r="J8" i="4"/>
  <c r="K32" i="4"/>
  <c r="J118" i="4"/>
  <c r="J113" i="4"/>
  <c r="H80" i="4"/>
  <c r="I80" i="4" s="1"/>
  <c r="H141" i="4"/>
  <c r="I141" i="4" s="1"/>
  <c r="J136" i="4"/>
  <c r="H109" i="4"/>
  <c r="I109" i="4" s="1"/>
  <c r="K102" i="4"/>
  <c r="H148" i="4"/>
  <c r="I148" i="4" s="1"/>
  <c r="H118" i="4"/>
  <c r="I118" i="4" s="1"/>
  <c r="H159" i="4"/>
  <c r="I159" i="4" s="1"/>
  <c r="H102" i="4"/>
  <c r="I102" i="4" s="1"/>
  <c r="J55" i="4"/>
  <c r="K57" i="4"/>
  <c r="H144" i="4"/>
  <c r="I144" i="4" s="1"/>
  <c r="J168" i="4"/>
  <c r="J151" i="4"/>
  <c r="K65" i="4"/>
  <c r="K100" i="4"/>
  <c r="J146" i="4"/>
  <c r="J60" i="4"/>
  <c r="H79" i="4"/>
  <c r="I79" i="4" s="1"/>
  <c r="K153" i="4"/>
  <c r="K115" i="4"/>
  <c r="K150" i="4"/>
  <c r="J21" i="4"/>
  <c r="K84" i="4"/>
  <c r="K9" i="4"/>
  <c r="J149" i="4"/>
  <c r="J132" i="4"/>
  <c r="J9" i="4"/>
  <c r="H64" i="4"/>
  <c r="I64" i="4" s="1"/>
  <c r="H168" i="4"/>
  <c r="I168" i="4" s="1"/>
  <c r="H151" i="4"/>
  <c r="I151" i="4" s="1"/>
  <c r="J62" i="4"/>
  <c r="H62" i="4"/>
  <c r="I62" i="4" s="1"/>
  <c r="J100" i="4"/>
  <c r="K157" i="4"/>
  <c r="H37" i="4"/>
  <c r="I37" i="4" s="1"/>
  <c r="K83" i="4"/>
  <c r="J144" i="4"/>
  <c r="J153" i="4"/>
  <c r="K89" i="4"/>
  <c r="K64" i="4"/>
  <c r="J150" i="4"/>
  <c r="J83" i="4"/>
  <c r="H89" i="4"/>
  <c r="I89" i="4" s="1"/>
  <c r="J65" i="4"/>
  <c r="J77" i="4"/>
  <c r="K77" i="4"/>
  <c r="H59" i="4"/>
  <c r="I59" i="4" s="1"/>
  <c r="Z4" i="4"/>
  <c r="Z5" i="4" s="1"/>
  <c r="Z8" i="4" s="1"/>
  <c r="J35" i="4"/>
  <c r="J121" i="4"/>
  <c r="H88" i="4"/>
  <c r="I88" i="4" s="1"/>
  <c r="J148" i="4"/>
  <c r="J23" i="4"/>
  <c r="J130" i="4"/>
  <c r="K23" i="4"/>
  <c r="H68" i="4"/>
  <c r="I68" i="4" s="1"/>
  <c r="J59" i="4"/>
  <c r="Y4" i="4"/>
  <c r="Y5" i="4" s="1"/>
  <c r="H23" i="4"/>
  <c r="I23" i="4" s="1"/>
  <c r="J68" i="4"/>
  <c r="J88" i="4"/>
  <c r="G176" i="4"/>
  <c r="AD15" i="4"/>
  <c r="AE36" i="4"/>
  <c r="AC58" i="4"/>
  <c r="AD79" i="4"/>
  <c r="AE100" i="4"/>
  <c r="AC122" i="4"/>
  <c r="AD143" i="4"/>
  <c r="AE164" i="4"/>
  <c r="AE15" i="4"/>
  <c r="AC37" i="4"/>
  <c r="AD58" i="4"/>
  <c r="AE79" i="4"/>
  <c r="AC101" i="4"/>
  <c r="AD122" i="4"/>
  <c r="AE143" i="4"/>
  <c r="AC165" i="4"/>
  <c r="AE18" i="4"/>
  <c r="AC40" i="4"/>
  <c r="AD61" i="4"/>
  <c r="AE82" i="4"/>
  <c r="AC104" i="4"/>
  <c r="AD125" i="4"/>
  <c r="AE146" i="4"/>
  <c r="AC168" i="4"/>
  <c r="AE21" i="4"/>
  <c r="AC43" i="4"/>
  <c r="AD64" i="4"/>
  <c r="AE85" i="4"/>
  <c r="AC107" i="4"/>
  <c r="AD128" i="4"/>
  <c r="AE149" i="4"/>
  <c r="AC171" i="4"/>
  <c r="AE24" i="4"/>
  <c r="AC46" i="4"/>
  <c r="AD67" i="4"/>
  <c r="AE88" i="4"/>
  <c r="AC110" i="4"/>
  <c r="AD131" i="4"/>
  <c r="AE152" i="4"/>
  <c r="AD6" i="4"/>
  <c r="AE27" i="4"/>
  <c r="AC49" i="4"/>
  <c r="AD70" i="4"/>
  <c r="AE91" i="4"/>
  <c r="AC113" i="4"/>
  <c r="AD134" i="4"/>
  <c r="AE155" i="4"/>
  <c r="AD9" i="4"/>
  <c r="AE30" i="4"/>
  <c r="AC52" i="4"/>
  <c r="AD73" i="4"/>
  <c r="AE94" i="4"/>
  <c r="AC116" i="4"/>
  <c r="AD137" i="4"/>
  <c r="AE158" i="4"/>
  <c r="AD12" i="4"/>
  <c r="AE33" i="4"/>
  <c r="AC55" i="4"/>
  <c r="AD76" i="4"/>
  <c r="AE97" i="4"/>
  <c r="AC119" i="4"/>
  <c r="AD140" i="4"/>
  <c r="AE161" i="4"/>
  <c r="AE116" i="4"/>
  <c r="AE34" i="4"/>
  <c r="AC59" i="4"/>
  <c r="AE40" i="4"/>
  <c r="AC18" i="4"/>
  <c r="AD39" i="4"/>
  <c r="AE60" i="4"/>
  <c r="AC82" i="4"/>
  <c r="AD103" i="4"/>
  <c r="AE124" i="4"/>
  <c r="AC146" i="4"/>
  <c r="AD167" i="4"/>
  <c r="AD18" i="4"/>
  <c r="AE39" i="4"/>
  <c r="AC61" i="4"/>
  <c r="AD82" i="4"/>
  <c r="AE103" i="4"/>
  <c r="AC125" i="4"/>
  <c r="AD146" i="4"/>
  <c r="AE167" i="4"/>
  <c r="AD21" i="4"/>
  <c r="AE42" i="4"/>
  <c r="AC64" i="4"/>
  <c r="AD85" i="4"/>
  <c r="AE106" i="4"/>
  <c r="AC128" i="4"/>
  <c r="AD149" i="4"/>
  <c r="AE170" i="4"/>
  <c r="AD24" i="4"/>
  <c r="AE45" i="4"/>
  <c r="AC67" i="4"/>
  <c r="AD88" i="4"/>
  <c r="AE109" i="4"/>
  <c r="AC131" i="4"/>
  <c r="AD152" i="4"/>
  <c r="AC6" i="4"/>
  <c r="AD27" i="4"/>
  <c r="AE48" i="4"/>
  <c r="AC70" i="4"/>
  <c r="AD91" i="4"/>
  <c r="AE112" i="4"/>
  <c r="AC134" i="4"/>
  <c r="AD155" i="4"/>
  <c r="AC9" i="4"/>
  <c r="AD30" i="4"/>
  <c r="AE51" i="4"/>
  <c r="AC73" i="4"/>
  <c r="AD94" i="4"/>
  <c r="AE115" i="4"/>
  <c r="AC137" i="4"/>
  <c r="AD158" i="4"/>
  <c r="AC12" i="4"/>
  <c r="AD33" i="4"/>
  <c r="AE54" i="4"/>
  <c r="AC76" i="4"/>
  <c r="AD97" i="4"/>
  <c r="AE118" i="4"/>
  <c r="AC140" i="4"/>
  <c r="AD161" i="4"/>
  <c r="AC15" i="4"/>
  <c r="AD36" i="4"/>
  <c r="AE57" i="4"/>
  <c r="AC79" i="4"/>
  <c r="AD100" i="4"/>
  <c r="AE121" i="4"/>
  <c r="AC143" i="4"/>
  <c r="AD164" i="4"/>
  <c r="AD10" i="4"/>
  <c r="AD138" i="4"/>
  <c r="AD141" i="4"/>
  <c r="AE101" i="4"/>
  <c r="AD19" i="4"/>
  <c r="AE20" i="4"/>
  <c r="AC42" i="4"/>
  <c r="AD63" i="4"/>
  <c r="AE84" i="4"/>
  <c r="AC106" i="4"/>
  <c r="AD127" i="4"/>
  <c r="AE148" i="4"/>
  <c r="AC170" i="4"/>
  <c r="AC21" i="4"/>
  <c r="AD42" i="4"/>
  <c r="AE63" i="4"/>
  <c r="AC85" i="4"/>
  <c r="AD106" i="4"/>
  <c r="AE127" i="4"/>
  <c r="AC149" i="4"/>
  <c r="AD170" i="4"/>
  <c r="AC24" i="4"/>
  <c r="AD45" i="4"/>
  <c r="AE66" i="4"/>
  <c r="AC88" i="4"/>
  <c r="AD109" i="4"/>
  <c r="AE130" i="4"/>
  <c r="AC152" i="4"/>
  <c r="AE5" i="4"/>
  <c r="AG5" i="4" s="1"/>
  <c r="AC27" i="4"/>
  <c r="AD48" i="4"/>
  <c r="AE69" i="4"/>
  <c r="AC91" i="4"/>
  <c r="AD112" i="4"/>
  <c r="AE133" i="4"/>
  <c r="AC155" i="4"/>
  <c r="AE8" i="4"/>
  <c r="AC30" i="4"/>
  <c r="AD51" i="4"/>
  <c r="AE72" i="4"/>
  <c r="AC94" i="4"/>
  <c r="AD115" i="4"/>
  <c r="AE136" i="4"/>
  <c r="AC158" i="4"/>
  <c r="AE11" i="4"/>
  <c r="AC33" i="4"/>
  <c r="AD54" i="4"/>
  <c r="AE75" i="4"/>
  <c r="AC97" i="4"/>
  <c r="AD118" i="4"/>
  <c r="AE139" i="4"/>
  <c r="AC161" i="4"/>
  <c r="AE14" i="4"/>
  <c r="AC36" i="4"/>
  <c r="AD57" i="4"/>
  <c r="AE78" i="4"/>
  <c r="AC100" i="4"/>
  <c r="AD121" i="4"/>
  <c r="AE142" i="4"/>
  <c r="AC164" i="4"/>
  <c r="AE17" i="4"/>
  <c r="AC39" i="4"/>
  <c r="AD60" i="4"/>
  <c r="AE81" i="4"/>
  <c r="AC103" i="4"/>
  <c r="AD124" i="4"/>
  <c r="AE145" i="4"/>
  <c r="AC167" i="4"/>
  <c r="AE52" i="4"/>
  <c r="AC53" i="4"/>
  <c r="AC56" i="4"/>
  <c r="AD80" i="4"/>
  <c r="AC62" i="4"/>
  <c r="AD23" i="4"/>
  <c r="AE44" i="4"/>
  <c r="AC66" i="4"/>
  <c r="AD87" i="4"/>
  <c r="AE108" i="4"/>
  <c r="AC130" i="4"/>
  <c r="AD151" i="4"/>
  <c r="AE172" i="4"/>
  <c r="AE23" i="4"/>
  <c r="AC45" i="4"/>
  <c r="AD66" i="4"/>
  <c r="AE87" i="4"/>
  <c r="AC109" i="4"/>
  <c r="AD130" i="4"/>
  <c r="AE151" i="4"/>
  <c r="AD5" i="4"/>
  <c r="AF5" i="4" s="1"/>
  <c r="AE26" i="4"/>
  <c r="AC48" i="4"/>
  <c r="AD69" i="4"/>
  <c r="AE90" i="4"/>
  <c r="AC112" i="4"/>
  <c r="AD133" i="4"/>
  <c r="AE154" i="4"/>
  <c r="AD8" i="4"/>
  <c r="AE29" i="4"/>
  <c r="AC51" i="4"/>
  <c r="AD72" i="4"/>
  <c r="AE93" i="4"/>
  <c r="AC115" i="4"/>
  <c r="AD136" i="4"/>
  <c r="AE157" i="4"/>
  <c r="AD11" i="4"/>
  <c r="AE32" i="4"/>
  <c r="AC54" i="4"/>
  <c r="AD75" i="4"/>
  <c r="AE96" i="4"/>
  <c r="AC118" i="4"/>
  <c r="AD139" i="4"/>
  <c r="AE160" i="4"/>
  <c r="AD14" i="4"/>
  <c r="AE35" i="4"/>
  <c r="AC57" i="4"/>
  <c r="AD78" i="4"/>
  <c r="AE99" i="4"/>
  <c r="AC121" i="4"/>
  <c r="AD142" i="4"/>
  <c r="AE163" i="4"/>
  <c r="AD17" i="4"/>
  <c r="AE38" i="4"/>
  <c r="AC60" i="4"/>
  <c r="AD81" i="4"/>
  <c r="AE102" i="4"/>
  <c r="AC124" i="4"/>
  <c r="AD145" i="4"/>
  <c r="AE166" i="4"/>
  <c r="AD20" i="4"/>
  <c r="AE41" i="4"/>
  <c r="AC63" i="4"/>
  <c r="AD84" i="4"/>
  <c r="AE105" i="4"/>
  <c r="AC127" i="4"/>
  <c r="AD148" i="4"/>
  <c r="AE169" i="4"/>
  <c r="AD95" i="4"/>
  <c r="AE31" i="4"/>
  <c r="AC117" i="4"/>
  <c r="AD77" i="4"/>
  <c r="AE162" i="4"/>
  <c r="AC123" i="4"/>
  <c r="AC26" i="4"/>
  <c r="AD47" i="4"/>
  <c r="AE68" i="4"/>
  <c r="AC90" i="4"/>
  <c r="AD111" i="4"/>
  <c r="AE132" i="4"/>
  <c r="AC154" i="4"/>
  <c r="AC5" i="4"/>
  <c r="AD26" i="4"/>
  <c r="AE47" i="4"/>
  <c r="AC69" i="4"/>
  <c r="AD90" i="4"/>
  <c r="AE111" i="4"/>
  <c r="AC133" i="4"/>
  <c r="AD154" i="4"/>
  <c r="AC8" i="4"/>
  <c r="AD29" i="4"/>
  <c r="AE50" i="4"/>
  <c r="AC72" i="4"/>
  <c r="AD93" i="4"/>
  <c r="AE114" i="4"/>
  <c r="AC136" i="4"/>
  <c r="AD157" i="4"/>
  <c r="AC11" i="4"/>
  <c r="AD32" i="4"/>
  <c r="AE53" i="4"/>
  <c r="AC75" i="4"/>
  <c r="AD96" i="4"/>
  <c r="AE117" i="4"/>
  <c r="AC139" i="4"/>
  <c r="AD160" i="4"/>
  <c r="AC14" i="4"/>
  <c r="AD35" i="4"/>
  <c r="AE56" i="4"/>
  <c r="AC78" i="4"/>
  <c r="AD99" i="4"/>
  <c r="AE120" i="4"/>
  <c r="AC142" i="4"/>
  <c r="AD163" i="4"/>
  <c r="AC17" i="4"/>
  <c r="AD38" i="4"/>
  <c r="AE59" i="4"/>
  <c r="AC81" i="4"/>
  <c r="AD102" i="4"/>
  <c r="AE123" i="4"/>
  <c r="AC145" i="4"/>
  <c r="AD166" i="4"/>
  <c r="AC20" i="4"/>
  <c r="AD41" i="4"/>
  <c r="AE62" i="4"/>
  <c r="AC84" i="4"/>
  <c r="AD105" i="4"/>
  <c r="AE126" i="4"/>
  <c r="AC148" i="4"/>
  <c r="AD169" i="4"/>
  <c r="AC23" i="4"/>
  <c r="AD44" i="4"/>
  <c r="AE65" i="4"/>
  <c r="AC87" i="4"/>
  <c r="AD108" i="4"/>
  <c r="AE129" i="4"/>
  <c r="AC151" i="4"/>
  <c r="AD172" i="4"/>
  <c r="AD7" i="4"/>
  <c r="AE28" i="4"/>
  <c r="AC50" i="4"/>
  <c r="AD71" i="4"/>
  <c r="AE92" i="4"/>
  <c r="AC114" i="4"/>
  <c r="AD135" i="4"/>
  <c r="AE156" i="4"/>
  <c r="AE7" i="4"/>
  <c r="AC29" i="4"/>
  <c r="AD50" i="4"/>
  <c r="AE71" i="4"/>
  <c r="AC93" i="4"/>
  <c r="AD114" i="4"/>
  <c r="AE135" i="4"/>
  <c r="AC157" i="4"/>
  <c r="AE10" i="4"/>
  <c r="AC32" i="4"/>
  <c r="AD53" i="4"/>
  <c r="AE74" i="4"/>
  <c r="AC96" i="4"/>
  <c r="AD117" i="4"/>
  <c r="AE138" i="4"/>
  <c r="AC160" i="4"/>
  <c r="AE13" i="4"/>
  <c r="AC35" i="4"/>
  <c r="AD56" i="4"/>
  <c r="AE77" i="4"/>
  <c r="AC99" i="4"/>
  <c r="AD120" i="4"/>
  <c r="AE141" i="4"/>
  <c r="AC163" i="4"/>
  <c r="AE16" i="4"/>
  <c r="AC38" i="4"/>
  <c r="AD59" i="4"/>
  <c r="AE80" i="4"/>
  <c r="AC102" i="4"/>
  <c r="AD123" i="4"/>
  <c r="AE144" i="4"/>
  <c r="AC166" i="4"/>
  <c r="AE19" i="4"/>
  <c r="AC41" i="4"/>
  <c r="AD62" i="4"/>
  <c r="AE83" i="4"/>
  <c r="AC105" i="4"/>
  <c r="AD126" i="4"/>
  <c r="AE147" i="4"/>
  <c r="AC169" i="4"/>
  <c r="AE22" i="4"/>
  <c r="AC44" i="4"/>
  <c r="AD65" i="4"/>
  <c r="AE86" i="4"/>
  <c r="AC108" i="4"/>
  <c r="AD129" i="4"/>
  <c r="AE150" i="4"/>
  <c r="AC172" i="4"/>
  <c r="AE25" i="4"/>
  <c r="AC47" i="4"/>
  <c r="AD68" i="4"/>
  <c r="AE89" i="4"/>
  <c r="AC111" i="4"/>
  <c r="AD132" i="4"/>
  <c r="AE153" i="4"/>
  <c r="AC10" i="4"/>
  <c r="AC74" i="4"/>
  <c r="AD159" i="4"/>
  <c r="AE95" i="4"/>
  <c r="AD13" i="4"/>
  <c r="AC120" i="4"/>
  <c r="AE37" i="4"/>
  <c r="AD144" i="4"/>
  <c r="AE12" i="4"/>
  <c r="AC34" i="4"/>
  <c r="AD55" i="4"/>
  <c r="AE76" i="4"/>
  <c r="AC98" i="4"/>
  <c r="AD119" i="4"/>
  <c r="AE140" i="4"/>
  <c r="AC162" i="4"/>
  <c r="AC13" i="4"/>
  <c r="AD34" i="4"/>
  <c r="AE55" i="4"/>
  <c r="AC77" i="4"/>
  <c r="AD98" i="4"/>
  <c r="AE119" i="4"/>
  <c r="AC141" i="4"/>
  <c r="AD162" i="4"/>
  <c r="AC16" i="4"/>
  <c r="AD37" i="4"/>
  <c r="AE58" i="4"/>
  <c r="AC80" i="4"/>
  <c r="AD101" i="4"/>
  <c r="AE122" i="4"/>
  <c r="AC144" i="4"/>
  <c r="AD165" i="4"/>
  <c r="AC19" i="4"/>
  <c r="AD40" i="4"/>
  <c r="AE61" i="4"/>
  <c r="AC83" i="4"/>
  <c r="AD104" i="4"/>
  <c r="AE125" i="4"/>
  <c r="AC147" i="4"/>
  <c r="AD168" i="4"/>
  <c r="AC22" i="4"/>
  <c r="AD43" i="4"/>
  <c r="AE64" i="4"/>
  <c r="AC86" i="4"/>
  <c r="AD107" i="4"/>
  <c r="AE128" i="4"/>
  <c r="AC150" i="4"/>
  <c r="AD171" i="4"/>
  <c r="AC25" i="4"/>
  <c r="AD46" i="4"/>
  <c r="AE67" i="4"/>
  <c r="AC89" i="4"/>
  <c r="AD110" i="4"/>
  <c r="AE131" i="4"/>
  <c r="AC153" i="4"/>
  <c r="AE6" i="4"/>
  <c r="AC28" i="4"/>
  <c r="AD49" i="4"/>
  <c r="AE70" i="4"/>
  <c r="AC92" i="4"/>
  <c r="AD113" i="4"/>
  <c r="AE134" i="4"/>
  <c r="AC156" i="4"/>
  <c r="AE9" i="4"/>
  <c r="AC31" i="4"/>
  <c r="AD52" i="4"/>
  <c r="AE73" i="4"/>
  <c r="AC95" i="4"/>
  <c r="AD116" i="4"/>
  <c r="AE137" i="4"/>
  <c r="AC159" i="4"/>
  <c r="AD31" i="4"/>
  <c r="AC138" i="4"/>
  <c r="AD74" i="4"/>
  <c r="AE159" i="4"/>
  <c r="AE98" i="4"/>
  <c r="AD16" i="4"/>
  <c r="AE165" i="4"/>
  <c r="AD83" i="4"/>
  <c r="AE168" i="4"/>
  <c r="AE171" i="4"/>
  <c r="AC7" i="4"/>
  <c r="AD22" i="4"/>
  <c r="AD25" i="4"/>
  <c r="AD28" i="4"/>
  <c r="AE43" i="4"/>
  <c r="AE46" i="4"/>
  <c r="AE49" i="4"/>
  <c r="AE113" i="4"/>
  <c r="AC65" i="4"/>
  <c r="AC68" i="4"/>
  <c r="AC71" i="4"/>
  <c r="AD86" i="4"/>
  <c r="AD89" i="4"/>
  <c r="AD92" i="4"/>
  <c r="AE104" i="4"/>
  <c r="AE107" i="4"/>
  <c r="AE110" i="4"/>
  <c r="AC126" i="4"/>
  <c r="AC129" i="4"/>
  <c r="AC132" i="4"/>
  <c r="AC135" i="4"/>
  <c r="AD147" i="4"/>
  <c r="AD150" i="4"/>
  <c r="AD153" i="4"/>
  <c r="AD156" i="4"/>
  <c r="I172" i="4" l="1"/>
  <c r="K172" i="4"/>
  <c r="H172" i="4"/>
  <c r="AA5" i="4"/>
  <c r="J172" i="4"/>
  <c r="Q4" i="4" s="1"/>
  <c r="Q15" i="4" s="1"/>
  <c r="AA4" i="4"/>
  <c r="Y8" i="4"/>
  <c r="AA8" i="4"/>
  <c r="AG6" i="4"/>
  <c r="AF6" i="4"/>
  <c r="Q12" i="4" l="1"/>
  <c r="Q6" i="4"/>
  <c r="Q8" i="4" s="1"/>
  <c r="Q10" i="4" s="1"/>
  <c r="Q16" i="4"/>
  <c r="Q13" i="4"/>
  <c r="Q14" i="4" s="1"/>
  <c r="AF7" i="4"/>
  <c r="AG7" i="4"/>
  <c r="AG8" i="4" l="1"/>
  <c r="AF8" i="4"/>
  <c r="AF9" i="4" l="1"/>
  <c r="AG9" i="4"/>
  <c r="AG10" i="4" l="1"/>
  <c r="AF10" i="4"/>
  <c r="AF11" i="4" l="1"/>
  <c r="AG11" i="4"/>
  <c r="AG12" i="4" l="1"/>
  <c r="AF12" i="4"/>
  <c r="AF13" i="4" l="1"/>
  <c r="AG13" i="4"/>
  <c r="AG14" i="4" l="1"/>
  <c r="AF14" i="4"/>
  <c r="AF15" i="4" l="1"/>
  <c r="AG15" i="4"/>
  <c r="AG16" i="4" l="1"/>
  <c r="AF16" i="4"/>
  <c r="AF17" i="4" l="1"/>
  <c r="AG17" i="4"/>
  <c r="AG18" i="4" l="1"/>
  <c r="AF18" i="4"/>
  <c r="AF19" i="4" l="1"/>
  <c r="AG19" i="4"/>
  <c r="AG20" i="4" l="1"/>
  <c r="AF20" i="4"/>
  <c r="AF21" i="4" l="1"/>
  <c r="AG21" i="4"/>
  <c r="AG22" i="4" l="1"/>
  <c r="AF22" i="4"/>
  <c r="AF23" i="4" l="1"/>
  <c r="AG23" i="4"/>
  <c r="AG24" i="4" l="1"/>
  <c r="AF24" i="4"/>
  <c r="AF25" i="4" l="1"/>
  <c r="AG25" i="4"/>
  <c r="AG26" i="4" l="1"/>
  <c r="AF26" i="4"/>
  <c r="AF27" i="4" l="1"/>
  <c r="AG27" i="4"/>
  <c r="AG28" i="4" l="1"/>
  <c r="AF28" i="4"/>
  <c r="AF29" i="4" l="1"/>
  <c r="AG29" i="4"/>
  <c r="AG30" i="4" l="1"/>
  <c r="AF30" i="4"/>
  <c r="AF31" i="4" l="1"/>
  <c r="AG31" i="4"/>
  <c r="AG32" i="4" l="1"/>
  <c r="AF32" i="4"/>
  <c r="AF33" i="4" l="1"/>
  <c r="AG33" i="4"/>
  <c r="AG34" i="4" l="1"/>
  <c r="AF34" i="4"/>
  <c r="AF35" i="4" l="1"/>
  <c r="AG35" i="4"/>
  <c r="AG36" i="4" l="1"/>
  <c r="AF36" i="4"/>
  <c r="AF37" i="4" l="1"/>
  <c r="AG37" i="4"/>
  <c r="AG38" i="4" l="1"/>
  <c r="AF38" i="4"/>
  <c r="AF39" i="4" l="1"/>
  <c r="AG39" i="4"/>
  <c r="AG40" i="4" l="1"/>
  <c r="AF40" i="4"/>
  <c r="AF41" i="4" l="1"/>
  <c r="AG41" i="4"/>
  <c r="AG42" i="4" l="1"/>
  <c r="AF42" i="4"/>
  <c r="AF43" i="4" l="1"/>
  <c r="AG43" i="4"/>
  <c r="AG44" i="4" l="1"/>
  <c r="AF44" i="4"/>
  <c r="AF45" i="4" l="1"/>
  <c r="AG45" i="4"/>
  <c r="AG46" i="4" l="1"/>
  <c r="AF46" i="4"/>
  <c r="AF47" i="4" l="1"/>
  <c r="AG47" i="4"/>
  <c r="AG48" i="4" l="1"/>
  <c r="AF48" i="4"/>
  <c r="AF49" i="4" l="1"/>
  <c r="AG49" i="4"/>
  <c r="AG50" i="4" l="1"/>
  <c r="AF50" i="4"/>
  <c r="AF51" i="4" l="1"/>
  <c r="AG51" i="4"/>
  <c r="AG52" i="4" l="1"/>
  <c r="AF52" i="4"/>
  <c r="AF53" i="4" l="1"/>
  <c r="AG53" i="4"/>
  <c r="AG54" i="4" l="1"/>
  <c r="AF54" i="4"/>
  <c r="AF55" i="4" l="1"/>
  <c r="AG55" i="4"/>
  <c r="AG56" i="4" l="1"/>
  <c r="AF56" i="4"/>
  <c r="AF57" i="4" l="1"/>
  <c r="AG57" i="4"/>
  <c r="AG58" i="4" l="1"/>
  <c r="AF58" i="4"/>
  <c r="AF59" i="4" l="1"/>
  <c r="AG59" i="4"/>
  <c r="AG60" i="4" l="1"/>
  <c r="AF60" i="4"/>
  <c r="AF61" i="4" l="1"/>
  <c r="AG61" i="4"/>
  <c r="AG62" i="4" l="1"/>
  <c r="AF62" i="4"/>
  <c r="AF63" i="4" l="1"/>
  <c r="AG63" i="4"/>
  <c r="AG64" i="4" l="1"/>
  <c r="AF64" i="4"/>
  <c r="AF65" i="4" l="1"/>
  <c r="AG65" i="4"/>
  <c r="AG66" i="4" l="1"/>
  <c r="AF66" i="4"/>
  <c r="AF67" i="4" l="1"/>
  <c r="AG67" i="4"/>
  <c r="AG68" i="4" l="1"/>
  <c r="AF68" i="4"/>
  <c r="AF69" i="4" l="1"/>
  <c r="AG69" i="4"/>
  <c r="AG70" i="4" l="1"/>
  <c r="AF70" i="4"/>
  <c r="AF71" i="4" l="1"/>
  <c r="AG71" i="4"/>
  <c r="AG72" i="4" l="1"/>
  <c r="AF72" i="4"/>
  <c r="AF73" i="4" l="1"/>
  <c r="AG73" i="4"/>
  <c r="AG74" i="4" l="1"/>
  <c r="AF74" i="4"/>
  <c r="AF75" i="4" l="1"/>
  <c r="AG75" i="4"/>
  <c r="AG76" i="4" l="1"/>
  <c r="AF76" i="4"/>
  <c r="AF77" i="4" l="1"/>
  <c r="AG77" i="4"/>
  <c r="AG78" i="4" l="1"/>
  <c r="AF78" i="4"/>
  <c r="AF79" i="4" l="1"/>
  <c r="AG79" i="4"/>
  <c r="AG80" i="4" l="1"/>
  <c r="AF80" i="4"/>
  <c r="AF81" i="4" l="1"/>
  <c r="AG81" i="4"/>
  <c r="AG82" i="4" l="1"/>
  <c r="AF82" i="4"/>
  <c r="AF83" i="4" l="1"/>
  <c r="AG83" i="4"/>
  <c r="AG84" i="4" l="1"/>
  <c r="AF84" i="4"/>
  <c r="AF85" i="4" l="1"/>
  <c r="AG85" i="4"/>
  <c r="AG86" i="4" l="1"/>
  <c r="AF86" i="4"/>
  <c r="AF87" i="4" l="1"/>
  <c r="AG87" i="4"/>
  <c r="AG88" i="4" l="1"/>
  <c r="AF88" i="4"/>
  <c r="AF89" i="4" l="1"/>
  <c r="AG89" i="4"/>
  <c r="AG90" i="4" l="1"/>
  <c r="AF90" i="4"/>
  <c r="AF91" i="4" l="1"/>
  <c r="AG91" i="4"/>
  <c r="AG92" i="4" l="1"/>
  <c r="AF92" i="4"/>
  <c r="AF93" i="4" l="1"/>
  <c r="AG93" i="4"/>
  <c r="AG94" i="4" l="1"/>
  <c r="AF94" i="4"/>
  <c r="AF95" i="4" l="1"/>
  <c r="AG95" i="4"/>
  <c r="AG96" i="4" l="1"/>
  <c r="AF96" i="4"/>
  <c r="AF97" i="4" l="1"/>
  <c r="AG97" i="4"/>
  <c r="AG98" i="4" l="1"/>
  <c r="AF98" i="4"/>
  <c r="AF99" i="4" l="1"/>
  <c r="AG99" i="4"/>
  <c r="AG100" i="4" l="1"/>
  <c r="AF100" i="4"/>
  <c r="AF101" i="4" l="1"/>
  <c r="AG101" i="4"/>
  <c r="AG102" i="4" l="1"/>
  <c r="AF102" i="4"/>
  <c r="AF103" i="4" l="1"/>
  <c r="AG103" i="4"/>
  <c r="AG104" i="4" l="1"/>
  <c r="AF104" i="4"/>
  <c r="AF105" i="4" l="1"/>
  <c r="AG105" i="4"/>
  <c r="AG106" i="4" l="1"/>
  <c r="AF106" i="4"/>
  <c r="AF107" i="4" l="1"/>
  <c r="AG107" i="4"/>
  <c r="AG108" i="4" l="1"/>
  <c r="AF108" i="4"/>
  <c r="AF109" i="4" l="1"/>
  <c r="AG109" i="4"/>
  <c r="AG110" i="4" l="1"/>
  <c r="AF110" i="4"/>
  <c r="AF111" i="4" l="1"/>
  <c r="AG111" i="4"/>
  <c r="AG112" i="4" l="1"/>
  <c r="AF112" i="4"/>
  <c r="AF113" i="4" l="1"/>
  <c r="AG113" i="4"/>
  <c r="AG114" i="4" l="1"/>
  <c r="AF114" i="4"/>
  <c r="AF115" i="4" l="1"/>
  <c r="AG115" i="4"/>
  <c r="AG116" i="4" l="1"/>
  <c r="AF116" i="4"/>
  <c r="AF117" i="4" l="1"/>
  <c r="AG117" i="4"/>
  <c r="AG118" i="4" l="1"/>
  <c r="AF118" i="4"/>
  <c r="AF119" i="4" l="1"/>
  <c r="AG119" i="4"/>
  <c r="AG120" i="4" l="1"/>
  <c r="AF120" i="4"/>
  <c r="AF121" i="4" l="1"/>
  <c r="AG121" i="4"/>
  <c r="AG122" i="4" l="1"/>
  <c r="AF122" i="4"/>
  <c r="AF123" i="4" l="1"/>
  <c r="AG123" i="4"/>
  <c r="AG124" i="4" l="1"/>
  <c r="AF124" i="4"/>
  <c r="AF125" i="4" l="1"/>
  <c r="AG125" i="4"/>
  <c r="AG126" i="4" l="1"/>
  <c r="AF126" i="4"/>
  <c r="AF127" i="4" l="1"/>
  <c r="AG127" i="4"/>
  <c r="AG128" i="4" l="1"/>
  <c r="AF128" i="4"/>
  <c r="AF129" i="4" l="1"/>
  <c r="AG129" i="4"/>
  <c r="AG130" i="4" l="1"/>
  <c r="AF130" i="4"/>
  <c r="AF131" i="4" l="1"/>
  <c r="AG131" i="4"/>
  <c r="AG132" i="4" l="1"/>
  <c r="AF132" i="4"/>
  <c r="AF133" i="4" l="1"/>
  <c r="AG133" i="4"/>
  <c r="AG134" i="4" l="1"/>
  <c r="AF134" i="4"/>
  <c r="AF135" i="4" l="1"/>
  <c r="AG135" i="4"/>
  <c r="AG136" i="4" l="1"/>
  <c r="AF136" i="4"/>
  <c r="AF137" i="4" l="1"/>
  <c r="AG137" i="4"/>
  <c r="AG138" i="4" l="1"/>
  <c r="AF138" i="4"/>
  <c r="AF139" i="4" l="1"/>
  <c r="AG139" i="4"/>
  <c r="AG140" i="4" l="1"/>
  <c r="AF140" i="4"/>
  <c r="AF141" i="4" l="1"/>
  <c r="AG141" i="4"/>
  <c r="AG142" i="4" l="1"/>
  <c r="AF142" i="4"/>
  <c r="AF143" i="4" l="1"/>
  <c r="AG143" i="4"/>
  <c r="AG144" i="4" l="1"/>
  <c r="AF144" i="4"/>
  <c r="AF145" i="4" l="1"/>
  <c r="AG145" i="4"/>
  <c r="AG146" i="4" l="1"/>
  <c r="AF146" i="4"/>
  <c r="AF147" i="4" l="1"/>
  <c r="AG147" i="4"/>
  <c r="AG148" i="4" l="1"/>
  <c r="AF148" i="4"/>
  <c r="AF149" i="4" l="1"/>
  <c r="AG149" i="4"/>
  <c r="AG150" i="4" l="1"/>
  <c r="AF150" i="4"/>
  <c r="AF151" i="4" l="1"/>
  <c r="AG151" i="4"/>
  <c r="AG152" i="4" l="1"/>
  <c r="AF152" i="4"/>
  <c r="AF153" i="4" l="1"/>
  <c r="AG153" i="4"/>
  <c r="AG154" i="4" l="1"/>
  <c r="AF154" i="4"/>
  <c r="AF155" i="4" l="1"/>
  <c r="AG155" i="4"/>
  <c r="AG156" i="4" l="1"/>
  <c r="AF156" i="4"/>
  <c r="AF157" i="4" l="1"/>
  <c r="AG157" i="4"/>
  <c r="S4" i="4" a="1"/>
  <c r="AG158" i="4" l="1"/>
  <c r="AF158" i="4"/>
  <c r="S4" i="4"/>
  <c r="T4" i="4"/>
  <c r="S5" i="4"/>
  <c r="T5" i="4"/>
  <c r="D175" i="4" a="1"/>
  <c r="AF159" i="4" l="1"/>
  <c r="AG159" i="4"/>
  <c r="D176" i="4"/>
  <c r="H176" i="4" s="1"/>
  <c r="D175" i="4"/>
  <c r="E175" i="4" s="1"/>
  <c r="F175" i="4" s="1"/>
  <c r="I176" i="4" l="1"/>
  <c r="E176" i="4"/>
  <c r="F176" i="4" s="1"/>
  <c r="AG160" i="4"/>
  <c r="AF160" i="4"/>
  <c r="AF161" i="4" l="1"/>
  <c r="AG161" i="4"/>
  <c r="AG162" i="4" l="1"/>
  <c r="AF162" i="4"/>
  <c r="AF163" i="4" l="1"/>
  <c r="AG163" i="4"/>
  <c r="AG164" i="4" l="1"/>
  <c r="AF164" i="4"/>
  <c r="AF165" i="4" l="1"/>
  <c r="AG165" i="4"/>
  <c r="AG166" i="4" l="1"/>
  <c r="AF166" i="4"/>
  <c r="AF167" i="4" l="1"/>
  <c r="AG167" i="4"/>
  <c r="AG168" i="4" l="1"/>
  <c r="AF168" i="4"/>
  <c r="AF169" i="4" l="1"/>
  <c r="AG169" i="4"/>
  <c r="AG170" i="4" l="1"/>
  <c r="AF170" i="4"/>
  <c r="AF171" i="4" l="1"/>
  <c r="AG171" i="4"/>
  <c r="AG172" i="4" l="1"/>
  <c r="AI171" i="4" s="1"/>
  <c r="AF172" i="4"/>
  <c r="AH171" i="4" s="1"/>
  <c r="AH172" i="4" l="1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I172" i="4"/>
  <c r="AI4" i="4"/>
  <c r="AI5" i="4"/>
  <c r="AI6" i="4"/>
  <c r="AI7" i="4"/>
  <c r="AI8" i="4"/>
  <c r="AI9" i="4"/>
  <c r="AI10" i="4"/>
  <c r="AI11" i="4"/>
  <c r="AI12" i="4"/>
  <c r="AJ12" i="4" s="1"/>
  <c r="AI13" i="4"/>
  <c r="AI14" i="4"/>
  <c r="AI15" i="4"/>
  <c r="AI16" i="4"/>
  <c r="AI17" i="4"/>
  <c r="AI18" i="4"/>
  <c r="AI19" i="4"/>
  <c r="AI20" i="4"/>
  <c r="AJ20" i="4" s="1"/>
  <c r="AI21" i="4"/>
  <c r="AI22" i="4"/>
  <c r="AI23" i="4"/>
  <c r="AI24" i="4"/>
  <c r="AI25" i="4"/>
  <c r="AI26" i="4"/>
  <c r="AI27" i="4"/>
  <c r="AI28" i="4"/>
  <c r="AJ28" i="4" s="1"/>
  <c r="AI29" i="4"/>
  <c r="AI30" i="4"/>
  <c r="AI31" i="4"/>
  <c r="AI32" i="4"/>
  <c r="AI33" i="4"/>
  <c r="AI34" i="4"/>
  <c r="AI35" i="4"/>
  <c r="AI36" i="4"/>
  <c r="AJ36" i="4" s="1"/>
  <c r="AI37" i="4"/>
  <c r="AI38" i="4"/>
  <c r="AI39" i="4"/>
  <c r="AI40" i="4"/>
  <c r="AI41" i="4"/>
  <c r="AI42" i="4"/>
  <c r="AI43" i="4"/>
  <c r="AI44" i="4"/>
  <c r="AJ44" i="4" s="1"/>
  <c r="AI45" i="4"/>
  <c r="AI46" i="4"/>
  <c r="AI47" i="4"/>
  <c r="AI48" i="4"/>
  <c r="AI49" i="4"/>
  <c r="AI50" i="4"/>
  <c r="AI51" i="4"/>
  <c r="AI52" i="4"/>
  <c r="AJ52" i="4" s="1"/>
  <c r="AI53" i="4"/>
  <c r="AI54" i="4"/>
  <c r="AI55" i="4"/>
  <c r="AI56" i="4"/>
  <c r="AI57" i="4"/>
  <c r="AI58" i="4"/>
  <c r="AI59" i="4"/>
  <c r="AI60" i="4"/>
  <c r="AJ60" i="4" s="1"/>
  <c r="AI61" i="4"/>
  <c r="AI62" i="4"/>
  <c r="AI63" i="4"/>
  <c r="AI64" i="4"/>
  <c r="AI65" i="4"/>
  <c r="AI66" i="4"/>
  <c r="AI67" i="4"/>
  <c r="AI68" i="4"/>
  <c r="AJ68" i="4" s="1"/>
  <c r="AI69" i="4"/>
  <c r="AI70" i="4"/>
  <c r="AI71" i="4"/>
  <c r="AI72" i="4"/>
  <c r="AI73" i="4"/>
  <c r="AI74" i="4"/>
  <c r="AI75" i="4"/>
  <c r="AI76" i="4"/>
  <c r="AJ76" i="4" s="1"/>
  <c r="AI77" i="4"/>
  <c r="AI78" i="4"/>
  <c r="AI79" i="4"/>
  <c r="AI80" i="4"/>
  <c r="AI81" i="4"/>
  <c r="AI82" i="4"/>
  <c r="AI83" i="4"/>
  <c r="AI84" i="4"/>
  <c r="AJ84" i="4" s="1"/>
  <c r="AI85" i="4"/>
  <c r="AI86" i="4"/>
  <c r="AI87" i="4"/>
  <c r="AI88" i="4"/>
  <c r="AI89" i="4"/>
  <c r="AI90" i="4"/>
  <c r="AI91" i="4"/>
  <c r="AI92" i="4"/>
  <c r="AJ92" i="4" s="1"/>
  <c r="AI93" i="4"/>
  <c r="AI94" i="4"/>
  <c r="AI95" i="4"/>
  <c r="AI96" i="4"/>
  <c r="AI97" i="4"/>
  <c r="AI98" i="4"/>
  <c r="AI99" i="4"/>
  <c r="AI100" i="4"/>
  <c r="AJ100" i="4" s="1"/>
  <c r="AI101" i="4"/>
  <c r="AI102" i="4"/>
  <c r="AI103" i="4"/>
  <c r="AI104" i="4"/>
  <c r="AI105" i="4"/>
  <c r="AI106" i="4"/>
  <c r="AI107" i="4"/>
  <c r="AI108" i="4"/>
  <c r="AJ108" i="4" s="1"/>
  <c r="AI109" i="4"/>
  <c r="AI110" i="4"/>
  <c r="AI111" i="4"/>
  <c r="AI112" i="4"/>
  <c r="AI113" i="4"/>
  <c r="AI114" i="4"/>
  <c r="AI115" i="4"/>
  <c r="AI116" i="4"/>
  <c r="AJ116" i="4" s="1"/>
  <c r="AI117" i="4"/>
  <c r="AI118" i="4"/>
  <c r="AI119" i="4"/>
  <c r="AI120" i="4"/>
  <c r="AI121" i="4"/>
  <c r="AI122" i="4"/>
  <c r="AI123" i="4"/>
  <c r="AI124" i="4"/>
  <c r="AJ124" i="4" s="1"/>
  <c r="AI125" i="4"/>
  <c r="AI126" i="4"/>
  <c r="AI127" i="4"/>
  <c r="AI128" i="4"/>
  <c r="AI129" i="4"/>
  <c r="AI130" i="4"/>
  <c r="AI131" i="4"/>
  <c r="AI132" i="4"/>
  <c r="AJ132" i="4" s="1"/>
  <c r="AI133" i="4"/>
  <c r="AI134" i="4"/>
  <c r="AI135" i="4"/>
  <c r="AI136" i="4"/>
  <c r="AI137" i="4"/>
  <c r="AI138" i="4"/>
  <c r="AI139" i="4"/>
  <c r="AI140" i="4"/>
  <c r="AJ140" i="4" s="1"/>
  <c r="AI141" i="4"/>
  <c r="AI142" i="4"/>
  <c r="AI143" i="4"/>
  <c r="AI144" i="4"/>
  <c r="AI145" i="4"/>
  <c r="AI146" i="4"/>
  <c r="AI147" i="4"/>
  <c r="AI148" i="4"/>
  <c r="AJ148" i="4" s="1"/>
  <c r="AI149" i="4"/>
  <c r="AI150" i="4"/>
  <c r="AI151" i="4"/>
  <c r="AI152" i="4"/>
  <c r="AI153" i="4"/>
  <c r="AI154" i="4"/>
  <c r="AI155" i="4"/>
  <c r="AI156" i="4"/>
  <c r="AJ156" i="4" s="1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J19" i="4" l="1"/>
  <c r="AJ27" i="4"/>
  <c r="AJ11" i="4"/>
  <c r="AJ168" i="4"/>
  <c r="AJ169" i="4"/>
  <c r="AJ160" i="4"/>
  <c r="AJ161" i="4"/>
  <c r="AJ152" i="4"/>
  <c r="AJ153" i="4"/>
  <c r="AJ144" i="4"/>
  <c r="AJ145" i="4"/>
  <c r="AJ136" i="4"/>
  <c r="AJ137" i="4"/>
  <c r="AJ128" i="4"/>
  <c r="AJ129" i="4"/>
  <c r="AJ120" i="4"/>
  <c r="AJ121" i="4"/>
  <c r="AJ112" i="4"/>
  <c r="AJ113" i="4"/>
  <c r="AJ104" i="4"/>
  <c r="AJ105" i="4"/>
  <c r="AJ96" i="4"/>
  <c r="AJ97" i="4"/>
  <c r="AJ88" i="4"/>
  <c r="AJ89" i="4"/>
  <c r="AJ80" i="4"/>
  <c r="AJ81" i="4"/>
  <c r="AJ72" i="4"/>
  <c r="AJ73" i="4"/>
  <c r="AJ64" i="4"/>
  <c r="AJ65" i="4"/>
  <c r="AJ56" i="4"/>
  <c r="AJ57" i="4"/>
  <c r="AJ48" i="4"/>
  <c r="AJ49" i="4"/>
  <c r="AJ40" i="4"/>
  <c r="AJ41" i="4"/>
  <c r="AJ32" i="4"/>
  <c r="AJ33" i="4"/>
  <c r="AJ24" i="4"/>
  <c r="AJ25" i="4"/>
  <c r="AJ16" i="4"/>
  <c r="AJ17" i="4"/>
  <c r="AJ8" i="4"/>
  <c r="AJ9" i="4"/>
  <c r="AJ167" i="4"/>
  <c r="AJ159" i="4"/>
  <c r="AJ151" i="4"/>
  <c r="AJ143" i="4"/>
  <c r="AJ135" i="4"/>
  <c r="AJ127" i="4"/>
  <c r="AJ119" i="4"/>
  <c r="AJ111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7" i="4"/>
  <c r="AJ166" i="4"/>
  <c r="AJ158" i="4"/>
  <c r="AJ150" i="4"/>
  <c r="AJ142" i="4"/>
  <c r="AJ134" i="4"/>
  <c r="AJ126" i="4"/>
  <c r="AJ118" i="4"/>
  <c r="AJ110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6" i="4"/>
  <c r="AJ165" i="4"/>
  <c r="AJ157" i="4"/>
  <c r="AJ149" i="4"/>
  <c r="AJ141" i="4"/>
  <c r="AJ133" i="4"/>
  <c r="AJ125" i="4"/>
  <c r="AJ117" i="4"/>
  <c r="AJ109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5" i="4"/>
  <c r="AJ164" i="4"/>
  <c r="AJ4" i="4"/>
  <c r="AJ163" i="4"/>
  <c r="AJ155" i="4"/>
  <c r="AJ147" i="4"/>
  <c r="AJ139" i="4"/>
  <c r="AJ131" i="4"/>
  <c r="AJ123" i="4"/>
  <c r="AJ115" i="4"/>
  <c r="AJ107" i="4"/>
  <c r="AJ99" i="4"/>
  <c r="AJ91" i="4"/>
  <c r="AJ83" i="4"/>
  <c r="AJ75" i="4"/>
  <c r="AJ67" i="4"/>
  <c r="AJ59" i="4"/>
  <c r="AJ51" i="4"/>
  <c r="AJ43" i="4"/>
  <c r="AJ35" i="4"/>
  <c r="AJ172" i="4"/>
  <c r="AJ170" i="4"/>
  <c r="AJ162" i="4"/>
  <c r="AJ154" i="4"/>
  <c r="AJ146" i="4"/>
  <c r="AJ138" i="4"/>
  <c r="AJ130" i="4"/>
  <c r="AJ122" i="4"/>
  <c r="AJ114" i="4"/>
  <c r="AJ106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71" i="4"/>
  <c r="AJ173" i="4" l="1"/>
  <c r="V4" i="4" a="1"/>
  <c r="V5" i="4" l="1"/>
  <c r="V4" i="4"/>
</calcChain>
</file>

<file path=xl/sharedStrings.xml><?xml version="1.0" encoding="utf-8"?>
<sst xmlns="http://schemas.openxmlformats.org/spreadsheetml/2006/main" count="54" uniqueCount="48">
  <si>
    <t>SAT</t>
  </si>
  <si>
    <t>Admitted</t>
  </si>
  <si>
    <t>SAT Admittance</t>
  </si>
  <si>
    <t>Total</t>
  </si>
  <si>
    <t>Intercept</t>
  </si>
  <si>
    <t>df</t>
  </si>
  <si>
    <t>Coefficients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</si>
  <si>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</si>
  <si>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</si>
  <si>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</si>
  <si>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</si>
  <si>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</si>
  <si>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</si>
  <si>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</si>
  <si>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</si>
  <si>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</si>
  <si>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</si>
  <si>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</si>
  <si>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</si>
  <si>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</si>
  <si>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</si>
  <si>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</si>
  <si>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</si>
  <si>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</si>
  <si>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</si>
  <si>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</si>
  <si>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</si>
  <si>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</si>
  <si>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</si>
  <si>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</si>
  <si>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</si>
  <si>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</si>
  <si>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</si>
  <si>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</si>
  <si>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</si>
  <si>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</si>
  <si>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</si>
  <si>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</si>
  <si>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</si>
  <si>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</si>
  <si>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</si>
  <si>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</si>
  <si>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</si>
  <si>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</si>
  <si>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</si>
  <si>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Logistic Regression (Xreal)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</si>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</sst>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E+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left" vertical="top"/>
    </xf>
    <xf numFmtId="0" fontId="21" fillId="33" borderId="25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66" fontId="18" fillId="33" borderId="0" xfId="0" applyNumberFormat="1" applyFont="1" applyFill="1" applyAlignment="1">
      <alignment horizontal="center" vertical="center"/>
    </xf>
    <xf numFmtId="164" fontId="18" fillId="33" borderId="22" xfId="0" applyNumberFormat="1" applyFont="1" applyFill="1" applyBorder="1" applyAlignment="1">
      <alignment horizontal="center" vertical="center"/>
    </xf>
    <xf numFmtId="164" fontId="18" fillId="33" borderId="23" xfId="0" applyNumberFormat="1" applyFont="1" applyFill="1" applyBorder="1" applyAlignment="1">
      <alignment horizontal="center" vertical="center"/>
    </xf>
    <xf numFmtId="164" fontId="18" fillId="33" borderId="0" xfId="0" applyNumberFormat="1" applyFont="1" applyFill="1" applyAlignment="1">
      <alignment horizontal="center" vertical="center"/>
    </xf>
    <xf numFmtId="164" fontId="18" fillId="33" borderId="24" xfId="0" applyNumberFormat="1" applyFont="1" applyFill="1" applyBorder="1" applyAlignment="1">
      <alignment horizontal="center" vertical="center"/>
    </xf>
    <xf numFmtId="164" fontId="18" fillId="33" borderId="13" xfId="0" applyNumberFormat="1" applyFont="1" applyFill="1" applyBorder="1" applyAlignment="1">
      <alignment horizontal="center" vertical="center"/>
    </xf>
    <xf numFmtId="164" fontId="18" fillId="33" borderId="14" xfId="0" applyNumberFormat="1" applyFont="1" applyFill="1" applyBorder="1" applyAlignment="1">
      <alignment horizontal="center" vertical="center"/>
    </xf>
    <xf numFmtId="164" fontId="18" fillId="33" borderId="17" xfId="0" applyNumberFormat="1" applyFont="1" applyFill="1" applyBorder="1" applyAlignment="1">
      <alignment horizontal="center" vertical="center"/>
    </xf>
    <xf numFmtId="164" fontId="18" fillId="33" borderId="19" xfId="0" applyNumberFormat="1" applyFont="1" applyFill="1" applyBorder="1" applyAlignment="1">
      <alignment horizontal="center" vertical="center"/>
    </xf>
    <xf numFmtId="165" fontId="18" fillId="33" borderId="22" xfId="0" applyNumberFormat="1" applyFont="1" applyFill="1" applyBorder="1" applyAlignment="1">
      <alignment horizontal="center" vertical="center"/>
    </xf>
    <xf numFmtId="165" fontId="18" fillId="33" borderId="23" xfId="0" applyNumberFormat="1" applyFont="1" applyFill="1" applyBorder="1" applyAlignment="1">
      <alignment horizontal="center" vertical="center"/>
    </xf>
    <xf numFmtId="164" fontId="18" fillId="33" borderId="27" xfId="0" applyNumberFormat="1" applyFont="1" applyFill="1" applyBorder="1" applyAlignment="1">
      <alignment horizontal="center" vertical="center"/>
    </xf>
    <xf numFmtId="164" fontId="18" fillId="33" borderId="28" xfId="0" applyNumberFormat="1" applyFont="1" applyFill="1" applyBorder="1" applyAlignment="1">
      <alignment horizontal="center" vertical="center"/>
    </xf>
    <xf numFmtId="164" fontId="18" fillId="33" borderId="26" xfId="0" applyNumberFormat="1" applyFont="1" applyFill="1" applyBorder="1" applyAlignment="1">
      <alignment horizontal="center" vertical="center"/>
    </xf>
    <xf numFmtId="166" fontId="18" fillId="33" borderId="26" xfId="0" applyNumberFormat="1" applyFont="1" applyFill="1" applyBorder="1" applyAlignment="1">
      <alignment horizontal="center" vertical="center"/>
    </xf>
    <xf numFmtId="164" fontId="18" fillId="33" borderId="21" xfId="0" applyNumberFormat="1" applyFont="1" applyFill="1" applyBorder="1" applyAlignment="1">
      <alignment horizontal="center" vertical="center"/>
    </xf>
    <xf numFmtId="0" fontId="22" fillId="33" borderId="26" xfId="0" applyFont="1" applyFill="1" applyBorder="1" applyAlignment="1">
      <alignment horizontal="center" vertical="center"/>
    </xf>
    <xf numFmtId="9" fontId="21" fillId="33" borderId="20" xfId="42" applyFont="1" applyFill="1" applyBorder="1" applyAlignment="1">
      <alignment horizontal="center" vertical="center"/>
    </xf>
    <xf numFmtId="0" fontId="22" fillId="33" borderId="29" xfId="0" applyFont="1" applyFill="1" applyBorder="1" applyAlignment="1">
      <alignment horizontal="center" vertical="center"/>
    </xf>
    <xf numFmtId="164" fontId="18" fillId="33" borderId="29" xfId="0" applyNumberFormat="1" applyFont="1" applyFill="1" applyBorder="1" applyAlignment="1">
      <alignment horizontal="center" vertical="center"/>
    </xf>
    <xf numFmtId="11" fontId="18" fillId="33" borderId="21" xfId="0" applyNumberFormat="1" applyFont="1" applyFill="1" applyBorder="1" applyAlignment="1">
      <alignment horizontal="center" vertical="center"/>
    </xf>
    <xf numFmtId="0" fontId="18" fillId="33" borderId="0" xfId="0" applyNumberFormat="1" applyFont="1" applyFill="1" applyAlignment="1">
      <alignment horizontal="center" vertical="center"/>
    </xf>
    <xf numFmtId="0" fontId="18" fillId="33" borderId="13" xfId="0" applyNumberFormat="1" applyFont="1" applyFill="1" applyBorder="1" applyAlignment="1">
      <alignment horizontal="center" vertical="center"/>
    </xf>
    <xf numFmtId="0" fontId="18" fillId="33" borderId="14" xfId="0" applyNumberFormat="1" applyFont="1" applyFill="1" applyBorder="1" applyAlignment="1">
      <alignment horizontal="center" vertical="center"/>
    </xf>
    <xf numFmtId="0" fontId="18" fillId="33" borderId="15" xfId="0" applyNumberFormat="1" applyFont="1" applyFill="1" applyBorder="1" applyAlignment="1">
      <alignment horizontal="center" vertical="center"/>
    </xf>
    <xf numFmtId="0" fontId="18" fillId="33" borderId="16" xfId="0" applyNumberFormat="1" applyFont="1" applyFill="1" applyBorder="1" applyAlignment="1">
      <alignment horizontal="center" vertical="center"/>
    </xf>
    <xf numFmtId="0" fontId="18" fillId="33" borderId="21" xfId="0" applyNumberFormat="1" applyFont="1" applyFill="1" applyBorder="1" applyAlignment="1">
      <alignment horizontal="center" vertical="center"/>
    </xf>
    <xf numFmtId="11" fontId="18" fillId="33" borderId="13" xfId="0" applyNumberFormat="1" applyFont="1" applyFill="1" applyBorder="1" applyAlignment="1">
      <alignment horizontal="center" vertical="center"/>
    </xf>
    <xf numFmtId="11" fontId="18" fillId="33" borderId="15" xfId="0" applyNumberFormat="1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Results (Xreal)'!$AH$4:$AH$172</c:f>
              <c:numCache>
                <c:formatCode>0.000</c:formatCode>
                <c:ptCount val="169"/>
                <c:pt idx="0" formatCode="General">
                  <c:v>1</c:v>
                </c:pt>
                <c:pt idx="1">
                  <c:v>0.98648648648648651</c:v>
                </c:pt>
                <c:pt idx="2">
                  <c:v>0.97297297297297303</c:v>
                </c:pt>
                <c:pt idx="3">
                  <c:v>0.95945945945945943</c:v>
                </c:pt>
                <c:pt idx="4">
                  <c:v>0.94594594594594594</c:v>
                </c:pt>
                <c:pt idx="5">
                  <c:v>0.93243243243243246</c:v>
                </c:pt>
                <c:pt idx="6">
                  <c:v>0.91891891891891886</c:v>
                </c:pt>
                <c:pt idx="7">
                  <c:v>0.90540540540540537</c:v>
                </c:pt>
                <c:pt idx="8">
                  <c:v>0.89189189189189189</c:v>
                </c:pt>
                <c:pt idx="9">
                  <c:v>0.8783783783783784</c:v>
                </c:pt>
                <c:pt idx="10">
                  <c:v>0.86486486486486491</c:v>
                </c:pt>
                <c:pt idx="11">
                  <c:v>0.85135135135135132</c:v>
                </c:pt>
                <c:pt idx="12">
                  <c:v>0.83783783783783783</c:v>
                </c:pt>
                <c:pt idx="13">
                  <c:v>0.82432432432432434</c:v>
                </c:pt>
                <c:pt idx="14">
                  <c:v>0.81081081081081074</c:v>
                </c:pt>
                <c:pt idx="15">
                  <c:v>0.79729729729729726</c:v>
                </c:pt>
                <c:pt idx="16">
                  <c:v>0.78378378378378377</c:v>
                </c:pt>
                <c:pt idx="17">
                  <c:v>0.77027027027027029</c:v>
                </c:pt>
                <c:pt idx="18">
                  <c:v>0.7567567567567568</c:v>
                </c:pt>
                <c:pt idx="19">
                  <c:v>0.7432432432432432</c:v>
                </c:pt>
                <c:pt idx="20">
                  <c:v>0.72972972972972971</c:v>
                </c:pt>
                <c:pt idx="21">
                  <c:v>0.71621621621621623</c:v>
                </c:pt>
                <c:pt idx="22">
                  <c:v>0.70270270270270263</c:v>
                </c:pt>
                <c:pt idx="23">
                  <c:v>0.68918918918918926</c:v>
                </c:pt>
                <c:pt idx="24">
                  <c:v>0.67567567567567566</c:v>
                </c:pt>
                <c:pt idx="25">
                  <c:v>0.66216216216216217</c:v>
                </c:pt>
                <c:pt idx="26">
                  <c:v>0.64864864864864868</c:v>
                </c:pt>
                <c:pt idx="27">
                  <c:v>0.63513513513513509</c:v>
                </c:pt>
                <c:pt idx="28">
                  <c:v>0.6216216216216216</c:v>
                </c:pt>
                <c:pt idx="29">
                  <c:v>0.60810810810810811</c:v>
                </c:pt>
                <c:pt idx="30">
                  <c:v>0.59459459459459452</c:v>
                </c:pt>
                <c:pt idx="31">
                  <c:v>0.58108108108108114</c:v>
                </c:pt>
                <c:pt idx="32">
                  <c:v>0.56756756756756754</c:v>
                </c:pt>
                <c:pt idx="33">
                  <c:v>0.55405405405405406</c:v>
                </c:pt>
                <c:pt idx="34">
                  <c:v>0.54054054054054057</c:v>
                </c:pt>
                <c:pt idx="35">
                  <c:v>0.52702702702702697</c:v>
                </c:pt>
                <c:pt idx="36">
                  <c:v>0.51351351351351349</c:v>
                </c:pt>
                <c:pt idx="37">
                  <c:v>0.5</c:v>
                </c:pt>
                <c:pt idx="38">
                  <c:v>0.48648648648648651</c:v>
                </c:pt>
                <c:pt idx="39">
                  <c:v>0.47297297297297303</c:v>
                </c:pt>
                <c:pt idx="40">
                  <c:v>0.45945945945945943</c:v>
                </c:pt>
                <c:pt idx="41">
                  <c:v>0.44594594594594594</c:v>
                </c:pt>
                <c:pt idx="42">
                  <c:v>0.43243243243243246</c:v>
                </c:pt>
                <c:pt idx="43">
                  <c:v>0.41891891891891897</c:v>
                </c:pt>
                <c:pt idx="44">
                  <c:v>0.40540540540540537</c:v>
                </c:pt>
                <c:pt idx="45">
                  <c:v>0.39189189189189189</c:v>
                </c:pt>
                <c:pt idx="46">
                  <c:v>0.3783783783783784</c:v>
                </c:pt>
                <c:pt idx="47">
                  <c:v>0.36486486486486491</c:v>
                </c:pt>
                <c:pt idx="48">
                  <c:v>0.35135135135135132</c:v>
                </c:pt>
                <c:pt idx="49">
                  <c:v>0.33783783783783783</c:v>
                </c:pt>
                <c:pt idx="50">
                  <c:v>0.32432432432432434</c:v>
                </c:pt>
                <c:pt idx="51">
                  <c:v>0.31081081081081086</c:v>
                </c:pt>
                <c:pt idx="52">
                  <c:v>0.29729729729729726</c:v>
                </c:pt>
                <c:pt idx="53">
                  <c:v>0.28378378378378377</c:v>
                </c:pt>
                <c:pt idx="54">
                  <c:v>0.27027027027027029</c:v>
                </c:pt>
                <c:pt idx="55">
                  <c:v>0.2567567567567568</c:v>
                </c:pt>
                <c:pt idx="56">
                  <c:v>0.2432432432432432</c:v>
                </c:pt>
                <c:pt idx="57">
                  <c:v>0.22972972972972971</c:v>
                </c:pt>
                <c:pt idx="58">
                  <c:v>0.21621621621621623</c:v>
                </c:pt>
                <c:pt idx="59">
                  <c:v>0.20270270270270274</c:v>
                </c:pt>
                <c:pt idx="60">
                  <c:v>0.18918918918918914</c:v>
                </c:pt>
                <c:pt idx="61">
                  <c:v>0.18918918918918914</c:v>
                </c:pt>
                <c:pt idx="62">
                  <c:v>0.17567567567567566</c:v>
                </c:pt>
                <c:pt idx="63">
                  <c:v>0.17567567567567566</c:v>
                </c:pt>
                <c:pt idx="64">
                  <c:v>0.17567567567567566</c:v>
                </c:pt>
                <c:pt idx="65">
                  <c:v>0.16216216216216217</c:v>
                </c:pt>
                <c:pt idx="66">
                  <c:v>0.14864864864864868</c:v>
                </c:pt>
                <c:pt idx="67">
                  <c:v>0.14864864864864868</c:v>
                </c:pt>
                <c:pt idx="68">
                  <c:v>0.13513513513513509</c:v>
                </c:pt>
                <c:pt idx="69">
                  <c:v>0.1216216216216216</c:v>
                </c:pt>
                <c:pt idx="70">
                  <c:v>0.10810810810810811</c:v>
                </c:pt>
                <c:pt idx="71">
                  <c:v>0.10810810810810811</c:v>
                </c:pt>
                <c:pt idx="72">
                  <c:v>0.10810810810810811</c:v>
                </c:pt>
                <c:pt idx="73">
                  <c:v>0.10810810810810811</c:v>
                </c:pt>
                <c:pt idx="74">
                  <c:v>9.4594594594594628E-2</c:v>
                </c:pt>
                <c:pt idx="75">
                  <c:v>8.108108108108103E-2</c:v>
                </c:pt>
                <c:pt idx="76">
                  <c:v>6.7567567567567544E-2</c:v>
                </c:pt>
                <c:pt idx="77">
                  <c:v>6.7567567567567544E-2</c:v>
                </c:pt>
                <c:pt idx="78">
                  <c:v>5.4054054054054057E-2</c:v>
                </c:pt>
                <c:pt idx="79">
                  <c:v>5.4054054054054057E-2</c:v>
                </c:pt>
                <c:pt idx="80">
                  <c:v>4.0540540540540571E-2</c:v>
                </c:pt>
                <c:pt idx="81">
                  <c:v>4.0540540540540571E-2</c:v>
                </c:pt>
                <c:pt idx="82">
                  <c:v>4.0540540540540571E-2</c:v>
                </c:pt>
                <c:pt idx="83">
                  <c:v>4.0540540540540571E-2</c:v>
                </c:pt>
                <c:pt idx="84">
                  <c:v>2.7027027027026973E-2</c:v>
                </c:pt>
                <c:pt idx="85">
                  <c:v>1.3513513513513487E-2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xVal>
          <c:yVal>
            <c:numRef>
              <c:f>'Regression Results (Xreal)'!$AI$4:$AI$172</c:f>
              <c:numCache>
                <c:formatCode>0.000</c:formatCode>
                <c:ptCount val="169"/>
                <c:pt idx="0" formatCode="General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0.98936170212765961</c:v>
                </c:pt>
                <c:pt idx="62">
                  <c:v>0.98936170212765961</c:v>
                </c:pt>
                <c:pt idx="63">
                  <c:v>0.97872340425531912</c:v>
                </c:pt>
                <c:pt idx="64">
                  <c:v>0.96808510638297873</c:v>
                </c:pt>
                <c:pt idx="65">
                  <c:v>0.96808510638297873</c:v>
                </c:pt>
                <c:pt idx="66">
                  <c:v>0.96808510638297873</c:v>
                </c:pt>
                <c:pt idx="67">
                  <c:v>0.95744680851063835</c:v>
                </c:pt>
                <c:pt idx="68">
                  <c:v>0.95744680851063835</c:v>
                </c:pt>
                <c:pt idx="69">
                  <c:v>0.95744680851063835</c:v>
                </c:pt>
                <c:pt idx="70">
                  <c:v>0.95744680851063835</c:v>
                </c:pt>
                <c:pt idx="71">
                  <c:v>0.94680851063829785</c:v>
                </c:pt>
                <c:pt idx="72">
                  <c:v>0.93617021276595747</c:v>
                </c:pt>
                <c:pt idx="73">
                  <c:v>0.92553191489361697</c:v>
                </c:pt>
                <c:pt idx="74">
                  <c:v>0.92553191489361697</c:v>
                </c:pt>
                <c:pt idx="75">
                  <c:v>0.92553191489361697</c:v>
                </c:pt>
                <c:pt idx="76">
                  <c:v>0.92553191489361697</c:v>
                </c:pt>
                <c:pt idx="77">
                  <c:v>0.91489361702127658</c:v>
                </c:pt>
                <c:pt idx="78">
                  <c:v>0.91489361702127658</c:v>
                </c:pt>
                <c:pt idx="79">
                  <c:v>0.9042553191489362</c:v>
                </c:pt>
                <c:pt idx="80">
                  <c:v>0.9042553191489362</c:v>
                </c:pt>
                <c:pt idx="81">
                  <c:v>0.8936170212765957</c:v>
                </c:pt>
                <c:pt idx="82">
                  <c:v>0.88297872340425532</c:v>
                </c:pt>
                <c:pt idx="83">
                  <c:v>0.87234042553191493</c:v>
                </c:pt>
                <c:pt idx="84">
                  <c:v>0.87234042553191493</c:v>
                </c:pt>
                <c:pt idx="85">
                  <c:v>0.87234042553191493</c:v>
                </c:pt>
                <c:pt idx="86">
                  <c:v>0.87234042553191493</c:v>
                </c:pt>
                <c:pt idx="87">
                  <c:v>0.86170212765957444</c:v>
                </c:pt>
                <c:pt idx="88">
                  <c:v>0.85106382978723405</c:v>
                </c:pt>
                <c:pt idx="89">
                  <c:v>0.84042553191489366</c:v>
                </c:pt>
                <c:pt idx="90">
                  <c:v>0.82978723404255317</c:v>
                </c:pt>
                <c:pt idx="91">
                  <c:v>0.81914893617021278</c:v>
                </c:pt>
                <c:pt idx="92">
                  <c:v>0.8085106382978724</c:v>
                </c:pt>
                <c:pt idx="93">
                  <c:v>0.7978723404255319</c:v>
                </c:pt>
                <c:pt idx="94">
                  <c:v>0.78723404255319152</c:v>
                </c:pt>
                <c:pt idx="95">
                  <c:v>0.77659574468085113</c:v>
                </c:pt>
                <c:pt idx="96">
                  <c:v>0.76595744680851063</c:v>
                </c:pt>
                <c:pt idx="97">
                  <c:v>0.75531914893617025</c:v>
                </c:pt>
                <c:pt idx="98">
                  <c:v>0.74468085106382986</c:v>
                </c:pt>
                <c:pt idx="99">
                  <c:v>0.73404255319148937</c:v>
                </c:pt>
                <c:pt idx="100">
                  <c:v>0.72340425531914887</c:v>
                </c:pt>
                <c:pt idx="101">
                  <c:v>0.71276595744680848</c:v>
                </c:pt>
                <c:pt idx="102">
                  <c:v>0.7021276595744681</c:v>
                </c:pt>
                <c:pt idx="103">
                  <c:v>0.6914893617021276</c:v>
                </c:pt>
                <c:pt idx="104">
                  <c:v>0.68085106382978722</c:v>
                </c:pt>
                <c:pt idx="105">
                  <c:v>0.67021276595744683</c:v>
                </c:pt>
                <c:pt idx="106">
                  <c:v>0.65957446808510634</c:v>
                </c:pt>
                <c:pt idx="107">
                  <c:v>0.64893617021276595</c:v>
                </c:pt>
                <c:pt idx="108">
                  <c:v>0.63829787234042556</c:v>
                </c:pt>
                <c:pt idx="109">
                  <c:v>0.62765957446808507</c:v>
                </c:pt>
                <c:pt idx="110">
                  <c:v>0.61702127659574468</c:v>
                </c:pt>
                <c:pt idx="111">
                  <c:v>0.6063829787234043</c:v>
                </c:pt>
                <c:pt idx="112">
                  <c:v>0.5957446808510638</c:v>
                </c:pt>
                <c:pt idx="113">
                  <c:v>0.58510638297872342</c:v>
                </c:pt>
                <c:pt idx="114">
                  <c:v>0.57446808510638303</c:v>
                </c:pt>
                <c:pt idx="115">
                  <c:v>0.56382978723404253</c:v>
                </c:pt>
                <c:pt idx="116">
                  <c:v>0.55319148936170215</c:v>
                </c:pt>
                <c:pt idx="117">
                  <c:v>0.54255319148936176</c:v>
                </c:pt>
                <c:pt idx="118">
                  <c:v>0.53191489361702127</c:v>
                </c:pt>
                <c:pt idx="119">
                  <c:v>0.52127659574468077</c:v>
                </c:pt>
                <c:pt idx="120">
                  <c:v>0.5106382978723405</c:v>
                </c:pt>
                <c:pt idx="121">
                  <c:v>0.5</c:v>
                </c:pt>
                <c:pt idx="122">
                  <c:v>0.48936170212765961</c:v>
                </c:pt>
                <c:pt idx="123">
                  <c:v>0.47872340425531912</c:v>
                </c:pt>
                <c:pt idx="124">
                  <c:v>0.46808510638297873</c:v>
                </c:pt>
                <c:pt idx="125">
                  <c:v>0.45744680851063835</c:v>
                </c:pt>
                <c:pt idx="126">
                  <c:v>0.44680851063829785</c:v>
                </c:pt>
                <c:pt idx="127">
                  <c:v>0.43617021276595747</c:v>
                </c:pt>
                <c:pt idx="128">
                  <c:v>0.42553191489361697</c:v>
                </c:pt>
                <c:pt idx="129">
                  <c:v>0.41489361702127658</c:v>
                </c:pt>
                <c:pt idx="130">
                  <c:v>0.4042553191489362</c:v>
                </c:pt>
                <c:pt idx="131">
                  <c:v>0.3936170212765957</c:v>
                </c:pt>
                <c:pt idx="132">
                  <c:v>0.38297872340425532</c:v>
                </c:pt>
                <c:pt idx="133">
                  <c:v>0.37234042553191493</c:v>
                </c:pt>
                <c:pt idx="134">
                  <c:v>0.36170212765957444</c:v>
                </c:pt>
                <c:pt idx="135">
                  <c:v>0.35106382978723405</c:v>
                </c:pt>
                <c:pt idx="136">
                  <c:v>0.34042553191489366</c:v>
                </c:pt>
                <c:pt idx="137">
                  <c:v>0.32978723404255317</c:v>
                </c:pt>
                <c:pt idx="138">
                  <c:v>0.31914893617021278</c:v>
                </c:pt>
                <c:pt idx="139">
                  <c:v>0.30851063829787229</c:v>
                </c:pt>
                <c:pt idx="140">
                  <c:v>0.2978723404255319</c:v>
                </c:pt>
                <c:pt idx="141">
                  <c:v>0.28723404255319152</c:v>
                </c:pt>
                <c:pt idx="142">
                  <c:v>0.27659574468085102</c:v>
                </c:pt>
                <c:pt idx="143">
                  <c:v>0.26595744680851063</c:v>
                </c:pt>
                <c:pt idx="144">
                  <c:v>0.25531914893617025</c:v>
                </c:pt>
                <c:pt idx="145">
                  <c:v>0.24468085106382975</c:v>
                </c:pt>
                <c:pt idx="146">
                  <c:v>0.23404255319148937</c:v>
                </c:pt>
                <c:pt idx="147">
                  <c:v>0.22340425531914898</c:v>
                </c:pt>
                <c:pt idx="148">
                  <c:v>0.21276595744680848</c:v>
                </c:pt>
                <c:pt idx="149">
                  <c:v>0.2021276595744681</c:v>
                </c:pt>
                <c:pt idx="150">
                  <c:v>0.19148936170212771</c:v>
                </c:pt>
                <c:pt idx="151">
                  <c:v>0.18085106382978722</c:v>
                </c:pt>
                <c:pt idx="152">
                  <c:v>0.17021276595744683</c:v>
                </c:pt>
                <c:pt idx="153">
                  <c:v>0.15957446808510634</c:v>
                </c:pt>
                <c:pt idx="154">
                  <c:v>0.14893617021276595</c:v>
                </c:pt>
                <c:pt idx="155">
                  <c:v>0.13829787234042556</c:v>
                </c:pt>
                <c:pt idx="156">
                  <c:v>0.12765957446808507</c:v>
                </c:pt>
                <c:pt idx="157">
                  <c:v>0.11702127659574468</c:v>
                </c:pt>
                <c:pt idx="158">
                  <c:v>0.1063829787234043</c:v>
                </c:pt>
                <c:pt idx="159">
                  <c:v>9.5744680851063801E-2</c:v>
                </c:pt>
                <c:pt idx="160">
                  <c:v>8.5106382978723416E-2</c:v>
                </c:pt>
                <c:pt idx="161">
                  <c:v>7.4468085106383031E-2</c:v>
                </c:pt>
                <c:pt idx="162">
                  <c:v>6.3829787234042534E-2</c:v>
                </c:pt>
                <c:pt idx="163">
                  <c:v>5.3191489361702149E-2</c:v>
                </c:pt>
                <c:pt idx="164">
                  <c:v>4.2553191489361653E-2</c:v>
                </c:pt>
                <c:pt idx="165">
                  <c:v>3.1914893617021267E-2</c:v>
                </c:pt>
                <c:pt idx="166">
                  <c:v>2.1276595744680882E-2</c:v>
                </c:pt>
                <c:pt idx="167">
                  <c:v>1.0638297872340385E-2</c:v>
                </c:pt>
                <c:pt idx="1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5-41AC-B8EB-7990EAAC6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743712"/>
        <c:axId val="701745792"/>
      </c:scatterChart>
      <c:valAx>
        <c:axId val="70174371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745792"/>
        <c:crosses val="autoZero"/>
        <c:crossBetween val="midCat"/>
      </c:valAx>
      <c:valAx>
        <c:axId val="7017457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7437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703385</xdr:colOff>
      <xdr:row>15</xdr:row>
      <xdr:rowOff>18464</xdr:rowOff>
    </xdr:from>
    <xdr:to>
      <xdr:col>28</xdr:col>
      <xdr:colOff>72975</xdr:colOff>
      <xdr:row>34</xdr:row>
      <xdr:rowOff>80596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E01658-B602-4409-97F6-39C987BEA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7FDB-60BC-41A8-8DAE-A1E5C58CB5D3}">
  <dimension ref="B1:AL176"/>
  <sheetViews>
    <sheetView zoomScale="130" zoomScaleNormal="130" workbookViewId="0">
      <selection activeCell="L21" sqref="L21"/>
    </sheetView>
  </sheetViews>
  <sheetFormatPr defaultRowHeight="11.4" x14ac:dyDescent="0.2"/>
  <cols>
    <col min="1" max="1" width="2" style="1" customWidth="1"/>
    <col min="2" max="2" width="9" style="3" bestFit="1" customWidth="1"/>
    <col min="3" max="3" width="7.5546875" style="3" customWidth="1"/>
    <col min="4" max="4" width="7.6640625" style="3" customWidth="1"/>
    <col min="5" max="5" width="7.77734375" style="3" customWidth="1"/>
    <col min="6" max="6" width="7.88671875" style="3" customWidth="1"/>
    <col min="7" max="9" width="9" style="3" bestFit="1" customWidth="1"/>
    <col min="10" max="10" width="12" style="3" customWidth="1"/>
    <col min="11" max="11" width="8.6640625" style="3" customWidth="1"/>
    <col min="12" max="13" width="8.88671875" style="3"/>
    <col min="14" max="14" width="8.6640625" style="3" customWidth="1"/>
    <col min="15" max="16" width="8.88671875" style="3"/>
    <col min="17" max="17" width="9" style="3" bestFit="1" customWidth="1"/>
    <col min="18" max="18" width="8.88671875" style="3"/>
    <col min="19" max="19" width="9" style="3" bestFit="1" customWidth="1"/>
    <col min="20" max="20" width="13.6640625" style="3" bestFit="1" customWidth="1"/>
    <col min="21" max="21" width="8.88671875" style="3"/>
    <col min="22" max="22" width="13.6640625" style="3" bestFit="1" customWidth="1"/>
    <col min="23" max="24" width="8.88671875" style="3"/>
    <col min="25" max="27" width="9" style="3" bestFit="1" customWidth="1"/>
    <col min="28" max="28" width="8.88671875" style="3"/>
    <col min="29" max="29" width="11" style="3" bestFit="1" customWidth="1"/>
    <col min="30" max="36" width="9" style="3" bestFit="1" customWidth="1"/>
    <col min="37" max="38" width="8.88671875" style="3"/>
    <col min="39" max="16384" width="8.88671875" style="1"/>
  </cols>
  <sheetData>
    <row r="1" spans="2:36" ht="15.6" x14ac:dyDescent="0.2">
      <c r="B1" s="18" t="s">
        <v>45</v>
      </c>
    </row>
    <row r="2" spans="2:36" ht="12.6" thickBot="1" x14ac:dyDescent="0.25">
      <c r="X2" s="51" t="s">
        <v>34</v>
      </c>
      <c r="Y2" s="51"/>
      <c r="Z2" s="51"/>
      <c r="AA2" s="51"/>
      <c r="AC2" s="51" t="s">
        <v>39</v>
      </c>
      <c r="AD2" s="51"/>
      <c r="AE2" s="51"/>
      <c r="AF2" s="51"/>
      <c r="AG2" s="51"/>
      <c r="AH2" s="51"/>
      <c r="AI2" s="51"/>
      <c r="AJ2" s="51"/>
    </row>
    <row r="3" spans="2:36" ht="12.6" thickTop="1" x14ac:dyDescent="0.2">
      <c r="B3" s="38" t="str">
        <f>'SAT Admittance'!B4</f>
        <v>SAT</v>
      </c>
      <c r="C3" s="38" t="s">
        <v>7</v>
      </c>
      <c r="D3" s="38" t="s">
        <v>8</v>
      </c>
      <c r="E3" s="38" t="s">
        <v>3</v>
      </c>
      <c r="F3" s="38" t="s">
        <v>9</v>
      </c>
      <c r="G3" s="38" t="s">
        <v>10</v>
      </c>
      <c r="H3" s="38" t="s">
        <v>11</v>
      </c>
      <c r="I3" s="38" t="s">
        <v>12</v>
      </c>
      <c r="J3" s="38" t="s">
        <v>13</v>
      </c>
      <c r="K3" s="38" t="s">
        <v>14</v>
      </c>
      <c r="N3" s="20" t="s">
        <v>6</v>
      </c>
      <c r="P3" s="20" t="s">
        <v>15</v>
      </c>
      <c r="Q3" s="22">
        <f>C172*LN(C172/E172)+D172*LN(D172/E172)</f>
        <v>-115.25542210925857</v>
      </c>
      <c r="S3" s="50" t="s">
        <v>26</v>
      </c>
      <c r="T3" s="50"/>
      <c r="V3" s="20" t="s">
        <v>33</v>
      </c>
      <c r="Y3" s="20" t="s">
        <v>35</v>
      </c>
      <c r="Z3" s="20" t="s">
        <v>36</v>
      </c>
      <c r="AC3" s="19" t="s">
        <v>10</v>
      </c>
      <c r="AD3" s="19" t="s">
        <v>8</v>
      </c>
      <c r="AE3" s="19" t="s">
        <v>7</v>
      </c>
      <c r="AF3" s="19" t="s">
        <v>40</v>
      </c>
      <c r="AG3" s="19" t="s">
        <v>41</v>
      </c>
      <c r="AH3" s="19" t="s">
        <v>42</v>
      </c>
      <c r="AI3" s="19" t="s">
        <v>43</v>
      </c>
      <c r="AJ3" s="19" t="s">
        <v>44</v>
      </c>
    </row>
    <row r="4" spans="2:36" ht="12" x14ac:dyDescent="0.2">
      <c r="B4" s="3">
        <f>'SAT Admittance'!B5</f>
        <v>1363</v>
      </c>
      <c r="C4" s="7">
        <f>'SAT Admittance'!C5</f>
        <v>0</v>
      </c>
      <c r="D4" s="5">
        <f t="shared" ref="D4:D35" si="0">1-C4</f>
        <v>1</v>
      </c>
      <c r="E4" s="8">
        <f t="shared" ref="E4:E35" si="1">C4+D4</f>
        <v>1</v>
      </c>
      <c r="F4" s="3">
        <f t="shared" ref="F4:F35" si="2">IF(E4=0,"",C4/E4)</f>
        <v>0</v>
      </c>
      <c r="G4" s="42">
        <f t="shared" ref="G4:G35" si="3">1/(1+EXP(-$N$5-$N$6*B4))</f>
        <v>3.1750980389243088E-6</v>
      </c>
      <c r="H4" s="43">
        <f t="shared" ref="H4:H35" si="4">E4*G4</f>
        <v>3.1750980389243088E-6</v>
      </c>
      <c r="I4" s="44">
        <f t="shared" ref="I4:I35" si="5">E4-H4</f>
        <v>0.99999682490196107</v>
      </c>
      <c r="J4" s="48">
        <f t="shared" ref="J4:J35" si="6">IFERROR(E4*(F4*LN(G4)+(1-F4)*LN(1-G4)),0)</f>
        <v>-3.1751030795666817E-6</v>
      </c>
      <c r="K4" s="44">
        <f t="shared" ref="K4:K35" si="7">100*IF(G4&gt;=$Y$10,C4/E4,D4/E4)</f>
        <v>100</v>
      </c>
      <c r="P4" s="20" t="s">
        <v>16</v>
      </c>
      <c r="Q4" s="23">
        <f>J172</f>
        <v>-23.144749099221972</v>
      </c>
      <c r="S4" s="26">
        <f t="array" ref="S4:T5">MINVERSE(MMULT(TRANSPOSE([1]!DEsign(B4:B171)),G4:G171*(1-G4:G171)*E4:E171*[1]!DEsign(B4:B171)))</f>
        <v>247.63967941898571</v>
      </c>
      <c r="T4" s="27">
        <v>-0.14837322229060804</v>
      </c>
      <c r="V4" s="30">
        <f t="array" ref="V4:V5">MMULT(TRANSPOSE([1]!DEsign(B4:B171)),E4:E171*(F4:F171-G4:G171))</f>
        <v>7.8658488143062977E-14</v>
      </c>
      <c r="X4" s="20" t="s">
        <v>11</v>
      </c>
      <c r="Y4" s="9">
        <f>SUMIF(G4:G171,"&gt;="&amp;Y10,C4:C171)</f>
        <v>87</v>
      </c>
      <c r="Z4" s="10">
        <f>SUMIF(G4:G171,"&gt;="&amp;Y10,D4:D171)</f>
        <v>7</v>
      </c>
      <c r="AA4" s="3">
        <f>Y4+Z4</f>
        <v>94</v>
      </c>
      <c r="AF4" s="3">
        <v>0</v>
      </c>
      <c r="AG4" s="3">
        <v>0</v>
      </c>
      <c r="AH4" s="3">
        <f>1-AF4/AF$172</f>
        <v>1</v>
      </c>
      <c r="AI4" s="3">
        <f>1-AG4/AG$172</f>
        <v>1</v>
      </c>
      <c r="AJ4" s="24">
        <f>(AH4-AH5)*AI4</f>
        <v>1.3513513513513487E-2</v>
      </c>
    </row>
    <row r="5" spans="2:36" ht="12" x14ac:dyDescent="0.2">
      <c r="B5" s="3">
        <f>'SAT Admittance'!B6</f>
        <v>1792</v>
      </c>
      <c r="C5" s="7">
        <f>'SAT Admittance'!C6</f>
        <v>1</v>
      </c>
      <c r="D5" s="5">
        <f t="shared" si="0"/>
        <v>0</v>
      </c>
      <c r="E5" s="8">
        <f t="shared" si="1"/>
        <v>1</v>
      </c>
      <c r="F5" s="3">
        <f t="shared" si="2"/>
        <v>1</v>
      </c>
      <c r="G5" s="42">
        <f t="shared" si="3"/>
        <v>0.99532071149605272</v>
      </c>
      <c r="H5" s="45">
        <f t="shared" si="4"/>
        <v>0.99532071149605272</v>
      </c>
      <c r="I5" s="46">
        <f t="shared" si="5"/>
        <v>4.6792885039472765E-3</v>
      </c>
      <c r="J5" s="49">
        <f t="shared" si="6"/>
        <v>-4.6902706468680572E-3</v>
      </c>
      <c r="K5" s="46">
        <f t="shared" si="7"/>
        <v>100</v>
      </c>
      <c r="M5" s="39" t="s">
        <v>46</v>
      </c>
      <c r="N5" s="40">
        <f t="array" ref="N5:N6">[1]!LogitCoeff(B4:D171,,,,,20)</f>
        <v>-69.912802176197147</v>
      </c>
      <c r="P5" s="20"/>
      <c r="Q5" s="24"/>
      <c r="S5" s="28">
        <v>-0.14837322229060806</v>
      </c>
      <c r="T5" s="29">
        <v>8.8947487655555667E-5</v>
      </c>
      <c r="V5" s="31">
        <v>1.3108936158801043E-10</v>
      </c>
      <c r="X5" s="20" t="s">
        <v>12</v>
      </c>
      <c r="Y5" s="11">
        <f>Y6-Y4</f>
        <v>7</v>
      </c>
      <c r="Z5" s="12">
        <f>Z6-Z4</f>
        <v>67</v>
      </c>
      <c r="AA5" s="3">
        <f t="shared" ref="AA5:AA6" si="8">Y5+Z5</f>
        <v>74</v>
      </c>
      <c r="AC5" s="21">
        <f t="array" ref="AC5:AE172">[1]!SelectCols(C4:G171,"5,2,1",1)</f>
        <v>9.3913091689546413E-7</v>
      </c>
      <c r="AD5" s="3">
        <v>1</v>
      </c>
      <c r="AE5" s="3">
        <v>0</v>
      </c>
      <c r="AF5" s="3">
        <f>AF4+AD5</f>
        <v>1</v>
      </c>
      <c r="AG5" s="3">
        <f>AG4+AE5</f>
        <v>0</v>
      </c>
      <c r="AH5" s="24">
        <f t="shared" ref="AH5:AH68" si="9">1-AF5/AF$172</f>
        <v>0.98648648648648651</v>
      </c>
      <c r="AI5" s="24">
        <f t="shared" ref="AI5:AI68" si="10">1-AG5/AG$172</f>
        <v>1</v>
      </c>
      <c r="AJ5" s="24">
        <f t="shared" ref="AJ5:AJ68" si="11">(AH5-AH6)*AI5</f>
        <v>1.3513513513513487E-2</v>
      </c>
    </row>
    <row r="6" spans="2:36" ht="12" x14ac:dyDescent="0.2">
      <c r="B6" s="3">
        <f>'SAT Admittance'!B7</f>
        <v>1954</v>
      </c>
      <c r="C6" s="7">
        <f>'SAT Admittance'!C7</f>
        <v>1</v>
      </c>
      <c r="D6" s="5">
        <f t="shared" si="0"/>
        <v>0</v>
      </c>
      <c r="E6" s="8">
        <f t="shared" si="1"/>
        <v>1</v>
      </c>
      <c r="F6" s="3">
        <f t="shared" si="2"/>
        <v>1</v>
      </c>
      <c r="G6" s="42">
        <f t="shared" si="3"/>
        <v>0.99999478886332693</v>
      </c>
      <c r="H6" s="45">
        <f t="shared" si="4"/>
        <v>0.99999478886332693</v>
      </c>
      <c r="I6" s="46">
        <f t="shared" si="5"/>
        <v>5.2111366730667186E-6</v>
      </c>
      <c r="J6" s="49">
        <f t="shared" si="6"/>
        <v>-5.2111502510866026E-6</v>
      </c>
      <c r="K6" s="46">
        <f t="shared" si="7"/>
        <v>100</v>
      </c>
      <c r="M6" s="39" t="s">
        <v>47</v>
      </c>
      <c r="N6" s="40">
        <v>4.2004866693767601E-2</v>
      </c>
      <c r="P6" s="20" t="s">
        <v>17</v>
      </c>
      <c r="Q6" s="22">
        <f>2*(Q4-Q3)</f>
        <v>184.22134602007321</v>
      </c>
      <c r="Y6" s="3">
        <f>C172</f>
        <v>94</v>
      </c>
      <c r="Z6" s="3">
        <f>D172</f>
        <v>74</v>
      </c>
      <c r="AA6" s="3">
        <f t="shared" si="8"/>
        <v>168</v>
      </c>
      <c r="AC6" s="21">
        <v>3.1750980389243088E-6</v>
      </c>
      <c r="AD6" s="3">
        <v>1</v>
      </c>
      <c r="AE6" s="3">
        <v>0</v>
      </c>
      <c r="AF6" s="3">
        <f t="shared" ref="AF6:AF69" si="12">AF5+AD6</f>
        <v>2</v>
      </c>
      <c r="AG6" s="3">
        <f t="shared" ref="AG6:AG69" si="13">AG5+AE6</f>
        <v>0</v>
      </c>
      <c r="AH6" s="24">
        <f t="shared" si="9"/>
        <v>0.97297297297297303</v>
      </c>
      <c r="AI6" s="24">
        <f t="shared" si="10"/>
        <v>1</v>
      </c>
      <c r="AJ6" s="24">
        <f t="shared" si="11"/>
        <v>1.3513513513513598E-2</v>
      </c>
    </row>
    <row r="7" spans="2:36" ht="12" x14ac:dyDescent="0.2">
      <c r="B7" s="3">
        <f>'SAT Admittance'!B8</f>
        <v>1653</v>
      </c>
      <c r="C7" s="7">
        <f>'SAT Admittance'!C8</f>
        <v>0</v>
      </c>
      <c r="D7" s="5">
        <f t="shared" si="0"/>
        <v>1</v>
      </c>
      <c r="E7" s="8">
        <f t="shared" si="1"/>
        <v>1</v>
      </c>
      <c r="F7" s="3">
        <f t="shared" si="2"/>
        <v>0</v>
      </c>
      <c r="G7" s="42">
        <f t="shared" si="3"/>
        <v>0.38254555898899817</v>
      </c>
      <c r="H7" s="45">
        <f t="shared" si="4"/>
        <v>0.38254555898899817</v>
      </c>
      <c r="I7" s="46">
        <f t="shared" si="5"/>
        <v>0.61745444101100189</v>
      </c>
      <c r="J7" s="49">
        <f t="shared" si="6"/>
        <v>-0.48214999294113181</v>
      </c>
      <c r="K7" s="46">
        <f t="shared" si="7"/>
        <v>100</v>
      </c>
      <c r="P7" s="20" t="s">
        <v>5</v>
      </c>
      <c r="Q7" s="25">
        <f>COUNT(B4)</f>
        <v>1</v>
      </c>
      <c r="AC7" s="21">
        <v>3.3113078783367442E-6</v>
      </c>
      <c r="AD7" s="3">
        <v>1</v>
      </c>
      <c r="AE7" s="3">
        <v>0</v>
      </c>
      <c r="AF7" s="3">
        <f t="shared" si="12"/>
        <v>3</v>
      </c>
      <c r="AG7" s="3">
        <f t="shared" si="13"/>
        <v>0</v>
      </c>
      <c r="AH7" s="24">
        <f t="shared" si="9"/>
        <v>0.95945945945945943</v>
      </c>
      <c r="AI7" s="24">
        <f t="shared" si="10"/>
        <v>1</v>
      </c>
      <c r="AJ7" s="24">
        <f t="shared" si="11"/>
        <v>1.3513513513513487E-2</v>
      </c>
    </row>
    <row r="8" spans="2:36" ht="12" x14ac:dyDescent="0.2">
      <c r="B8" s="3">
        <f>'SAT Admittance'!B9</f>
        <v>1593</v>
      </c>
      <c r="C8" s="7">
        <f>'SAT Admittance'!C9</f>
        <v>0</v>
      </c>
      <c r="D8" s="5">
        <f t="shared" si="0"/>
        <v>1</v>
      </c>
      <c r="E8" s="8">
        <f t="shared" si="1"/>
        <v>1</v>
      </c>
      <c r="F8" s="3">
        <f t="shared" si="2"/>
        <v>0</v>
      </c>
      <c r="G8" s="42">
        <f t="shared" si="3"/>
        <v>4.7468830575847096E-2</v>
      </c>
      <c r="H8" s="45">
        <f t="shared" si="4"/>
        <v>4.7468830575847096E-2</v>
      </c>
      <c r="I8" s="46">
        <f t="shared" si="5"/>
        <v>0.95253116942415295</v>
      </c>
      <c r="J8" s="49">
        <f t="shared" si="6"/>
        <v>-4.8632448711808066E-2</v>
      </c>
      <c r="K8" s="46">
        <f t="shared" si="7"/>
        <v>100</v>
      </c>
      <c r="P8" s="20" t="s">
        <v>18</v>
      </c>
      <c r="Q8" s="25">
        <f>_xlfn.CHISQ.DIST.RT(Q6,Q7)</f>
        <v>5.8047935742273232E-42</v>
      </c>
      <c r="X8" s="20" t="s">
        <v>37</v>
      </c>
      <c r="Y8" s="32">
        <f>Y4/Y6</f>
        <v>0.92553191489361697</v>
      </c>
      <c r="Z8" s="33">
        <f>Z5/Z6</f>
        <v>0.90540540540540537</v>
      </c>
      <c r="AA8" s="24">
        <f>(Y4+Z5)/AA6</f>
        <v>0.91666666666666663</v>
      </c>
      <c r="AC8" s="21">
        <v>4.2604359545059147E-6</v>
      </c>
      <c r="AD8" s="3">
        <v>1</v>
      </c>
      <c r="AE8" s="3">
        <v>0</v>
      </c>
      <c r="AF8" s="3">
        <f t="shared" si="12"/>
        <v>4</v>
      </c>
      <c r="AG8" s="3">
        <f t="shared" si="13"/>
        <v>0</v>
      </c>
      <c r="AH8" s="24">
        <f t="shared" si="9"/>
        <v>0.94594594594594594</v>
      </c>
      <c r="AI8" s="24">
        <f t="shared" si="10"/>
        <v>1</v>
      </c>
      <c r="AJ8" s="24">
        <f t="shared" si="11"/>
        <v>1.3513513513513487E-2</v>
      </c>
    </row>
    <row r="9" spans="2:36" ht="12" x14ac:dyDescent="0.2">
      <c r="B9" s="3">
        <f>'SAT Admittance'!B10</f>
        <v>1755</v>
      </c>
      <c r="C9" s="7">
        <f>'SAT Admittance'!C10</f>
        <v>1</v>
      </c>
      <c r="D9" s="5">
        <f t="shared" si="0"/>
        <v>0</v>
      </c>
      <c r="E9" s="8">
        <f t="shared" si="1"/>
        <v>1</v>
      </c>
      <c r="F9" s="3">
        <f t="shared" si="2"/>
        <v>1</v>
      </c>
      <c r="G9" s="42">
        <f t="shared" si="3"/>
        <v>0.97824121871787961</v>
      </c>
      <c r="H9" s="45">
        <f t="shared" si="4"/>
        <v>0.97824121871787961</v>
      </c>
      <c r="I9" s="46">
        <f t="shared" si="5"/>
        <v>2.1758781282120387E-2</v>
      </c>
      <c r="J9" s="49">
        <f t="shared" si="6"/>
        <v>-2.1998994453366606E-2</v>
      </c>
      <c r="K9" s="46">
        <f t="shared" si="7"/>
        <v>100</v>
      </c>
      <c r="P9" s="20" t="s">
        <v>19</v>
      </c>
      <c r="Q9" s="25">
        <v>0.05</v>
      </c>
      <c r="AC9" s="21">
        <v>5.0399198494567593E-6</v>
      </c>
      <c r="AD9" s="3">
        <v>1</v>
      </c>
      <c r="AE9" s="3">
        <v>0</v>
      </c>
      <c r="AF9" s="3">
        <f t="shared" si="12"/>
        <v>5</v>
      </c>
      <c r="AG9" s="3">
        <f t="shared" si="13"/>
        <v>0</v>
      </c>
      <c r="AH9" s="24">
        <f t="shared" si="9"/>
        <v>0.93243243243243246</v>
      </c>
      <c r="AI9" s="24">
        <f t="shared" si="10"/>
        <v>1</v>
      </c>
      <c r="AJ9" s="24">
        <f t="shared" si="11"/>
        <v>1.3513513513513598E-2</v>
      </c>
    </row>
    <row r="10" spans="2:36" ht="12" x14ac:dyDescent="0.2">
      <c r="B10" s="3">
        <f>'SAT Admittance'!B11</f>
        <v>1775</v>
      </c>
      <c r="C10" s="7">
        <f>'SAT Admittance'!C11</f>
        <v>1</v>
      </c>
      <c r="D10" s="5">
        <f t="shared" si="0"/>
        <v>0</v>
      </c>
      <c r="E10" s="8">
        <f t="shared" si="1"/>
        <v>1</v>
      </c>
      <c r="F10" s="3">
        <f t="shared" si="2"/>
        <v>1</v>
      </c>
      <c r="G10" s="42">
        <f t="shared" si="3"/>
        <v>0.9904898145423453</v>
      </c>
      <c r="H10" s="45">
        <f t="shared" si="4"/>
        <v>0.9904898145423453</v>
      </c>
      <c r="I10" s="46">
        <f t="shared" si="5"/>
        <v>9.5101854576546963E-3</v>
      </c>
      <c r="J10" s="49">
        <f t="shared" si="6"/>
        <v>-9.5556960439598382E-3</v>
      </c>
      <c r="K10" s="46">
        <f t="shared" si="7"/>
        <v>100</v>
      </c>
      <c r="P10" s="20" t="s">
        <v>20</v>
      </c>
      <c r="Q10" s="23" t="str">
        <f>IF(Q8&lt;Q9,"yes","no")</f>
        <v>yes</v>
      </c>
      <c r="X10" s="20" t="s">
        <v>38</v>
      </c>
      <c r="Y10" s="13">
        <v>0.5</v>
      </c>
      <c r="AC10" s="21">
        <v>7.9999936874403158E-6</v>
      </c>
      <c r="AD10" s="3">
        <v>1</v>
      </c>
      <c r="AE10" s="3">
        <v>0</v>
      </c>
      <c r="AF10" s="3">
        <f t="shared" si="12"/>
        <v>6</v>
      </c>
      <c r="AG10" s="3">
        <f t="shared" si="13"/>
        <v>0</v>
      </c>
      <c r="AH10" s="24">
        <f t="shared" si="9"/>
        <v>0.91891891891891886</v>
      </c>
      <c r="AI10" s="24">
        <f t="shared" si="10"/>
        <v>1</v>
      </c>
      <c r="AJ10" s="24">
        <f t="shared" si="11"/>
        <v>1.3513513513513487E-2</v>
      </c>
    </row>
    <row r="11" spans="2:36" ht="12" x14ac:dyDescent="0.2">
      <c r="B11" s="3">
        <f>'SAT Admittance'!B12</f>
        <v>1887</v>
      </c>
      <c r="C11" s="7">
        <f>'SAT Admittance'!C12</f>
        <v>1</v>
      </c>
      <c r="D11" s="5">
        <f t="shared" si="0"/>
        <v>0</v>
      </c>
      <c r="E11" s="8">
        <f t="shared" si="1"/>
        <v>1</v>
      </c>
      <c r="F11" s="3">
        <f t="shared" si="2"/>
        <v>1</v>
      </c>
      <c r="G11" s="42">
        <f t="shared" si="3"/>
        <v>0.99991307528888274</v>
      </c>
      <c r="H11" s="45">
        <f t="shared" si="4"/>
        <v>0.99991307528888274</v>
      </c>
      <c r="I11" s="46">
        <f t="shared" si="5"/>
        <v>8.6924711117264408E-5</v>
      </c>
      <c r="J11" s="49">
        <f t="shared" si="6"/>
        <v>-8.692848928891172E-5</v>
      </c>
      <c r="K11" s="46">
        <f t="shared" si="7"/>
        <v>100</v>
      </c>
      <c r="P11" s="20"/>
      <c r="Q11" s="24"/>
      <c r="AC11" s="21">
        <v>8.7011028751255684E-6</v>
      </c>
      <c r="AD11" s="3">
        <v>1</v>
      </c>
      <c r="AE11" s="3">
        <v>0</v>
      </c>
      <c r="AF11" s="3">
        <f t="shared" si="12"/>
        <v>7</v>
      </c>
      <c r="AG11" s="3">
        <f t="shared" si="13"/>
        <v>0</v>
      </c>
      <c r="AH11" s="24">
        <f t="shared" si="9"/>
        <v>0.90540540540540537</v>
      </c>
      <c r="AI11" s="24">
        <f t="shared" si="10"/>
        <v>1</v>
      </c>
      <c r="AJ11" s="24">
        <f t="shared" si="11"/>
        <v>1.3513513513513487E-2</v>
      </c>
    </row>
    <row r="12" spans="2:36" ht="12" x14ac:dyDescent="0.2">
      <c r="B12" s="3">
        <f>'SAT Admittance'!B13</f>
        <v>1893</v>
      </c>
      <c r="C12" s="7">
        <f>'SAT Admittance'!C13</f>
        <v>1</v>
      </c>
      <c r="D12" s="5">
        <f t="shared" si="0"/>
        <v>0</v>
      </c>
      <c r="E12" s="8">
        <f t="shared" si="1"/>
        <v>1</v>
      </c>
      <c r="F12" s="3">
        <f t="shared" si="2"/>
        <v>1</v>
      </c>
      <c r="G12" s="42">
        <f t="shared" si="3"/>
        <v>0.99993243889014705</v>
      </c>
      <c r="H12" s="45">
        <f t="shared" si="4"/>
        <v>0.99993243889014705</v>
      </c>
      <c r="I12" s="46">
        <f t="shared" si="5"/>
        <v>6.7561109852953827E-5</v>
      </c>
      <c r="J12" s="49">
        <f t="shared" si="6"/>
        <v>-6.7563392207535631E-5</v>
      </c>
      <c r="K12" s="46">
        <f t="shared" si="7"/>
        <v>100</v>
      </c>
      <c r="P12" s="20" t="s">
        <v>21</v>
      </c>
      <c r="Q12" s="22">
        <f>1-Q4/Q3</f>
        <v>0.79918732953594618</v>
      </c>
      <c r="AC12" s="21">
        <v>1.1195103453121001E-5</v>
      </c>
      <c r="AD12" s="3">
        <v>1</v>
      </c>
      <c r="AE12" s="3">
        <v>0</v>
      </c>
      <c r="AF12" s="3">
        <f t="shared" si="12"/>
        <v>8</v>
      </c>
      <c r="AG12" s="3">
        <f t="shared" si="13"/>
        <v>0</v>
      </c>
      <c r="AH12" s="24">
        <f t="shared" si="9"/>
        <v>0.89189189189189189</v>
      </c>
      <c r="AI12" s="24">
        <f t="shared" si="10"/>
        <v>1</v>
      </c>
      <c r="AJ12" s="24">
        <f t="shared" si="11"/>
        <v>1.3513513513513487E-2</v>
      </c>
    </row>
    <row r="13" spans="2:36" ht="12" x14ac:dyDescent="0.2">
      <c r="B13" s="3">
        <f>'SAT Admittance'!B14</f>
        <v>1580</v>
      </c>
      <c r="C13" s="7">
        <f>'SAT Admittance'!C14</f>
        <v>0</v>
      </c>
      <c r="D13" s="5">
        <f t="shared" si="0"/>
        <v>1</v>
      </c>
      <c r="E13" s="8">
        <f t="shared" si="1"/>
        <v>1</v>
      </c>
      <c r="F13" s="3">
        <f t="shared" si="2"/>
        <v>0</v>
      </c>
      <c r="G13" s="42">
        <f t="shared" si="3"/>
        <v>2.8055533072246092E-2</v>
      </c>
      <c r="H13" s="45">
        <f t="shared" si="4"/>
        <v>2.8055533072246092E-2</v>
      </c>
      <c r="I13" s="46">
        <f t="shared" si="5"/>
        <v>0.97194446692775394</v>
      </c>
      <c r="J13" s="49">
        <f t="shared" si="6"/>
        <v>-2.8456608944214621E-2</v>
      </c>
      <c r="K13" s="46">
        <f t="shared" si="7"/>
        <v>100</v>
      </c>
      <c r="P13" s="20" t="s">
        <v>22</v>
      </c>
      <c r="Q13" s="25">
        <f>1-EXP((-2/E172)*(Q4-Q3))</f>
        <v>0.66598040867762864</v>
      </c>
      <c r="AC13" s="21">
        <v>1.6338350699349726E-5</v>
      </c>
      <c r="AD13" s="3">
        <v>1</v>
      </c>
      <c r="AE13" s="3">
        <v>0</v>
      </c>
      <c r="AF13" s="3">
        <f t="shared" si="12"/>
        <v>9</v>
      </c>
      <c r="AG13" s="3">
        <f t="shared" si="13"/>
        <v>0</v>
      </c>
      <c r="AH13" s="24">
        <f t="shared" si="9"/>
        <v>0.8783783783783784</v>
      </c>
      <c r="AI13" s="24">
        <f t="shared" si="10"/>
        <v>1</v>
      </c>
      <c r="AJ13" s="24">
        <f t="shared" si="11"/>
        <v>1.3513513513513487E-2</v>
      </c>
    </row>
    <row r="14" spans="2:36" ht="12" x14ac:dyDescent="0.2">
      <c r="B14" s="3">
        <f>'SAT Admittance'!B15</f>
        <v>1857</v>
      </c>
      <c r="C14" s="7">
        <f>'SAT Admittance'!C15</f>
        <v>1</v>
      </c>
      <c r="D14" s="5">
        <f t="shared" si="0"/>
        <v>0</v>
      </c>
      <c r="E14" s="8">
        <f t="shared" si="1"/>
        <v>1</v>
      </c>
      <c r="F14" s="3">
        <f t="shared" si="2"/>
        <v>1</v>
      </c>
      <c r="G14" s="42">
        <f t="shared" si="3"/>
        <v>0.99969357629129019</v>
      </c>
      <c r="H14" s="45">
        <f t="shared" si="4"/>
        <v>0.99969357629129019</v>
      </c>
      <c r="I14" s="46">
        <f t="shared" si="5"/>
        <v>3.0642370870981317E-4</v>
      </c>
      <c r="J14" s="49">
        <f t="shared" si="6"/>
        <v>-3.0647066604724891E-4</v>
      </c>
      <c r="K14" s="46">
        <f t="shared" si="7"/>
        <v>100</v>
      </c>
      <c r="P14" s="20" t="s">
        <v>23</v>
      </c>
      <c r="Q14" s="25">
        <f>Q13/(1-EXP(2*Q3/E172))</f>
        <v>0.89222903373135565</v>
      </c>
      <c r="AC14" s="21">
        <v>2.4867339746229645E-5</v>
      </c>
      <c r="AD14" s="3">
        <v>1</v>
      </c>
      <c r="AE14" s="3">
        <v>0</v>
      </c>
      <c r="AF14" s="3">
        <f t="shared" si="12"/>
        <v>10</v>
      </c>
      <c r="AG14" s="3">
        <f t="shared" si="13"/>
        <v>0</v>
      </c>
      <c r="AH14" s="24">
        <f t="shared" si="9"/>
        <v>0.86486486486486491</v>
      </c>
      <c r="AI14" s="24">
        <f t="shared" si="10"/>
        <v>1</v>
      </c>
      <c r="AJ14" s="24">
        <f t="shared" si="11"/>
        <v>1.3513513513513598E-2</v>
      </c>
    </row>
    <row r="15" spans="2:36" ht="12" x14ac:dyDescent="0.2">
      <c r="B15" s="3">
        <f>'SAT Admittance'!B16</f>
        <v>1880</v>
      </c>
      <c r="C15" s="7">
        <f>'SAT Admittance'!C16</f>
        <v>1</v>
      </c>
      <c r="D15" s="5">
        <f t="shared" si="0"/>
        <v>0</v>
      </c>
      <c r="E15" s="8">
        <f t="shared" si="1"/>
        <v>1</v>
      </c>
      <c r="F15" s="3">
        <f t="shared" si="2"/>
        <v>1</v>
      </c>
      <c r="G15" s="42">
        <f t="shared" si="3"/>
        <v>0.99988336531398214</v>
      </c>
      <c r="H15" s="45">
        <f t="shared" si="4"/>
        <v>0.99988336531398214</v>
      </c>
      <c r="I15" s="46">
        <f t="shared" si="5"/>
        <v>1.1663468601785798E-4</v>
      </c>
      <c r="J15" s="49">
        <f t="shared" si="6"/>
        <v>-1.1664148837178131E-4</v>
      </c>
      <c r="K15" s="46">
        <f t="shared" si="7"/>
        <v>100</v>
      </c>
      <c r="P15" s="20" t="s">
        <v>24</v>
      </c>
      <c r="Q15" s="25">
        <f>-2*Q4+2*(Q7+1)</f>
        <v>50.289498198443944</v>
      </c>
      <c r="AC15" s="21">
        <v>2.7046641530507806E-5</v>
      </c>
      <c r="AD15" s="3">
        <v>1</v>
      </c>
      <c r="AE15" s="3">
        <v>0</v>
      </c>
      <c r="AF15" s="3">
        <f t="shared" si="12"/>
        <v>11</v>
      </c>
      <c r="AG15" s="3">
        <f t="shared" si="13"/>
        <v>0</v>
      </c>
      <c r="AH15" s="24">
        <f t="shared" si="9"/>
        <v>0.85135135135135132</v>
      </c>
      <c r="AI15" s="24">
        <f t="shared" si="10"/>
        <v>1</v>
      </c>
      <c r="AJ15" s="24">
        <f t="shared" si="11"/>
        <v>1.3513513513513487E-2</v>
      </c>
    </row>
    <row r="16" spans="2:36" ht="12" x14ac:dyDescent="0.2">
      <c r="B16" s="3">
        <f>'SAT Admittance'!B17</f>
        <v>1664</v>
      </c>
      <c r="C16" s="7">
        <f>'SAT Admittance'!C17</f>
        <v>1</v>
      </c>
      <c r="D16" s="5">
        <f t="shared" si="0"/>
        <v>0</v>
      </c>
      <c r="E16" s="8">
        <f t="shared" si="1"/>
        <v>1</v>
      </c>
      <c r="F16" s="3">
        <f t="shared" si="2"/>
        <v>1</v>
      </c>
      <c r="G16" s="42">
        <f t="shared" si="3"/>
        <v>0.49582409765550461</v>
      </c>
      <c r="H16" s="45">
        <f t="shared" si="4"/>
        <v>0.49582409765550461</v>
      </c>
      <c r="I16" s="46">
        <f t="shared" si="5"/>
        <v>0.50417590234449539</v>
      </c>
      <c r="J16" s="49">
        <f t="shared" si="6"/>
        <v>-0.7015340569810723</v>
      </c>
      <c r="K16" s="46">
        <f t="shared" si="7"/>
        <v>0</v>
      </c>
      <c r="P16" s="20" t="s">
        <v>25</v>
      </c>
      <c r="Q16" s="23">
        <f>-2*Q4+(Q7+1)*LN(E172)</f>
        <v>56.537426157250465</v>
      </c>
      <c r="AC16" s="21">
        <v>3.784848569794077E-5</v>
      </c>
      <c r="AD16" s="3">
        <v>1</v>
      </c>
      <c r="AE16" s="3">
        <v>0</v>
      </c>
      <c r="AF16" s="3">
        <f t="shared" si="12"/>
        <v>12</v>
      </c>
      <c r="AG16" s="3">
        <f t="shared" si="13"/>
        <v>0</v>
      </c>
      <c r="AH16" s="24">
        <f t="shared" si="9"/>
        <v>0.83783783783783783</v>
      </c>
      <c r="AI16" s="24">
        <f t="shared" si="10"/>
        <v>1</v>
      </c>
      <c r="AJ16" s="24">
        <f t="shared" si="11"/>
        <v>1.3513513513513487E-2</v>
      </c>
    </row>
    <row r="17" spans="2:36" x14ac:dyDescent="0.2">
      <c r="B17" s="3">
        <f>'SAT Admittance'!B18</f>
        <v>1364</v>
      </c>
      <c r="C17" s="7">
        <f>'SAT Admittance'!C18</f>
        <v>0</v>
      </c>
      <c r="D17" s="5">
        <f t="shared" si="0"/>
        <v>1</v>
      </c>
      <c r="E17" s="8">
        <f t="shared" si="1"/>
        <v>1</v>
      </c>
      <c r="F17" s="3">
        <f t="shared" si="2"/>
        <v>0</v>
      </c>
      <c r="G17" s="42">
        <f t="shared" si="3"/>
        <v>3.3113078783367442E-6</v>
      </c>
      <c r="H17" s="45">
        <f t="shared" si="4"/>
        <v>3.3113078783367442E-6</v>
      </c>
      <c r="I17" s="46">
        <f t="shared" si="5"/>
        <v>0.99999668869212166</v>
      </c>
      <c r="J17" s="49">
        <f t="shared" si="6"/>
        <v>-3.3113133607318103E-6</v>
      </c>
      <c r="K17" s="46">
        <f t="shared" si="7"/>
        <v>100</v>
      </c>
      <c r="AC17" s="21">
        <v>5.2964124510572313E-5</v>
      </c>
      <c r="AD17" s="3">
        <v>1</v>
      </c>
      <c r="AE17" s="3">
        <v>0</v>
      </c>
      <c r="AF17" s="3">
        <f t="shared" si="12"/>
        <v>13</v>
      </c>
      <c r="AG17" s="3">
        <f t="shared" si="13"/>
        <v>0</v>
      </c>
      <c r="AH17" s="24">
        <f t="shared" si="9"/>
        <v>0.82432432432432434</v>
      </c>
      <c r="AI17" s="24">
        <f t="shared" si="10"/>
        <v>1</v>
      </c>
      <c r="AJ17" s="24">
        <f t="shared" si="11"/>
        <v>1.3513513513513598E-2</v>
      </c>
    </row>
    <row r="18" spans="2:36" x14ac:dyDescent="0.2">
      <c r="B18" s="3">
        <f>'SAT Admittance'!B19</f>
        <v>1693</v>
      </c>
      <c r="C18" s="7">
        <f>'SAT Admittance'!C19</f>
        <v>0</v>
      </c>
      <c r="D18" s="5">
        <f t="shared" si="0"/>
        <v>1</v>
      </c>
      <c r="E18" s="8">
        <f t="shared" si="1"/>
        <v>1</v>
      </c>
      <c r="F18" s="3">
        <f t="shared" si="2"/>
        <v>0</v>
      </c>
      <c r="G18" s="42">
        <f t="shared" si="3"/>
        <v>0.76878034340011292</v>
      </c>
      <c r="H18" s="45">
        <f t="shared" si="4"/>
        <v>0.76878034340011292</v>
      </c>
      <c r="I18" s="46">
        <f t="shared" si="5"/>
        <v>0.23121965659988708</v>
      </c>
      <c r="J18" s="49">
        <f t="shared" si="6"/>
        <v>-1.4643871259021959</v>
      </c>
      <c r="K18" s="46">
        <f t="shared" si="7"/>
        <v>0</v>
      </c>
      <c r="AC18" s="21">
        <v>6.5341459552230996E-5</v>
      </c>
      <c r="AD18" s="3">
        <v>1</v>
      </c>
      <c r="AE18" s="3">
        <v>0</v>
      </c>
      <c r="AF18" s="3">
        <f t="shared" si="12"/>
        <v>14</v>
      </c>
      <c r="AG18" s="3">
        <f t="shared" si="13"/>
        <v>0</v>
      </c>
      <c r="AH18" s="24">
        <f t="shared" si="9"/>
        <v>0.81081081081081074</v>
      </c>
      <c r="AI18" s="24">
        <f t="shared" si="10"/>
        <v>1</v>
      </c>
      <c r="AJ18" s="24">
        <f t="shared" si="11"/>
        <v>1.3513513513513487E-2</v>
      </c>
    </row>
    <row r="19" spans="2:36" x14ac:dyDescent="0.2">
      <c r="B19" s="3">
        <f>'SAT Admittance'!B20</f>
        <v>1850</v>
      </c>
      <c r="C19" s="7">
        <f>'SAT Admittance'!C20</f>
        <v>1</v>
      </c>
      <c r="D19" s="5">
        <f t="shared" si="0"/>
        <v>0</v>
      </c>
      <c r="E19" s="8">
        <f t="shared" si="1"/>
        <v>1</v>
      </c>
      <c r="F19" s="3">
        <f t="shared" si="2"/>
        <v>1</v>
      </c>
      <c r="G19" s="42">
        <f t="shared" si="3"/>
        <v>0.99958887465617485</v>
      </c>
      <c r="H19" s="45">
        <f t="shared" si="4"/>
        <v>0.99958887465617485</v>
      </c>
      <c r="I19" s="46">
        <f t="shared" si="5"/>
        <v>4.111253438251472E-4</v>
      </c>
      <c r="J19" s="49">
        <f t="shared" si="6"/>
        <v>-4.1120987901981619E-4</v>
      </c>
      <c r="K19" s="46">
        <f t="shared" si="7"/>
        <v>100</v>
      </c>
      <c r="AC19" s="21">
        <v>6.5341459552230996E-5</v>
      </c>
      <c r="AD19" s="3">
        <v>1</v>
      </c>
      <c r="AE19" s="3">
        <v>0</v>
      </c>
      <c r="AF19" s="3">
        <f t="shared" si="12"/>
        <v>15</v>
      </c>
      <c r="AG19" s="3">
        <f t="shared" si="13"/>
        <v>0</v>
      </c>
      <c r="AH19" s="24">
        <f t="shared" si="9"/>
        <v>0.79729729729729726</v>
      </c>
      <c r="AI19" s="24">
        <f t="shared" si="10"/>
        <v>1</v>
      </c>
      <c r="AJ19" s="24">
        <f t="shared" si="11"/>
        <v>1.3513513513513487E-2</v>
      </c>
    </row>
    <row r="20" spans="2:36" x14ac:dyDescent="0.2">
      <c r="B20" s="3">
        <f>'SAT Admittance'!B21</f>
        <v>1633</v>
      </c>
      <c r="C20" s="7">
        <f>'SAT Admittance'!C21</f>
        <v>0</v>
      </c>
      <c r="D20" s="5">
        <f t="shared" si="0"/>
        <v>1</v>
      </c>
      <c r="E20" s="8">
        <f t="shared" si="1"/>
        <v>1</v>
      </c>
      <c r="F20" s="3">
        <f t="shared" si="2"/>
        <v>0</v>
      </c>
      <c r="G20" s="42">
        <f t="shared" si="3"/>
        <v>0.21100887714587374</v>
      </c>
      <c r="H20" s="45">
        <f t="shared" si="4"/>
        <v>0.21100887714587374</v>
      </c>
      <c r="I20" s="46">
        <f t="shared" si="5"/>
        <v>0.7889911228541262</v>
      </c>
      <c r="J20" s="49">
        <f t="shared" si="6"/>
        <v>-0.23700020933501206</v>
      </c>
      <c r="K20" s="46">
        <f t="shared" si="7"/>
        <v>100</v>
      </c>
      <c r="AC20" s="21">
        <v>1.5135651087874738E-4</v>
      </c>
      <c r="AD20" s="3">
        <v>1</v>
      </c>
      <c r="AE20" s="3">
        <v>0</v>
      </c>
      <c r="AF20" s="3">
        <f t="shared" si="12"/>
        <v>16</v>
      </c>
      <c r="AG20" s="3">
        <f t="shared" si="13"/>
        <v>0</v>
      </c>
      <c r="AH20" s="24">
        <f t="shared" si="9"/>
        <v>0.78378378378378377</v>
      </c>
      <c r="AI20" s="24">
        <f t="shared" si="10"/>
        <v>1</v>
      </c>
      <c r="AJ20" s="24">
        <f t="shared" si="11"/>
        <v>1.3513513513513487E-2</v>
      </c>
    </row>
    <row r="21" spans="2:36" x14ac:dyDescent="0.2">
      <c r="B21" s="3">
        <f>'SAT Admittance'!B22</f>
        <v>1634</v>
      </c>
      <c r="C21" s="7">
        <f>'SAT Admittance'!C22</f>
        <v>0</v>
      </c>
      <c r="D21" s="5">
        <f t="shared" si="0"/>
        <v>1</v>
      </c>
      <c r="E21" s="8">
        <f t="shared" si="1"/>
        <v>1</v>
      </c>
      <c r="F21" s="3">
        <f t="shared" si="2"/>
        <v>0</v>
      </c>
      <c r="G21" s="42">
        <f t="shared" si="3"/>
        <v>0.21808690055538918</v>
      </c>
      <c r="H21" s="45">
        <f t="shared" si="4"/>
        <v>0.21808690055538918</v>
      </c>
      <c r="I21" s="46">
        <f t="shared" si="5"/>
        <v>0.78191309944461085</v>
      </c>
      <c r="J21" s="49">
        <f t="shared" si="6"/>
        <v>-0.24601167064169011</v>
      </c>
      <c r="K21" s="46">
        <f t="shared" si="7"/>
        <v>100</v>
      </c>
      <c r="AC21" s="21">
        <v>1.8672314542744233E-4</v>
      </c>
      <c r="AD21" s="3">
        <v>1</v>
      </c>
      <c r="AE21" s="3">
        <v>0</v>
      </c>
      <c r="AF21" s="3">
        <f t="shared" si="12"/>
        <v>17</v>
      </c>
      <c r="AG21" s="3">
        <f t="shared" si="13"/>
        <v>0</v>
      </c>
      <c r="AH21" s="24">
        <f t="shared" si="9"/>
        <v>0.77027027027027029</v>
      </c>
      <c r="AI21" s="24">
        <f t="shared" si="10"/>
        <v>1</v>
      </c>
      <c r="AJ21" s="24">
        <f t="shared" si="11"/>
        <v>1.3513513513513487E-2</v>
      </c>
    </row>
    <row r="22" spans="2:36" x14ac:dyDescent="0.2">
      <c r="B22" s="3">
        <f>'SAT Admittance'!B23</f>
        <v>1636</v>
      </c>
      <c r="C22" s="7">
        <f>'SAT Admittance'!C23</f>
        <v>1</v>
      </c>
      <c r="D22" s="5">
        <f t="shared" si="0"/>
        <v>0</v>
      </c>
      <c r="E22" s="8">
        <f t="shared" si="1"/>
        <v>1</v>
      </c>
      <c r="F22" s="3">
        <f t="shared" si="2"/>
        <v>1</v>
      </c>
      <c r="G22" s="42">
        <f t="shared" si="3"/>
        <v>0.23275134150306809</v>
      </c>
      <c r="H22" s="45">
        <f t="shared" si="4"/>
        <v>0.23275134150306809</v>
      </c>
      <c r="I22" s="46">
        <f t="shared" si="5"/>
        <v>0.76724865849693191</v>
      </c>
      <c r="J22" s="49">
        <f t="shared" si="6"/>
        <v>-1.4577845991334371</v>
      </c>
      <c r="K22" s="46">
        <f t="shared" si="7"/>
        <v>0</v>
      </c>
      <c r="AC22" s="21">
        <v>1.9473192525831573E-4</v>
      </c>
      <c r="AD22" s="3">
        <v>1</v>
      </c>
      <c r="AE22" s="3">
        <v>0</v>
      </c>
      <c r="AF22" s="3">
        <f t="shared" si="12"/>
        <v>18</v>
      </c>
      <c r="AG22" s="3">
        <f t="shared" si="13"/>
        <v>0</v>
      </c>
      <c r="AH22" s="24">
        <f t="shared" si="9"/>
        <v>0.7567567567567568</v>
      </c>
      <c r="AI22" s="24">
        <f t="shared" si="10"/>
        <v>1</v>
      </c>
      <c r="AJ22" s="24">
        <f t="shared" si="11"/>
        <v>1.3513513513513598E-2</v>
      </c>
    </row>
    <row r="23" spans="2:36" x14ac:dyDescent="0.2">
      <c r="B23" s="3">
        <f>'SAT Admittance'!B24</f>
        <v>1855</v>
      </c>
      <c r="C23" s="7">
        <f>'SAT Admittance'!C24</f>
        <v>1</v>
      </c>
      <c r="D23" s="5">
        <f t="shared" si="0"/>
        <v>0</v>
      </c>
      <c r="E23" s="8">
        <f t="shared" si="1"/>
        <v>1</v>
      </c>
      <c r="F23" s="3">
        <f t="shared" si="2"/>
        <v>1</v>
      </c>
      <c r="G23" s="42">
        <f t="shared" si="3"/>
        <v>0.99966673042663845</v>
      </c>
      <c r="H23" s="45">
        <f t="shared" si="4"/>
        <v>0.99966673042663845</v>
      </c>
      <c r="I23" s="46">
        <f t="shared" si="5"/>
        <v>3.3326957336154983E-4</v>
      </c>
      <c r="J23" s="49">
        <f t="shared" si="6"/>
        <v>-3.3332512000749492E-4</v>
      </c>
      <c r="K23" s="46">
        <f t="shared" si="7"/>
        <v>100</v>
      </c>
      <c r="AC23" s="21">
        <v>2.2087839885218718E-4</v>
      </c>
      <c r="AD23" s="3">
        <v>1</v>
      </c>
      <c r="AE23" s="3">
        <v>0</v>
      </c>
      <c r="AF23" s="3">
        <f t="shared" si="12"/>
        <v>19</v>
      </c>
      <c r="AG23" s="3">
        <f t="shared" si="13"/>
        <v>0</v>
      </c>
      <c r="AH23" s="24">
        <f t="shared" si="9"/>
        <v>0.7432432432432432</v>
      </c>
      <c r="AI23" s="24">
        <f t="shared" si="10"/>
        <v>1</v>
      </c>
      <c r="AJ23" s="24">
        <f t="shared" si="11"/>
        <v>1.3513513513513487E-2</v>
      </c>
    </row>
    <row r="24" spans="2:36" x14ac:dyDescent="0.2">
      <c r="B24" s="3">
        <f>'SAT Admittance'!B25</f>
        <v>1987</v>
      </c>
      <c r="C24" s="7">
        <f>'SAT Admittance'!C25</f>
        <v>1</v>
      </c>
      <c r="D24" s="5">
        <f t="shared" si="0"/>
        <v>0</v>
      </c>
      <c r="E24" s="8">
        <f t="shared" si="1"/>
        <v>1</v>
      </c>
      <c r="F24" s="3">
        <f t="shared" si="2"/>
        <v>1</v>
      </c>
      <c r="G24" s="42">
        <f t="shared" si="3"/>
        <v>0.99999869703646715</v>
      </c>
      <c r="H24" s="45">
        <f t="shared" si="4"/>
        <v>0.99999869703646715</v>
      </c>
      <c r="I24" s="46">
        <f t="shared" si="5"/>
        <v>1.3029635328454248E-6</v>
      </c>
      <c r="J24" s="49">
        <f t="shared" si="6"/>
        <v>-1.3029643817031461E-6</v>
      </c>
      <c r="K24" s="46">
        <f t="shared" si="7"/>
        <v>100</v>
      </c>
      <c r="AC24" s="21">
        <v>2.2087839885218718E-4</v>
      </c>
      <c r="AD24" s="3">
        <v>1</v>
      </c>
      <c r="AE24" s="3">
        <v>0</v>
      </c>
      <c r="AF24" s="3">
        <f t="shared" si="12"/>
        <v>20</v>
      </c>
      <c r="AG24" s="3">
        <f t="shared" si="13"/>
        <v>0</v>
      </c>
      <c r="AH24" s="24">
        <f t="shared" si="9"/>
        <v>0.72972972972972971</v>
      </c>
      <c r="AI24" s="24">
        <f t="shared" si="10"/>
        <v>1</v>
      </c>
      <c r="AJ24" s="24">
        <f t="shared" si="11"/>
        <v>1.3513513513513487E-2</v>
      </c>
    </row>
    <row r="25" spans="2:36" x14ac:dyDescent="0.2">
      <c r="B25" s="3">
        <f>'SAT Admittance'!B26</f>
        <v>1997</v>
      </c>
      <c r="C25" s="7">
        <f>'SAT Admittance'!C26</f>
        <v>1</v>
      </c>
      <c r="D25" s="5">
        <f t="shared" si="0"/>
        <v>0</v>
      </c>
      <c r="E25" s="8">
        <f t="shared" si="1"/>
        <v>1</v>
      </c>
      <c r="F25" s="3">
        <f t="shared" si="2"/>
        <v>1</v>
      </c>
      <c r="G25" s="42">
        <f t="shared" si="3"/>
        <v>0.99999914393323508</v>
      </c>
      <c r="H25" s="45">
        <f t="shared" si="4"/>
        <v>0.99999914393323508</v>
      </c>
      <c r="I25" s="46">
        <f t="shared" si="5"/>
        <v>8.5606676492044897E-7</v>
      </c>
      <c r="J25" s="49">
        <f t="shared" si="6"/>
        <v>-8.5606713134581108E-7</v>
      </c>
      <c r="K25" s="46">
        <f t="shared" si="7"/>
        <v>100</v>
      </c>
      <c r="AC25" s="21">
        <v>2.7248539937196816E-4</v>
      </c>
      <c r="AD25" s="3">
        <v>1</v>
      </c>
      <c r="AE25" s="3">
        <v>0</v>
      </c>
      <c r="AF25" s="3">
        <f t="shared" si="12"/>
        <v>21</v>
      </c>
      <c r="AG25" s="3">
        <f t="shared" si="13"/>
        <v>0</v>
      </c>
      <c r="AH25" s="24">
        <f t="shared" si="9"/>
        <v>0.71621621621621623</v>
      </c>
      <c r="AI25" s="24">
        <f t="shared" si="10"/>
        <v>1</v>
      </c>
      <c r="AJ25" s="24">
        <f t="shared" si="11"/>
        <v>1.3513513513513598E-2</v>
      </c>
    </row>
    <row r="26" spans="2:36" x14ac:dyDescent="0.2">
      <c r="B26" s="3">
        <f>'SAT Admittance'!B27</f>
        <v>1422</v>
      </c>
      <c r="C26" s="7">
        <f>'SAT Admittance'!C27</f>
        <v>0</v>
      </c>
      <c r="D26" s="5">
        <f t="shared" si="0"/>
        <v>1</v>
      </c>
      <c r="E26" s="8">
        <f t="shared" si="1"/>
        <v>1</v>
      </c>
      <c r="F26" s="3">
        <f t="shared" si="2"/>
        <v>0</v>
      </c>
      <c r="G26" s="42">
        <f t="shared" si="3"/>
        <v>3.784848569794077E-5</v>
      </c>
      <c r="H26" s="45">
        <f t="shared" si="4"/>
        <v>3.784848569794077E-5</v>
      </c>
      <c r="I26" s="46">
        <f t="shared" si="5"/>
        <v>0.99996215151430201</v>
      </c>
      <c r="J26" s="49">
        <f t="shared" si="6"/>
        <v>-3.7849201969996903E-5</v>
      </c>
      <c r="K26" s="46">
        <f t="shared" si="7"/>
        <v>100</v>
      </c>
      <c r="AC26" s="21">
        <v>3.223231605841598E-4</v>
      </c>
      <c r="AD26" s="3">
        <v>1</v>
      </c>
      <c r="AE26" s="3">
        <v>0</v>
      </c>
      <c r="AF26" s="3">
        <f t="shared" si="12"/>
        <v>22</v>
      </c>
      <c r="AG26" s="3">
        <f t="shared" si="13"/>
        <v>0</v>
      </c>
      <c r="AH26" s="24">
        <f t="shared" si="9"/>
        <v>0.70270270270270263</v>
      </c>
      <c r="AI26" s="24">
        <f t="shared" si="10"/>
        <v>1</v>
      </c>
      <c r="AJ26" s="24">
        <f t="shared" si="11"/>
        <v>1.3513513513513375E-2</v>
      </c>
    </row>
    <row r="27" spans="2:36" x14ac:dyDescent="0.2">
      <c r="B27" s="3">
        <f>'SAT Admittance'!B28</f>
        <v>1508</v>
      </c>
      <c r="C27" s="7">
        <f>'SAT Admittance'!C28</f>
        <v>0</v>
      </c>
      <c r="D27" s="5">
        <f t="shared" si="0"/>
        <v>1</v>
      </c>
      <c r="E27" s="8">
        <f t="shared" si="1"/>
        <v>1</v>
      </c>
      <c r="F27" s="3">
        <f t="shared" si="2"/>
        <v>0</v>
      </c>
      <c r="G27" s="42">
        <f t="shared" si="3"/>
        <v>1.4005857045769747E-3</v>
      </c>
      <c r="H27" s="45">
        <f t="shared" si="4"/>
        <v>1.4005857045769747E-3</v>
      </c>
      <c r="I27" s="46">
        <f t="shared" si="5"/>
        <v>0.99859941429542298</v>
      </c>
      <c r="J27" s="49">
        <f t="shared" si="6"/>
        <v>-1.4015674415131657E-3</v>
      </c>
      <c r="K27" s="46">
        <f t="shared" si="7"/>
        <v>100</v>
      </c>
      <c r="AC27" s="21">
        <v>3.5056149208260708E-4</v>
      </c>
      <c r="AD27" s="3">
        <v>1</v>
      </c>
      <c r="AE27" s="3">
        <v>0</v>
      </c>
      <c r="AF27" s="3">
        <f t="shared" si="12"/>
        <v>23</v>
      </c>
      <c r="AG27" s="3">
        <f t="shared" si="13"/>
        <v>0</v>
      </c>
      <c r="AH27" s="24">
        <f t="shared" si="9"/>
        <v>0.68918918918918926</v>
      </c>
      <c r="AI27" s="24">
        <f t="shared" si="10"/>
        <v>1</v>
      </c>
      <c r="AJ27" s="24">
        <f t="shared" si="11"/>
        <v>1.3513513513513598E-2</v>
      </c>
    </row>
    <row r="28" spans="2:36" x14ac:dyDescent="0.2">
      <c r="B28" s="3">
        <f>'SAT Admittance'!B29</f>
        <v>1720</v>
      </c>
      <c r="C28" s="7">
        <f>'SAT Admittance'!C29</f>
        <v>1</v>
      </c>
      <c r="D28" s="5">
        <f t="shared" si="0"/>
        <v>0</v>
      </c>
      <c r="E28" s="8">
        <f t="shared" si="1"/>
        <v>1</v>
      </c>
      <c r="F28" s="3">
        <f t="shared" si="2"/>
        <v>1</v>
      </c>
      <c r="G28" s="42">
        <f t="shared" si="3"/>
        <v>0.91178028143787926</v>
      </c>
      <c r="H28" s="45">
        <f t="shared" si="4"/>
        <v>0.91178028143787926</v>
      </c>
      <c r="I28" s="46">
        <f t="shared" si="5"/>
        <v>8.8219718562120741E-2</v>
      </c>
      <c r="J28" s="49">
        <f t="shared" si="6"/>
        <v>-9.2356237409574216E-2</v>
      </c>
      <c r="K28" s="46">
        <f t="shared" si="7"/>
        <v>100</v>
      </c>
      <c r="AC28" s="21">
        <v>3.5056149208260708E-4</v>
      </c>
      <c r="AD28" s="3">
        <v>1</v>
      </c>
      <c r="AE28" s="3">
        <v>0</v>
      </c>
      <c r="AF28" s="3">
        <f t="shared" si="12"/>
        <v>24</v>
      </c>
      <c r="AG28" s="3">
        <f t="shared" si="13"/>
        <v>0</v>
      </c>
      <c r="AH28" s="24">
        <f t="shared" si="9"/>
        <v>0.67567567567567566</v>
      </c>
      <c r="AI28" s="24">
        <f t="shared" si="10"/>
        <v>1</v>
      </c>
      <c r="AJ28" s="24">
        <f t="shared" si="11"/>
        <v>1.3513513513513487E-2</v>
      </c>
    </row>
    <row r="29" spans="2:36" x14ac:dyDescent="0.2">
      <c r="B29" s="3">
        <f>'SAT Admittance'!B30</f>
        <v>1879</v>
      </c>
      <c r="C29" s="7">
        <f>'SAT Admittance'!C30</f>
        <v>1</v>
      </c>
      <c r="D29" s="5">
        <f t="shared" si="0"/>
        <v>0</v>
      </c>
      <c r="E29" s="8">
        <f t="shared" si="1"/>
        <v>1</v>
      </c>
      <c r="F29" s="3">
        <f t="shared" si="2"/>
        <v>1</v>
      </c>
      <c r="G29" s="42">
        <f t="shared" si="3"/>
        <v>0.99987836234656979</v>
      </c>
      <c r="H29" s="45">
        <f t="shared" si="4"/>
        <v>0.99987836234656979</v>
      </c>
      <c r="I29" s="46">
        <f t="shared" si="5"/>
        <v>1.216376534302066E-4</v>
      </c>
      <c r="J29" s="49">
        <f t="shared" si="6"/>
        <v>-1.2164505188953285E-4</v>
      </c>
      <c r="K29" s="46">
        <f t="shared" si="7"/>
        <v>100</v>
      </c>
      <c r="AC29" s="21">
        <v>3.8127280516304002E-4</v>
      </c>
      <c r="AD29" s="3">
        <v>1</v>
      </c>
      <c r="AE29" s="3">
        <v>0</v>
      </c>
      <c r="AF29" s="3">
        <f t="shared" si="12"/>
        <v>25</v>
      </c>
      <c r="AG29" s="3">
        <f t="shared" si="13"/>
        <v>0</v>
      </c>
      <c r="AH29" s="24">
        <f t="shared" si="9"/>
        <v>0.66216216216216217</v>
      </c>
      <c r="AI29" s="24">
        <f t="shared" si="10"/>
        <v>1</v>
      </c>
      <c r="AJ29" s="24">
        <f t="shared" si="11"/>
        <v>1.3513513513513487E-2</v>
      </c>
    </row>
    <row r="30" spans="2:36" x14ac:dyDescent="0.2">
      <c r="B30" s="3">
        <f>'SAT Admittance'!B31</f>
        <v>1634</v>
      </c>
      <c r="C30" s="7">
        <f>'SAT Admittance'!C31</f>
        <v>1</v>
      </c>
      <c r="D30" s="5">
        <f t="shared" si="0"/>
        <v>0</v>
      </c>
      <c r="E30" s="8">
        <f t="shared" si="1"/>
        <v>1</v>
      </c>
      <c r="F30" s="3">
        <f t="shared" si="2"/>
        <v>1</v>
      </c>
      <c r="G30" s="42">
        <f t="shared" si="3"/>
        <v>0.21808690055538918</v>
      </c>
      <c r="H30" s="45">
        <f t="shared" si="4"/>
        <v>0.21808690055538918</v>
      </c>
      <c r="I30" s="46">
        <f t="shared" si="5"/>
        <v>0.78191309944461085</v>
      </c>
      <c r="J30" s="49">
        <f t="shared" si="6"/>
        <v>-1.522861669222576</v>
      </c>
      <c r="K30" s="46">
        <f t="shared" si="7"/>
        <v>0</v>
      </c>
      <c r="AC30" s="21">
        <v>3.9762273484760679E-4</v>
      </c>
      <c r="AD30" s="3">
        <v>1</v>
      </c>
      <c r="AE30" s="3">
        <v>0</v>
      </c>
      <c r="AF30" s="3">
        <f t="shared" si="12"/>
        <v>26</v>
      </c>
      <c r="AG30" s="3">
        <f t="shared" si="13"/>
        <v>0</v>
      </c>
      <c r="AH30" s="24">
        <f t="shared" si="9"/>
        <v>0.64864864864864868</v>
      </c>
      <c r="AI30" s="24">
        <f t="shared" si="10"/>
        <v>1</v>
      </c>
      <c r="AJ30" s="24">
        <f t="shared" si="11"/>
        <v>1.3513513513513598E-2</v>
      </c>
    </row>
    <row r="31" spans="2:36" x14ac:dyDescent="0.2">
      <c r="B31" s="3">
        <f>'SAT Admittance'!B32</f>
        <v>1802</v>
      </c>
      <c r="C31" s="7">
        <f>'SAT Admittance'!C32</f>
        <v>1</v>
      </c>
      <c r="D31" s="5">
        <f t="shared" si="0"/>
        <v>0</v>
      </c>
      <c r="E31" s="8">
        <f t="shared" si="1"/>
        <v>1</v>
      </c>
      <c r="F31" s="3">
        <f t="shared" si="2"/>
        <v>1</v>
      </c>
      <c r="G31" s="42">
        <f t="shared" si="3"/>
        <v>0.99692069593622545</v>
      </c>
      <c r="H31" s="45">
        <f t="shared" si="4"/>
        <v>0.99692069593622545</v>
      </c>
      <c r="I31" s="46">
        <f t="shared" si="5"/>
        <v>3.0793040637745461E-3</v>
      </c>
      <c r="J31" s="49">
        <f t="shared" si="6"/>
        <v>-3.0840548758364981E-3</v>
      </c>
      <c r="K31" s="46">
        <f t="shared" si="7"/>
        <v>100</v>
      </c>
      <c r="AC31" s="21">
        <v>4.5099887932247977E-4</v>
      </c>
      <c r="AD31" s="3">
        <v>1</v>
      </c>
      <c r="AE31" s="3">
        <v>0</v>
      </c>
      <c r="AF31" s="3">
        <f t="shared" si="12"/>
        <v>27</v>
      </c>
      <c r="AG31" s="3">
        <f t="shared" si="13"/>
        <v>0</v>
      </c>
      <c r="AH31" s="24">
        <f t="shared" si="9"/>
        <v>0.63513513513513509</v>
      </c>
      <c r="AI31" s="24">
        <f t="shared" si="10"/>
        <v>1</v>
      </c>
      <c r="AJ31" s="24">
        <f t="shared" si="11"/>
        <v>1.3513513513513487E-2</v>
      </c>
    </row>
    <row r="32" spans="2:36" x14ac:dyDescent="0.2">
      <c r="B32" s="3">
        <f>'SAT Admittance'!B33</f>
        <v>1849</v>
      </c>
      <c r="C32" s="7">
        <f>'SAT Admittance'!C33</f>
        <v>1</v>
      </c>
      <c r="D32" s="5">
        <f t="shared" si="0"/>
        <v>0</v>
      </c>
      <c r="E32" s="8">
        <f t="shared" si="1"/>
        <v>1</v>
      </c>
      <c r="F32" s="3">
        <f t="shared" si="2"/>
        <v>1</v>
      </c>
      <c r="G32" s="42">
        <f t="shared" si="3"/>
        <v>0.99957124512418971</v>
      </c>
      <c r="H32" s="45">
        <f t="shared" si="4"/>
        <v>0.99957124512418971</v>
      </c>
      <c r="I32" s="46">
        <f t="shared" si="5"/>
        <v>4.2875487581028882E-4</v>
      </c>
      <c r="J32" s="49">
        <f t="shared" si="6"/>
        <v>-4.2884681746328156E-4</v>
      </c>
      <c r="K32" s="46">
        <f t="shared" si="7"/>
        <v>100</v>
      </c>
      <c r="AC32" s="21">
        <v>5.5634232184683513E-4</v>
      </c>
      <c r="AD32" s="3">
        <v>1</v>
      </c>
      <c r="AE32" s="3">
        <v>0</v>
      </c>
      <c r="AF32" s="3">
        <f t="shared" si="12"/>
        <v>28</v>
      </c>
      <c r="AG32" s="3">
        <f t="shared" si="13"/>
        <v>0</v>
      </c>
      <c r="AH32" s="24">
        <f t="shared" si="9"/>
        <v>0.6216216216216216</v>
      </c>
      <c r="AI32" s="24">
        <f t="shared" si="10"/>
        <v>1</v>
      </c>
      <c r="AJ32" s="24">
        <f t="shared" si="11"/>
        <v>1.3513513513513487E-2</v>
      </c>
    </row>
    <row r="33" spans="2:36" x14ac:dyDescent="0.2">
      <c r="B33" s="3">
        <f>'SAT Admittance'!B34</f>
        <v>1764</v>
      </c>
      <c r="C33" s="7">
        <f>'SAT Admittance'!C34</f>
        <v>1</v>
      </c>
      <c r="D33" s="5">
        <f t="shared" si="0"/>
        <v>0</v>
      </c>
      <c r="E33" s="8">
        <f t="shared" si="1"/>
        <v>1</v>
      </c>
      <c r="F33" s="3">
        <f t="shared" si="2"/>
        <v>1</v>
      </c>
      <c r="G33" s="42">
        <f t="shared" si="3"/>
        <v>0.98498804575755661</v>
      </c>
      <c r="H33" s="45">
        <f t="shared" si="4"/>
        <v>0.98498804575755661</v>
      </c>
      <c r="I33" s="46">
        <f t="shared" si="5"/>
        <v>1.5011954242443393E-2</v>
      </c>
      <c r="J33" s="49">
        <f t="shared" si="6"/>
        <v>-1.5125774170438056E-2</v>
      </c>
      <c r="K33" s="46">
        <f t="shared" si="7"/>
        <v>100</v>
      </c>
      <c r="AC33" s="21">
        <v>5.801953120155868E-4</v>
      </c>
      <c r="AD33" s="3">
        <v>1</v>
      </c>
      <c r="AE33" s="3">
        <v>0</v>
      </c>
      <c r="AF33" s="3">
        <f t="shared" si="12"/>
        <v>29</v>
      </c>
      <c r="AG33" s="3">
        <f t="shared" si="13"/>
        <v>0</v>
      </c>
      <c r="AH33" s="24">
        <f t="shared" si="9"/>
        <v>0.60810810810810811</v>
      </c>
      <c r="AI33" s="24">
        <f t="shared" si="10"/>
        <v>1</v>
      </c>
      <c r="AJ33" s="24">
        <f t="shared" si="11"/>
        <v>1.3513513513513598E-2</v>
      </c>
    </row>
    <row r="34" spans="2:36" x14ac:dyDescent="0.2">
      <c r="B34" s="3">
        <f>'SAT Admittance'!B35</f>
        <v>1460</v>
      </c>
      <c r="C34" s="7">
        <f>'SAT Admittance'!C35</f>
        <v>0</v>
      </c>
      <c r="D34" s="5">
        <f t="shared" si="0"/>
        <v>1</v>
      </c>
      <c r="E34" s="8">
        <f t="shared" si="1"/>
        <v>1</v>
      </c>
      <c r="F34" s="3">
        <f t="shared" si="2"/>
        <v>0</v>
      </c>
      <c r="G34" s="42">
        <f t="shared" si="3"/>
        <v>1.8672314542744233E-4</v>
      </c>
      <c r="H34" s="45">
        <f t="shared" si="4"/>
        <v>1.8672314542744233E-4</v>
      </c>
      <c r="I34" s="46">
        <f t="shared" si="5"/>
        <v>0.99981327685457255</v>
      </c>
      <c r="J34" s="49">
        <f t="shared" si="6"/>
        <v>-1.8674058036433804E-4</v>
      </c>
      <c r="K34" s="46">
        <f t="shared" si="7"/>
        <v>100</v>
      </c>
      <c r="AC34" s="21">
        <v>7.1569459884243073E-4</v>
      </c>
      <c r="AD34" s="3">
        <v>1</v>
      </c>
      <c r="AE34" s="3">
        <v>0</v>
      </c>
      <c r="AF34" s="3">
        <f t="shared" si="12"/>
        <v>30</v>
      </c>
      <c r="AG34" s="3">
        <f t="shared" si="13"/>
        <v>0</v>
      </c>
      <c r="AH34" s="24">
        <f t="shared" si="9"/>
        <v>0.59459459459459452</v>
      </c>
      <c r="AI34" s="24">
        <f t="shared" si="10"/>
        <v>1</v>
      </c>
      <c r="AJ34" s="24">
        <f t="shared" si="11"/>
        <v>1.3513513513513375E-2</v>
      </c>
    </row>
    <row r="35" spans="2:36" x14ac:dyDescent="0.2">
      <c r="B35" s="3">
        <f>'SAT Admittance'!B36</f>
        <v>1675</v>
      </c>
      <c r="C35" s="7">
        <f>'SAT Admittance'!C36</f>
        <v>1</v>
      </c>
      <c r="D35" s="5">
        <f t="shared" si="0"/>
        <v>0</v>
      </c>
      <c r="E35" s="8">
        <f t="shared" si="1"/>
        <v>1</v>
      </c>
      <c r="F35" s="3">
        <f t="shared" si="2"/>
        <v>1</v>
      </c>
      <c r="G35" s="42">
        <f t="shared" si="3"/>
        <v>0.60953297723137878</v>
      </c>
      <c r="H35" s="45">
        <f t="shared" si="4"/>
        <v>0.60953297723137878</v>
      </c>
      <c r="I35" s="46">
        <f t="shared" si="5"/>
        <v>0.39046702276862122</v>
      </c>
      <c r="J35" s="49">
        <f t="shared" si="6"/>
        <v>-0.49506222614073198</v>
      </c>
      <c r="K35" s="46">
        <f t="shared" si="7"/>
        <v>100</v>
      </c>
      <c r="AC35" s="21">
        <v>7.783688797371181E-4</v>
      </c>
      <c r="AD35" s="3">
        <v>1</v>
      </c>
      <c r="AE35" s="3">
        <v>0</v>
      </c>
      <c r="AF35" s="3">
        <f t="shared" si="12"/>
        <v>31</v>
      </c>
      <c r="AG35" s="3">
        <f t="shared" si="13"/>
        <v>0</v>
      </c>
      <c r="AH35" s="24">
        <f t="shared" si="9"/>
        <v>0.58108108108108114</v>
      </c>
      <c r="AI35" s="24">
        <f t="shared" si="10"/>
        <v>1</v>
      </c>
      <c r="AJ35" s="24">
        <f t="shared" si="11"/>
        <v>1.3513513513513598E-2</v>
      </c>
    </row>
    <row r="36" spans="2:36" x14ac:dyDescent="0.2">
      <c r="B36" s="3">
        <f>'SAT Admittance'!B37</f>
        <v>1656</v>
      </c>
      <c r="C36" s="7">
        <f>'SAT Admittance'!C37</f>
        <v>0</v>
      </c>
      <c r="D36" s="5">
        <f t="shared" ref="D36:D67" si="14">1-C36</f>
        <v>1</v>
      </c>
      <c r="E36" s="8">
        <f t="shared" ref="E36:E67" si="15">C36+D36</f>
        <v>1</v>
      </c>
      <c r="F36" s="3">
        <f t="shared" ref="F36:F67" si="16">IF(E36=0,"",C36/E36)</f>
        <v>0</v>
      </c>
      <c r="G36" s="42">
        <f t="shared" ref="G36:G67" si="17">1/(1+EXP(-$N$5-$N$6*B36))</f>
        <v>0.41271742579387904</v>
      </c>
      <c r="H36" s="45">
        <f t="shared" ref="H36:H67" si="18">E36*G36</f>
        <v>0.41271742579387904</v>
      </c>
      <c r="I36" s="46">
        <f t="shared" ref="I36:I67" si="19">E36-H36</f>
        <v>0.58728257420612096</v>
      </c>
      <c r="J36" s="49">
        <f t="shared" ref="J36:J67" si="20">IFERROR(E36*(F36*LN(G36)+(1-F36)*LN(1-G36)),0)</f>
        <v>-0.53224918792038345</v>
      </c>
      <c r="K36" s="46">
        <f t="shared" ref="K36:K67" si="21">100*IF(G36&gt;=$Y$10,C36/E36,D36/E36)</f>
        <v>100</v>
      </c>
      <c r="AC36" s="21">
        <v>1.0889058423159239E-3</v>
      </c>
      <c r="AD36" s="3">
        <v>1</v>
      </c>
      <c r="AE36" s="3">
        <v>0</v>
      </c>
      <c r="AF36" s="3">
        <f t="shared" si="12"/>
        <v>32</v>
      </c>
      <c r="AG36" s="3">
        <f t="shared" si="13"/>
        <v>0</v>
      </c>
      <c r="AH36" s="24">
        <f t="shared" si="9"/>
        <v>0.56756756756756754</v>
      </c>
      <c r="AI36" s="24">
        <f t="shared" si="10"/>
        <v>1</v>
      </c>
      <c r="AJ36" s="24">
        <f t="shared" si="11"/>
        <v>1.3513513513513487E-2</v>
      </c>
    </row>
    <row r="37" spans="2:36" x14ac:dyDescent="0.2">
      <c r="B37" s="3">
        <f>'SAT Admittance'!B38</f>
        <v>2020</v>
      </c>
      <c r="C37" s="7">
        <f>'SAT Admittance'!C38</f>
        <v>1</v>
      </c>
      <c r="D37" s="5">
        <f t="shared" si="14"/>
        <v>0</v>
      </c>
      <c r="E37" s="8">
        <f t="shared" si="15"/>
        <v>1</v>
      </c>
      <c r="F37" s="3">
        <f t="shared" si="16"/>
        <v>1</v>
      </c>
      <c r="G37" s="42">
        <f t="shared" si="17"/>
        <v>0.9999996742152244</v>
      </c>
      <c r="H37" s="45">
        <f t="shared" si="18"/>
        <v>0.9999996742152244</v>
      </c>
      <c r="I37" s="46">
        <f t="shared" si="19"/>
        <v>3.2578477560107899E-7</v>
      </c>
      <c r="J37" s="49">
        <f t="shared" si="20"/>
        <v>-3.257848286689505E-7</v>
      </c>
      <c r="K37" s="46">
        <f t="shared" si="21"/>
        <v>100</v>
      </c>
      <c r="AC37" s="21">
        <v>1.4005857045769747E-3</v>
      </c>
      <c r="AD37" s="3">
        <v>1</v>
      </c>
      <c r="AE37" s="3">
        <v>0</v>
      </c>
      <c r="AF37" s="3">
        <f t="shared" si="12"/>
        <v>33</v>
      </c>
      <c r="AG37" s="3">
        <f t="shared" si="13"/>
        <v>0</v>
      </c>
      <c r="AH37" s="24">
        <f t="shared" si="9"/>
        <v>0.55405405405405406</v>
      </c>
      <c r="AI37" s="24">
        <f t="shared" si="10"/>
        <v>1</v>
      </c>
      <c r="AJ37" s="24">
        <f t="shared" si="11"/>
        <v>1.3513513513513487E-2</v>
      </c>
    </row>
    <row r="38" spans="2:36" x14ac:dyDescent="0.2">
      <c r="B38" s="3">
        <f>'SAT Admittance'!B39</f>
        <v>1850</v>
      </c>
      <c r="C38" s="7">
        <f>'SAT Admittance'!C39</f>
        <v>1</v>
      </c>
      <c r="D38" s="5">
        <f t="shared" si="14"/>
        <v>0</v>
      </c>
      <c r="E38" s="8">
        <f t="shared" si="15"/>
        <v>1</v>
      </c>
      <c r="F38" s="3">
        <f t="shared" si="16"/>
        <v>1</v>
      </c>
      <c r="G38" s="42">
        <f t="shared" si="17"/>
        <v>0.99958887465617485</v>
      </c>
      <c r="H38" s="45">
        <f t="shared" si="18"/>
        <v>0.99958887465617485</v>
      </c>
      <c r="I38" s="46">
        <f t="shared" si="19"/>
        <v>4.111253438251472E-4</v>
      </c>
      <c r="J38" s="49">
        <f t="shared" si="20"/>
        <v>-4.1120987901981619E-4</v>
      </c>
      <c r="K38" s="46">
        <f t="shared" si="21"/>
        <v>100</v>
      </c>
      <c r="AC38" s="21">
        <v>1.4005857045769747E-3</v>
      </c>
      <c r="AD38" s="3">
        <v>1</v>
      </c>
      <c r="AE38" s="3">
        <v>0</v>
      </c>
      <c r="AF38" s="3">
        <f t="shared" si="12"/>
        <v>34</v>
      </c>
      <c r="AG38" s="3">
        <f t="shared" si="13"/>
        <v>0</v>
      </c>
      <c r="AH38" s="24">
        <f t="shared" si="9"/>
        <v>0.54054054054054057</v>
      </c>
      <c r="AI38" s="24">
        <f t="shared" si="10"/>
        <v>1</v>
      </c>
      <c r="AJ38" s="24">
        <f t="shared" si="11"/>
        <v>1.3513513513513598E-2</v>
      </c>
    </row>
    <row r="39" spans="2:36" x14ac:dyDescent="0.2">
      <c r="B39" s="3">
        <f>'SAT Admittance'!B40</f>
        <v>1865</v>
      </c>
      <c r="C39" s="7">
        <f>'SAT Admittance'!C40</f>
        <v>1</v>
      </c>
      <c r="D39" s="5">
        <f t="shared" si="14"/>
        <v>0</v>
      </c>
      <c r="E39" s="8">
        <f t="shared" si="15"/>
        <v>1</v>
      </c>
      <c r="F39" s="3">
        <f t="shared" si="16"/>
        <v>1</v>
      </c>
      <c r="G39" s="42">
        <f t="shared" si="17"/>
        <v>0.99978101191143676</v>
      </c>
      <c r="H39" s="45">
        <f t="shared" si="18"/>
        <v>0.99978101191143676</v>
      </c>
      <c r="I39" s="46">
        <f t="shared" si="19"/>
        <v>2.1898808856324337E-4</v>
      </c>
      <c r="J39" s="49">
        <f t="shared" si="20"/>
        <v>-2.1901206995586644E-4</v>
      </c>
      <c r="K39" s="46">
        <f t="shared" si="21"/>
        <v>100</v>
      </c>
      <c r="AC39" s="21">
        <v>1.5231453467477191E-3</v>
      </c>
      <c r="AD39" s="3">
        <v>1</v>
      </c>
      <c r="AE39" s="3">
        <v>0</v>
      </c>
      <c r="AF39" s="3">
        <f t="shared" si="12"/>
        <v>35</v>
      </c>
      <c r="AG39" s="3">
        <f t="shared" si="13"/>
        <v>0</v>
      </c>
      <c r="AH39" s="24">
        <f t="shared" si="9"/>
        <v>0.52702702702702697</v>
      </c>
      <c r="AI39" s="24">
        <f t="shared" si="10"/>
        <v>1</v>
      </c>
      <c r="AJ39" s="24">
        <f t="shared" si="11"/>
        <v>1.3513513513513487E-2</v>
      </c>
    </row>
    <row r="40" spans="2:36" x14ac:dyDescent="0.2">
      <c r="B40" s="3">
        <f>'SAT Admittance'!B41</f>
        <v>1664</v>
      </c>
      <c r="C40" s="7">
        <f>'SAT Admittance'!C41</f>
        <v>0</v>
      </c>
      <c r="D40" s="5">
        <f t="shared" si="14"/>
        <v>1</v>
      </c>
      <c r="E40" s="8">
        <f t="shared" si="15"/>
        <v>1</v>
      </c>
      <c r="F40" s="3">
        <f t="shared" si="16"/>
        <v>0</v>
      </c>
      <c r="G40" s="42">
        <f t="shared" si="17"/>
        <v>0.49582409765550461</v>
      </c>
      <c r="H40" s="45">
        <f t="shared" si="18"/>
        <v>0.49582409765550461</v>
      </c>
      <c r="I40" s="46">
        <f t="shared" si="19"/>
        <v>0.50417590234449539</v>
      </c>
      <c r="J40" s="49">
        <f t="shared" si="20"/>
        <v>-0.68483005921320994</v>
      </c>
      <c r="K40" s="46">
        <f t="shared" si="21"/>
        <v>100</v>
      </c>
      <c r="AC40" s="21">
        <v>2.4155737777679909E-3</v>
      </c>
      <c r="AD40" s="3">
        <v>1</v>
      </c>
      <c r="AE40" s="3">
        <v>0</v>
      </c>
      <c r="AF40" s="3">
        <f t="shared" si="12"/>
        <v>36</v>
      </c>
      <c r="AG40" s="3">
        <f t="shared" si="13"/>
        <v>0</v>
      </c>
      <c r="AH40" s="24">
        <f t="shared" si="9"/>
        <v>0.51351351351351349</v>
      </c>
      <c r="AI40" s="24">
        <f t="shared" si="10"/>
        <v>1</v>
      </c>
      <c r="AJ40" s="24">
        <f t="shared" si="11"/>
        <v>1.3513513513513487E-2</v>
      </c>
    </row>
    <row r="41" spans="2:36" x14ac:dyDescent="0.2">
      <c r="B41" s="3">
        <f>'SAT Admittance'!B42</f>
        <v>1872</v>
      </c>
      <c r="C41" s="7">
        <f>'SAT Admittance'!C42</f>
        <v>1</v>
      </c>
      <c r="D41" s="5">
        <f t="shared" si="14"/>
        <v>0</v>
      </c>
      <c r="E41" s="8">
        <f t="shared" si="15"/>
        <v>1</v>
      </c>
      <c r="F41" s="3">
        <f t="shared" si="16"/>
        <v>1</v>
      </c>
      <c r="G41" s="42">
        <f t="shared" si="17"/>
        <v>0.99983678978052715</v>
      </c>
      <c r="H41" s="45">
        <f t="shared" si="18"/>
        <v>0.99983678978052715</v>
      </c>
      <c r="I41" s="46">
        <f t="shared" si="19"/>
        <v>1.6321021947285352E-4</v>
      </c>
      <c r="J41" s="49">
        <f t="shared" si="20"/>
        <v>-1.6322353971007599E-4</v>
      </c>
      <c r="K41" s="46">
        <f t="shared" si="21"/>
        <v>100</v>
      </c>
      <c r="AC41" s="21">
        <v>2.7390936807261258E-3</v>
      </c>
      <c r="AD41" s="3">
        <v>1</v>
      </c>
      <c r="AE41" s="3">
        <v>0</v>
      </c>
      <c r="AF41" s="3">
        <f t="shared" si="12"/>
        <v>37</v>
      </c>
      <c r="AG41" s="3">
        <f t="shared" si="13"/>
        <v>0</v>
      </c>
      <c r="AH41" s="24">
        <f t="shared" si="9"/>
        <v>0.5</v>
      </c>
      <c r="AI41" s="24">
        <f t="shared" si="10"/>
        <v>1</v>
      </c>
      <c r="AJ41" s="24">
        <f t="shared" si="11"/>
        <v>1.3513513513513487E-2</v>
      </c>
    </row>
    <row r="42" spans="2:36" x14ac:dyDescent="0.2">
      <c r="B42" s="3">
        <f>'SAT Admittance'!B43</f>
        <v>1654</v>
      </c>
      <c r="C42" s="7">
        <f>'SAT Admittance'!C43</f>
        <v>0</v>
      </c>
      <c r="D42" s="5">
        <f t="shared" si="14"/>
        <v>1</v>
      </c>
      <c r="E42" s="8">
        <f t="shared" si="15"/>
        <v>1</v>
      </c>
      <c r="F42" s="3">
        <f t="shared" si="16"/>
        <v>0</v>
      </c>
      <c r="G42" s="42">
        <f t="shared" si="17"/>
        <v>0.39251501568827701</v>
      </c>
      <c r="H42" s="45">
        <f t="shared" si="18"/>
        <v>0.39251501568827701</v>
      </c>
      <c r="I42" s="46">
        <f t="shared" si="19"/>
        <v>0.60748498431172293</v>
      </c>
      <c r="J42" s="49">
        <f t="shared" si="20"/>
        <v>-0.4984278212552572</v>
      </c>
      <c r="K42" s="46">
        <f t="shared" si="21"/>
        <v>100</v>
      </c>
      <c r="AC42" s="21">
        <v>2.9784314464040176E-3</v>
      </c>
      <c r="AD42" s="3">
        <v>1</v>
      </c>
      <c r="AE42" s="3">
        <v>0</v>
      </c>
      <c r="AF42" s="3">
        <f t="shared" si="12"/>
        <v>38</v>
      </c>
      <c r="AG42" s="3">
        <f t="shared" si="13"/>
        <v>0</v>
      </c>
      <c r="AH42" s="24">
        <f t="shared" si="9"/>
        <v>0.48648648648648651</v>
      </c>
      <c r="AI42" s="24">
        <f t="shared" si="10"/>
        <v>1</v>
      </c>
      <c r="AJ42" s="24">
        <f t="shared" si="11"/>
        <v>1.3513513513513487E-2</v>
      </c>
    </row>
    <row r="43" spans="2:36" x14ac:dyDescent="0.2">
      <c r="B43" s="3">
        <f>'SAT Admittance'!B44</f>
        <v>1393</v>
      </c>
      <c r="C43" s="7">
        <f>'SAT Admittance'!C44</f>
        <v>0</v>
      </c>
      <c r="D43" s="5">
        <f t="shared" si="14"/>
        <v>1</v>
      </c>
      <c r="E43" s="8">
        <f t="shared" si="15"/>
        <v>1</v>
      </c>
      <c r="F43" s="3">
        <f t="shared" si="16"/>
        <v>0</v>
      </c>
      <c r="G43" s="42">
        <f t="shared" si="17"/>
        <v>1.1195103453121001E-5</v>
      </c>
      <c r="H43" s="45">
        <f t="shared" si="18"/>
        <v>1.1195103453121001E-5</v>
      </c>
      <c r="I43" s="46">
        <f t="shared" si="19"/>
        <v>0.99998880489654685</v>
      </c>
      <c r="J43" s="49">
        <f t="shared" si="20"/>
        <v>-1.1195166118792694E-5</v>
      </c>
      <c r="K43" s="46">
        <f t="shared" si="21"/>
        <v>100</v>
      </c>
      <c r="AC43" s="21">
        <v>3.671958951101673E-3</v>
      </c>
      <c r="AD43" s="3">
        <v>1</v>
      </c>
      <c r="AE43" s="3">
        <v>0</v>
      </c>
      <c r="AF43" s="3">
        <f t="shared" si="12"/>
        <v>39</v>
      </c>
      <c r="AG43" s="3">
        <f t="shared" si="13"/>
        <v>0</v>
      </c>
      <c r="AH43" s="24">
        <f t="shared" si="9"/>
        <v>0.47297297297297303</v>
      </c>
      <c r="AI43" s="24">
        <f t="shared" si="10"/>
        <v>1</v>
      </c>
      <c r="AJ43" s="24">
        <f t="shared" si="11"/>
        <v>1.3513513513513598E-2</v>
      </c>
    </row>
    <row r="44" spans="2:36" x14ac:dyDescent="0.2">
      <c r="B44" s="3">
        <f>'SAT Admittance'!B45</f>
        <v>1587</v>
      </c>
      <c r="C44" s="7">
        <f>'SAT Admittance'!C45</f>
        <v>0</v>
      </c>
      <c r="D44" s="5">
        <f t="shared" si="14"/>
        <v>1</v>
      </c>
      <c r="E44" s="8">
        <f t="shared" si="15"/>
        <v>1</v>
      </c>
      <c r="F44" s="3">
        <f t="shared" si="16"/>
        <v>0</v>
      </c>
      <c r="G44" s="42">
        <f t="shared" si="17"/>
        <v>3.7288143927772105E-2</v>
      </c>
      <c r="H44" s="45">
        <f t="shared" si="18"/>
        <v>3.7288143927772105E-2</v>
      </c>
      <c r="I44" s="46">
        <f t="shared" si="19"/>
        <v>0.96271185607222787</v>
      </c>
      <c r="J44" s="49">
        <f t="shared" si="20"/>
        <v>-3.8001126835982765E-2</v>
      </c>
      <c r="K44" s="46">
        <f t="shared" si="21"/>
        <v>100</v>
      </c>
      <c r="AC44" s="21">
        <v>3.8288812071339989E-3</v>
      </c>
      <c r="AD44" s="3">
        <v>1</v>
      </c>
      <c r="AE44" s="3">
        <v>0</v>
      </c>
      <c r="AF44" s="3">
        <f t="shared" si="12"/>
        <v>40</v>
      </c>
      <c r="AG44" s="3">
        <f t="shared" si="13"/>
        <v>0</v>
      </c>
      <c r="AH44" s="24">
        <f t="shared" si="9"/>
        <v>0.45945945945945943</v>
      </c>
      <c r="AI44" s="24">
        <f t="shared" si="10"/>
        <v>1</v>
      </c>
      <c r="AJ44" s="24">
        <f t="shared" si="11"/>
        <v>1.3513513513513487E-2</v>
      </c>
    </row>
    <row r="45" spans="2:36" x14ac:dyDescent="0.2">
      <c r="B45" s="3">
        <f>'SAT Admittance'!B46</f>
        <v>1631</v>
      </c>
      <c r="C45" s="7">
        <f>'SAT Admittance'!C46</f>
        <v>1</v>
      </c>
      <c r="D45" s="5">
        <f t="shared" si="14"/>
        <v>0</v>
      </c>
      <c r="E45" s="8">
        <f t="shared" si="15"/>
        <v>1</v>
      </c>
      <c r="F45" s="3">
        <f t="shared" si="16"/>
        <v>1</v>
      </c>
      <c r="G45" s="42">
        <f t="shared" si="17"/>
        <v>0.19736193635702443</v>
      </c>
      <c r="H45" s="45">
        <f t="shared" si="18"/>
        <v>0.19736193635702443</v>
      </c>
      <c r="I45" s="46">
        <f t="shared" si="19"/>
        <v>0.80263806364297552</v>
      </c>
      <c r="J45" s="49">
        <f t="shared" si="20"/>
        <v>-1.6227159955149606</v>
      </c>
      <c r="K45" s="46">
        <f t="shared" si="21"/>
        <v>0</v>
      </c>
      <c r="AC45" s="21">
        <v>5.8160683777946738E-3</v>
      </c>
      <c r="AD45" s="3">
        <v>1</v>
      </c>
      <c r="AE45" s="3">
        <v>0</v>
      </c>
      <c r="AF45" s="3">
        <f t="shared" si="12"/>
        <v>41</v>
      </c>
      <c r="AG45" s="3">
        <f t="shared" si="13"/>
        <v>0</v>
      </c>
      <c r="AH45" s="24">
        <f t="shared" si="9"/>
        <v>0.44594594594594594</v>
      </c>
      <c r="AI45" s="24">
        <f t="shared" si="10"/>
        <v>1</v>
      </c>
      <c r="AJ45" s="24">
        <f t="shared" si="11"/>
        <v>1.3513513513513487E-2</v>
      </c>
    </row>
    <row r="46" spans="2:36" x14ac:dyDescent="0.2">
      <c r="B46" s="3">
        <f>'SAT Admittance'!B47</f>
        <v>1931</v>
      </c>
      <c r="C46" s="7">
        <f>'SAT Admittance'!C47</f>
        <v>1</v>
      </c>
      <c r="D46" s="5">
        <f t="shared" si="14"/>
        <v>0</v>
      </c>
      <c r="E46" s="8">
        <f t="shared" si="15"/>
        <v>1</v>
      </c>
      <c r="F46" s="3">
        <f t="shared" si="16"/>
        <v>1</v>
      </c>
      <c r="G46" s="42">
        <f t="shared" si="17"/>
        <v>0.99998630677129996</v>
      </c>
      <c r="H46" s="45">
        <f t="shared" si="18"/>
        <v>0.99998630677129996</v>
      </c>
      <c r="I46" s="46">
        <f t="shared" si="19"/>
        <v>1.3693228700040194E-5</v>
      </c>
      <c r="J46" s="49">
        <f t="shared" si="20"/>
        <v>-1.3693322453152166E-5</v>
      </c>
      <c r="K46" s="46">
        <f t="shared" si="21"/>
        <v>100</v>
      </c>
      <c r="AC46" s="21">
        <v>6.0640620940954036E-3</v>
      </c>
      <c r="AD46" s="3">
        <v>1</v>
      </c>
      <c r="AE46" s="3">
        <v>0</v>
      </c>
      <c r="AF46" s="3">
        <f t="shared" si="12"/>
        <v>42</v>
      </c>
      <c r="AG46" s="3">
        <f t="shared" si="13"/>
        <v>0</v>
      </c>
      <c r="AH46" s="24">
        <f t="shared" si="9"/>
        <v>0.43243243243243246</v>
      </c>
      <c r="AI46" s="24">
        <f t="shared" si="10"/>
        <v>1</v>
      </c>
      <c r="AJ46" s="24">
        <f t="shared" si="11"/>
        <v>1.3513513513513487E-2</v>
      </c>
    </row>
    <row r="47" spans="2:36" x14ac:dyDescent="0.2">
      <c r="B47" s="3">
        <f>'SAT Admittance'!B48</f>
        <v>1370</v>
      </c>
      <c r="C47" s="7">
        <f>'SAT Admittance'!C48</f>
        <v>0</v>
      </c>
      <c r="D47" s="5">
        <f t="shared" si="14"/>
        <v>1</v>
      </c>
      <c r="E47" s="8">
        <f t="shared" si="15"/>
        <v>1</v>
      </c>
      <c r="F47" s="3">
        <f t="shared" si="16"/>
        <v>0</v>
      </c>
      <c r="G47" s="42">
        <f t="shared" si="17"/>
        <v>4.2604359545059147E-6</v>
      </c>
      <c r="H47" s="45">
        <f t="shared" si="18"/>
        <v>4.2604359545059147E-6</v>
      </c>
      <c r="I47" s="46">
        <f t="shared" si="19"/>
        <v>0.99999573956404553</v>
      </c>
      <c r="J47" s="49">
        <f t="shared" si="20"/>
        <v>-4.2604450301559354E-6</v>
      </c>
      <c r="K47" s="46">
        <f t="shared" si="21"/>
        <v>100</v>
      </c>
      <c r="AC47" s="21">
        <v>7.7886880659389897E-3</v>
      </c>
      <c r="AD47" s="3">
        <v>1</v>
      </c>
      <c r="AE47" s="3">
        <v>0</v>
      </c>
      <c r="AF47" s="3">
        <f t="shared" si="12"/>
        <v>43</v>
      </c>
      <c r="AG47" s="3">
        <f t="shared" si="13"/>
        <v>0</v>
      </c>
      <c r="AH47" s="24">
        <f t="shared" si="9"/>
        <v>0.41891891891891897</v>
      </c>
      <c r="AI47" s="24">
        <f t="shared" si="10"/>
        <v>1</v>
      </c>
      <c r="AJ47" s="24">
        <f t="shared" si="11"/>
        <v>1.3513513513513598E-2</v>
      </c>
    </row>
    <row r="48" spans="2:36" x14ac:dyDescent="0.2">
      <c r="B48" s="3">
        <f>'SAT Admittance'!B49</f>
        <v>1810</v>
      </c>
      <c r="C48" s="7">
        <f>'SAT Admittance'!C49</f>
        <v>1</v>
      </c>
      <c r="D48" s="5">
        <f t="shared" si="14"/>
        <v>0</v>
      </c>
      <c r="E48" s="8">
        <f t="shared" si="15"/>
        <v>1</v>
      </c>
      <c r="F48" s="3">
        <f t="shared" si="16"/>
        <v>1</v>
      </c>
      <c r="G48" s="42">
        <f t="shared" si="17"/>
        <v>0.99779760827207942</v>
      </c>
      <c r="H48" s="45">
        <f t="shared" si="18"/>
        <v>0.99779760827207942</v>
      </c>
      <c r="I48" s="46">
        <f t="shared" si="19"/>
        <v>2.2023917279205829E-3</v>
      </c>
      <c r="J48" s="49">
        <f t="shared" si="20"/>
        <v>-2.2048205593963666E-3</v>
      </c>
      <c r="K48" s="46">
        <f t="shared" si="21"/>
        <v>100</v>
      </c>
      <c r="AC48" s="21">
        <v>8.1201061306792697E-3</v>
      </c>
      <c r="AD48" s="3">
        <v>1</v>
      </c>
      <c r="AE48" s="3">
        <v>0</v>
      </c>
      <c r="AF48" s="3">
        <f t="shared" si="12"/>
        <v>44</v>
      </c>
      <c r="AG48" s="3">
        <f t="shared" si="13"/>
        <v>0</v>
      </c>
      <c r="AH48" s="24">
        <f t="shared" si="9"/>
        <v>0.40540540540540537</v>
      </c>
      <c r="AI48" s="24">
        <f t="shared" si="10"/>
        <v>1</v>
      </c>
      <c r="AJ48" s="24">
        <f t="shared" si="11"/>
        <v>1.3513513513513487E-2</v>
      </c>
    </row>
    <row r="49" spans="2:36" x14ac:dyDescent="0.2">
      <c r="B49" s="3">
        <f>'SAT Admittance'!B50</f>
        <v>1414</v>
      </c>
      <c r="C49" s="7">
        <f>'SAT Admittance'!C50</f>
        <v>0</v>
      </c>
      <c r="D49" s="5">
        <f t="shared" si="14"/>
        <v>1</v>
      </c>
      <c r="E49" s="8">
        <f t="shared" si="15"/>
        <v>1</v>
      </c>
      <c r="F49" s="3">
        <f t="shared" si="16"/>
        <v>0</v>
      </c>
      <c r="G49" s="42">
        <f t="shared" si="17"/>
        <v>2.7046641530507806E-5</v>
      </c>
      <c r="H49" s="45">
        <f t="shared" si="18"/>
        <v>2.7046641530507806E-5</v>
      </c>
      <c r="I49" s="46">
        <f t="shared" si="19"/>
        <v>0.99997295335846947</v>
      </c>
      <c r="J49" s="49">
        <f t="shared" si="20"/>
        <v>-2.7047007297530175E-5</v>
      </c>
      <c r="K49" s="46">
        <f t="shared" si="21"/>
        <v>100</v>
      </c>
      <c r="AC49" s="21">
        <v>8.1201061306792697E-3</v>
      </c>
      <c r="AD49" s="3">
        <v>1</v>
      </c>
      <c r="AE49" s="3">
        <v>0</v>
      </c>
      <c r="AF49" s="3">
        <f t="shared" si="12"/>
        <v>45</v>
      </c>
      <c r="AG49" s="3">
        <f t="shared" si="13"/>
        <v>0</v>
      </c>
      <c r="AH49" s="24">
        <f t="shared" si="9"/>
        <v>0.39189189189189189</v>
      </c>
      <c r="AI49" s="24">
        <f t="shared" si="10"/>
        <v>1</v>
      </c>
      <c r="AJ49" s="24">
        <f t="shared" si="11"/>
        <v>1.3513513513513487E-2</v>
      </c>
    </row>
    <row r="50" spans="2:36" x14ac:dyDescent="0.2">
      <c r="B50" s="3">
        <f>'SAT Admittance'!B51</f>
        <v>1761</v>
      </c>
      <c r="C50" s="7">
        <f>'SAT Admittance'!C51</f>
        <v>1</v>
      </c>
      <c r="D50" s="5">
        <f t="shared" si="14"/>
        <v>0</v>
      </c>
      <c r="E50" s="8">
        <f t="shared" si="15"/>
        <v>1</v>
      </c>
      <c r="F50" s="3">
        <f t="shared" si="16"/>
        <v>1</v>
      </c>
      <c r="G50" s="42">
        <f t="shared" si="17"/>
        <v>0.98300622031044205</v>
      </c>
      <c r="H50" s="45">
        <f t="shared" si="18"/>
        <v>0.98300622031044205</v>
      </c>
      <c r="I50" s="46">
        <f t="shared" si="19"/>
        <v>1.6993779689557953E-2</v>
      </c>
      <c r="J50" s="49">
        <f t="shared" si="20"/>
        <v>-1.71398309705133E-2</v>
      </c>
      <c r="K50" s="46">
        <f t="shared" si="21"/>
        <v>100</v>
      </c>
      <c r="AC50" s="21">
        <v>8.1201061306792697E-3</v>
      </c>
      <c r="AD50" s="3">
        <v>1</v>
      </c>
      <c r="AE50" s="3">
        <v>0</v>
      </c>
      <c r="AF50" s="3">
        <f t="shared" si="12"/>
        <v>46</v>
      </c>
      <c r="AG50" s="3">
        <f t="shared" si="13"/>
        <v>0</v>
      </c>
      <c r="AH50" s="24">
        <f t="shared" si="9"/>
        <v>0.3783783783783784</v>
      </c>
      <c r="AI50" s="24">
        <f t="shared" si="10"/>
        <v>1</v>
      </c>
      <c r="AJ50" s="24">
        <f t="shared" si="11"/>
        <v>1.3513513513513487E-2</v>
      </c>
    </row>
    <row r="51" spans="2:36" x14ac:dyDescent="0.2">
      <c r="B51" s="3">
        <f>'SAT Admittance'!B52</f>
        <v>1477</v>
      </c>
      <c r="C51" s="7">
        <f>'SAT Admittance'!C52</f>
        <v>0</v>
      </c>
      <c r="D51" s="5">
        <f t="shared" si="14"/>
        <v>1</v>
      </c>
      <c r="E51" s="8">
        <f t="shared" si="15"/>
        <v>1</v>
      </c>
      <c r="F51" s="3">
        <f t="shared" si="16"/>
        <v>0</v>
      </c>
      <c r="G51" s="42">
        <f t="shared" si="17"/>
        <v>3.8127280516304002E-4</v>
      </c>
      <c r="H51" s="45">
        <f t="shared" si="18"/>
        <v>3.8127280516304002E-4</v>
      </c>
      <c r="I51" s="46">
        <f t="shared" si="19"/>
        <v>0.99961872719483691</v>
      </c>
      <c r="J51" s="49">
        <f t="shared" si="20"/>
        <v>-3.8134550811943005E-4</v>
      </c>
      <c r="K51" s="46">
        <f t="shared" si="21"/>
        <v>100</v>
      </c>
      <c r="AC51" s="21">
        <v>9.9988653529118794E-3</v>
      </c>
      <c r="AD51" s="3">
        <v>1</v>
      </c>
      <c r="AE51" s="3">
        <v>0</v>
      </c>
      <c r="AF51" s="3">
        <f t="shared" si="12"/>
        <v>47</v>
      </c>
      <c r="AG51" s="3">
        <f t="shared" si="13"/>
        <v>0</v>
      </c>
      <c r="AH51" s="24">
        <f t="shared" si="9"/>
        <v>0.36486486486486491</v>
      </c>
      <c r="AI51" s="24">
        <f t="shared" si="10"/>
        <v>1</v>
      </c>
      <c r="AJ51" s="24">
        <f t="shared" si="11"/>
        <v>1.3513513513513598E-2</v>
      </c>
    </row>
    <row r="52" spans="2:36" x14ac:dyDescent="0.2">
      <c r="B52" s="3">
        <f>'SAT Admittance'!B53</f>
        <v>1486</v>
      </c>
      <c r="C52" s="7">
        <f>'SAT Admittance'!C53</f>
        <v>0</v>
      </c>
      <c r="D52" s="5">
        <f t="shared" si="14"/>
        <v>1</v>
      </c>
      <c r="E52" s="8">
        <f t="shared" si="15"/>
        <v>1</v>
      </c>
      <c r="F52" s="3">
        <f t="shared" si="16"/>
        <v>0</v>
      </c>
      <c r="G52" s="42">
        <f t="shared" si="17"/>
        <v>5.5634232184683513E-4</v>
      </c>
      <c r="H52" s="45">
        <f t="shared" si="18"/>
        <v>5.5634232184683513E-4</v>
      </c>
      <c r="I52" s="46">
        <f t="shared" si="19"/>
        <v>0.99944365767815313</v>
      </c>
      <c r="J52" s="49">
        <f t="shared" si="20"/>
        <v>-5.5649713765946421E-4</v>
      </c>
      <c r="K52" s="46">
        <f t="shared" si="21"/>
        <v>100</v>
      </c>
      <c r="AC52" s="21">
        <v>9.9988653529118794E-3</v>
      </c>
      <c r="AD52" s="3">
        <v>1</v>
      </c>
      <c r="AE52" s="3">
        <v>0</v>
      </c>
      <c r="AF52" s="3">
        <f t="shared" si="12"/>
        <v>48</v>
      </c>
      <c r="AG52" s="3">
        <f t="shared" si="13"/>
        <v>0</v>
      </c>
      <c r="AH52" s="24">
        <f t="shared" si="9"/>
        <v>0.35135135135135132</v>
      </c>
      <c r="AI52" s="24">
        <f t="shared" si="10"/>
        <v>1</v>
      </c>
      <c r="AJ52" s="24">
        <f t="shared" si="11"/>
        <v>1.3513513513513487E-2</v>
      </c>
    </row>
    <row r="53" spans="2:36" x14ac:dyDescent="0.2">
      <c r="B53" s="3">
        <f>'SAT Admittance'!B54</f>
        <v>1561</v>
      </c>
      <c r="C53" s="7">
        <f>'SAT Admittance'!C54</f>
        <v>0</v>
      </c>
      <c r="D53" s="5">
        <f t="shared" si="14"/>
        <v>1</v>
      </c>
      <c r="E53" s="8">
        <f t="shared" si="15"/>
        <v>1</v>
      </c>
      <c r="F53" s="3">
        <f t="shared" si="16"/>
        <v>0</v>
      </c>
      <c r="G53" s="42">
        <f t="shared" si="17"/>
        <v>1.2828110687126578E-2</v>
      </c>
      <c r="H53" s="45">
        <f t="shared" si="18"/>
        <v>1.2828110687126578E-2</v>
      </c>
      <c r="I53" s="46">
        <f t="shared" si="19"/>
        <v>0.98717188931287347</v>
      </c>
      <c r="J53" s="49">
        <f t="shared" si="20"/>
        <v>-1.2911101405732496E-2</v>
      </c>
      <c r="K53" s="46">
        <f t="shared" si="21"/>
        <v>100</v>
      </c>
      <c r="AC53" s="21">
        <v>1.0865639205530082E-2</v>
      </c>
      <c r="AD53" s="3">
        <v>1</v>
      </c>
      <c r="AE53" s="3">
        <v>0</v>
      </c>
      <c r="AF53" s="3">
        <f t="shared" si="12"/>
        <v>49</v>
      </c>
      <c r="AG53" s="3">
        <f t="shared" si="13"/>
        <v>0</v>
      </c>
      <c r="AH53" s="24">
        <f t="shared" si="9"/>
        <v>0.33783783783783783</v>
      </c>
      <c r="AI53" s="24">
        <f t="shared" si="10"/>
        <v>1</v>
      </c>
      <c r="AJ53" s="24">
        <f t="shared" si="11"/>
        <v>1.3513513513513487E-2</v>
      </c>
    </row>
    <row r="54" spans="2:36" x14ac:dyDescent="0.2">
      <c r="B54" s="3">
        <f>'SAT Admittance'!B55</f>
        <v>1549</v>
      </c>
      <c r="C54" s="7">
        <f>'SAT Admittance'!C55</f>
        <v>0</v>
      </c>
      <c r="D54" s="5">
        <f t="shared" si="14"/>
        <v>1</v>
      </c>
      <c r="E54" s="8">
        <f t="shared" si="15"/>
        <v>1</v>
      </c>
      <c r="F54" s="3">
        <f t="shared" si="16"/>
        <v>0</v>
      </c>
      <c r="G54" s="42">
        <f t="shared" si="17"/>
        <v>7.7886880659389897E-3</v>
      </c>
      <c r="H54" s="45">
        <f t="shared" si="18"/>
        <v>7.7886880659389897E-3</v>
      </c>
      <c r="I54" s="46">
        <f t="shared" si="19"/>
        <v>0.99221131193406098</v>
      </c>
      <c r="J54" s="49">
        <f t="shared" si="20"/>
        <v>-7.8191783194028284E-3</v>
      </c>
      <c r="K54" s="46">
        <f t="shared" si="21"/>
        <v>100</v>
      </c>
      <c r="AC54" s="21">
        <v>1.2828110687126578E-2</v>
      </c>
      <c r="AD54" s="3">
        <v>1</v>
      </c>
      <c r="AE54" s="3">
        <v>0</v>
      </c>
      <c r="AF54" s="3">
        <f t="shared" si="12"/>
        <v>50</v>
      </c>
      <c r="AG54" s="3">
        <f t="shared" si="13"/>
        <v>0</v>
      </c>
      <c r="AH54" s="24">
        <f t="shared" si="9"/>
        <v>0.32432432432432434</v>
      </c>
      <c r="AI54" s="24">
        <f t="shared" si="10"/>
        <v>1</v>
      </c>
      <c r="AJ54" s="24">
        <f t="shared" si="11"/>
        <v>1.3513513513513487E-2</v>
      </c>
    </row>
    <row r="55" spans="2:36" x14ac:dyDescent="0.2">
      <c r="B55" s="3">
        <f>'SAT Admittance'!B56</f>
        <v>2050</v>
      </c>
      <c r="C55" s="7">
        <f>'SAT Admittance'!C56</f>
        <v>1</v>
      </c>
      <c r="D55" s="5">
        <f t="shared" si="14"/>
        <v>0</v>
      </c>
      <c r="E55" s="8">
        <f t="shared" si="15"/>
        <v>1</v>
      </c>
      <c r="F55" s="3">
        <f t="shared" si="16"/>
        <v>1</v>
      </c>
      <c r="G55" s="42">
        <f t="shared" si="17"/>
        <v>0.99999990760330604</v>
      </c>
      <c r="H55" s="45">
        <f t="shared" si="18"/>
        <v>0.99999990760330604</v>
      </c>
      <c r="I55" s="46">
        <f t="shared" si="19"/>
        <v>9.2396693962548682E-8</v>
      </c>
      <c r="J55" s="49">
        <f t="shared" si="20"/>
        <v>-9.2396698231123468E-8</v>
      </c>
      <c r="K55" s="46">
        <f t="shared" si="21"/>
        <v>100</v>
      </c>
      <c r="AC55" s="21">
        <v>1.513960413327807E-2</v>
      </c>
      <c r="AD55" s="3">
        <v>1</v>
      </c>
      <c r="AE55" s="3">
        <v>0</v>
      </c>
      <c r="AF55" s="3">
        <f t="shared" si="12"/>
        <v>51</v>
      </c>
      <c r="AG55" s="3">
        <f t="shared" si="13"/>
        <v>0</v>
      </c>
      <c r="AH55" s="24">
        <f t="shared" si="9"/>
        <v>0.31081081081081086</v>
      </c>
      <c r="AI55" s="24">
        <f t="shared" si="10"/>
        <v>1</v>
      </c>
      <c r="AJ55" s="24">
        <f t="shared" si="11"/>
        <v>1.3513513513513598E-2</v>
      </c>
    </row>
    <row r="56" spans="2:36" x14ac:dyDescent="0.2">
      <c r="B56" s="3">
        <f>'SAT Admittance'!B57</f>
        <v>1697</v>
      </c>
      <c r="C56" s="7">
        <f>'SAT Admittance'!C57</f>
        <v>0</v>
      </c>
      <c r="D56" s="5">
        <f t="shared" si="14"/>
        <v>1</v>
      </c>
      <c r="E56" s="8">
        <f t="shared" si="15"/>
        <v>1</v>
      </c>
      <c r="F56" s="3">
        <f t="shared" si="16"/>
        <v>0</v>
      </c>
      <c r="G56" s="42">
        <f t="shared" si="17"/>
        <v>0.79729234544171157</v>
      </c>
      <c r="H56" s="45">
        <f t="shared" si="18"/>
        <v>0.79729234544171157</v>
      </c>
      <c r="I56" s="46">
        <f t="shared" si="19"/>
        <v>0.20270765455828843</v>
      </c>
      <c r="J56" s="49">
        <f t="shared" si="20"/>
        <v>-1.5959904632461237</v>
      </c>
      <c r="K56" s="46">
        <f t="shared" si="21"/>
        <v>0</v>
      </c>
      <c r="AC56" s="21">
        <v>2.0210178174730777E-2</v>
      </c>
      <c r="AD56" s="3">
        <v>1</v>
      </c>
      <c r="AE56" s="3">
        <v>0</v>
      </c>
      <c r="AF56" s="3">
        <f t="shared" si="12"/>
        <v>52</v>
      </c>
      <c r="AG56" s="3">
        <f t="shared" si="13"/>
        <v>0</v>
      </c>
      <c r="AH56" s="24">
        <f t="shared" si="9"/>
        <v>0.29729729729729726</v>
      </c>
      <c r="AI56" s="24">
        <f t="shared" si="10"/>
        <v>1</v>
      </c>
      <c r="AJ56" s="24">
        <f t="shared" si="11"/>
        <v>1.3513513513513487E-2</v>
      </c>
    </row>
    <row r="57" spans="2:36" x14ac:dyDescent="0.2">
      <c r="B57" s="3">
        <f>'SAT Admittance'!B58</f>
        <v>1543</v>
      </c>
      <c r="C57" s="7">
        <f>'SAT Admittance'!C58</f>
        <v>0</v>
      </c>
      <c r="D57" s="5">
        <f t="shared" si="14"/>
        <v>1</v>
      </c>
      <c r="E57" s="8">
        <f t="shared" si="15"/>
        <v>1</v>
      </c>
      <c r="F57" s="3">
        <f t="shared" si="16"/>
        <v>0</v>
      </c>
      <c r="G57" s="42">
        <f t="shared" si="17"/>
        <v>6.0640620940954036E-3</v>
      </c>
      <c r="H57" s="45">
        <f t="shared" si="18"/>
        <v>6.0640620940954036E-3</v>
      </c>
      <c r="I57" s="46">
        <f t="shared" si="19"/>
        <v>0.99393593790590462</v>
      </c>
      <c r="J57" s="49">
        <f t="shared" si="20"/>
        <v>-6.0825231892915914E-3</v>
      </c>
      <c r="K57" s="46">
        <f t="shared" si="21"/>
        <v>100</v>
      </c>
      <c r="AC57" s="21">
        <v>2.6932553733297896E-2</v>
      </c>
      <c r="AD57" s="3">
        <v>1</v>
      </c>
      <c r="AE57" s="3">
        <v>0</v>
      </c>
      <c r="AF57" s="3">
        <f t="shared" si="12"/>
        <v>53</v>
      </c>
      <c r="AG57" s="3">
        <f t="shared" si="13"/>
        <v>0</v>
      </c>
      <c r="AH57" s="24">
        <f t="shared" si="9"/>
        <v>0.28378378378378377</v>
      </c>
      <c r="AI57" s="24">
        <f t="shared" si="10"/>
        <v>1</v>
      </c>
      <c r="AJ57" s="24">
        <f t="shared" si="11"/>
        <v>1.3513513513513487E-2</v>
      </c>
    </row>
    <row r="58" spans="2:36" x14ac:dyDescent="0.2">
      <c r="B58" s="3">
        <f>'SAT Admittance'!B59</f>
        <v>1934</v>
      </c>
      <c r="C58" s="7">
        <f>'SAT Admittance'!C59</f>
        <v>1</v>
      </c>
      <c r="D58" s="5">
        <f t="shared" si="14"/>
        <v>0</v>
      </c>
      <c r="E58" s="8">
        <f t="shared" si="15"/>
        <v>1</v>
      </c>
      <c r="F58" s="3">
        <f t="shared" si="16"/>
        <v>1</v>
      </c>
      <c r="G58" s="42">
        <f t="shared" si="17"/>
        <v>0.99998792800295899</v>
      </c>
      <c r="H58" s="45">
        <f t="shared" si="18"/>
        <v>0.99998792800295899</v>
      </c>
      <c r="I58" s="46">
        <f t="shared" si="19"/>
        <v>1.2071997041007698E-5</v>
      </c>
      <c r="J58" s="49">
        <f t="shared" si="20"/>
        <v>-1.2072069908150412E-5</v>
      </c>
      <c r="K58" s="46">
        <f t="shared" si="21"/>
        <v>100</v>
      </c>
      <c r="AC58" s="21">
        <v>2.8055533072246092E-2</v>
      </c>
      <c r="AD58" s="3">
        <v>1</v>
      </c>
      <c r="AE58" s="3">
        <v>0</v>
      </c>
      <c r="AF58" s="3">
        <f t="shared" si="12"/>
        <v>54</v>
      </c>
      <c r="AG58" s="3">
        <f t="shared" si="13"/>
        <v>0</v>
      </c>
      <c r="AH58" s="24">
        <f t="shared" si="9"/>
        <v>0.27027027027027029</v>
      </c>
      <c r="AI58" s="24">
        <f t="shared" si="10"/>
        <v>1</v>
      </c>
      <c r="AJ58" s="24">
        <f t="shared" si="11"/>
        <v>1.3513513513513487E-2</v>
      </c>
    </row>
    <row r="59" spans="2:36" x14ac:dyDescent="0.2">
      <c r="B59" s="3">
        <f>'SAT Admittance'!B60</f>
        <v>1385</v>
      </c>
      <c r="C59" s="7">
        <f>'SAT Admittance'!C60</f>
        <v>0</v>
      </c>
      <c r="D59" s="5">
        <f t="shared" si="14"/>
        <v>1</v>
      </c>
      <c r="E59" s="8">
        <f t="shared" si="15"/>
        <v>1</v>
      </c>
      <c r="F59" s="3">
        <f t="shared" si="16"/>
        <v>0</v>
      </c>
      <c r="G59" s="42">
        <f t="shared" si="17"/>
        <v>7.9999936874403158E-6</v>
      </c>
      <c r="H59" s="45">
        <f t="shared" si="18"/>
        <v>7.9999936874403158E-6</v>
      </c>
      <c r="I59" s="46">
        <f t="shared" si="19"/>
        <v>0.99999200000631261</v>
      </c>
      <c r="J59" s="49">
        <f t="shared" si="20"/>
        <v>-8.0000256875110711E-6</v>
      </c>
      <c r="K59" s="46">
        <f t="shared" si="21"/>
        <v>100</v>
      </c>
      <c r="AC59" s="21">
        <v>3.7288143927772105E-2</v>
      </c>
      <c r="AD59" s="3">
        <v>1</v>
      </c>
      <c r="AE59" s="3">
        <v>0</v>
      </c>
      <c r="AF59" s="3">
        <f t="shared" si="12"/>
        <v>55</v>
      </c>
      <c r="AG59" s="3">
        <f t="shared" si="13"/>
        <v>0</v>
      </c>
      <c r="AH59" s="24">
        <f t="shared" si="9"/>
        <v>0.2567567567567568</v>
      </c>
      <c r="AI59" s="24">
        <f t="shared" si="10"/>
        <v>1</v>
      </c>
      <c r="AJ59" s="24">
        <f t="shared" si="11"/>
        <v>1.3513513513513598E-2</v>
      </c>
    </row>
    <row r="60" spans="2:36" x14ac:dyDescent="0.2">
      <c r="B60" s="3">
        <f>'SAT Admittance'!B61</f>
        <v>1670</v>
      </c>
      <c r="C60" s="7">
        <f>'SAT Admittance'!C61</f>
        <v>0</v>
      </c>
      <c r="D60" s="5">
        <f t="shared" si="14"/>
        <v>1</v>
      </c>
      <c r="E60" s="8">
        <f t="shared" si="15"/>
        <v>1</v>
      </c>
      <c r="F60" s="3">
        <f t="shared" si="16"/>
        <v>0</v>
      </c>
      <c r="G60" s="42">
        <f t="shared" si="17"/>
        <v>0.55856129930576726</v>
      </c>
      <c r="H60" s="45">
        <f t="shared" si="18"/>
        <v>0.55856129930576726</v>
      </c>
      <c r="I60" s="46">
        <f t="shared" si="19"/>
        <v>0.44143870069423274</v>
      </c>
      <c r="J60" s="49">
        <f t="shared" si="20"/>
        <v>-0.81771611185241311</v>
      </c>
      <c r="K60" s="46">
        <f t="shared" si="21"/>
        <v>0</v>
      </c>
      <c r="AC60" s="21">
        <v>4.3811477501300704E-2</v>
      </c>
      <c r="AD60" s="3">
        <v>1</v>
      </c>
      <c r="AE60" s="3">
        <v>0</v>
      </c>
      <c r="AF60" s="3">
        <f t="shared" si="12"/>
        <v>56</v>
      </c>
      <c r="AG60" s="3">
        <f t="shared" si="13"/>
        <v>0</v>
      </c>
      <c r="AH60" s="24">
        <f t="shared" si="9"/>
        <v>0.2432432432432432</v>
      </c>
      <c r="AI60" s="24">
        <f t="shared" si="10"/>
        <v>1</v>
      </c>
      <c r="AJ60" s="24">
        <f t="shared" si="11"/>
        <v>1.3513513513513487E-2</v>
      </c>
    </row>
    <row r="61" spans="2:36" x14ac:dyDescent="0.2">
      <c r="B61" s="3">
        <f>'SAT Admittance'!B62</f>
        <v>1735</v>
      </c>
      <c r="C61" s="7">
        <f>'SAT Admittance'!C62</f>
        <v>1</v>
      </c>
      <c r="D61" s="5">
        <f t="shared" si="14"/>
        <v>0</v>
      </c>
      <c r="E61" s="8">
        <f t="shared" si="15"/>
        <v>1</v>
      </c>
      <c r="F61" s="3">
        <f t="shared" si="16"/>
        <v>1</v>
      </c>
      <c r="G61" s="42">
        <f t="shared" si="17"/>
        <v>0.95099756621925879</v>
      </c>
      <c r="H61" s="45">
        <f t="shared" si="18"/>
        <v>0.95099756621925879</v>
      </c>
      <c r="I61" s="46">
        <f t="shared" si="19"/>
        <v>4.9002433780741206E-2</v>
      </c>
      <c r="J61" s="49">
        <f t="shared" si="20"/>
        <v>-5.0243775620611573E-2</v>
      </c>
      <c r="K61" s="46">
        <f t="shared" si="21"/>
        <v>100</v>
      </c>
      <c r="AC61" s="21">
        <v>4.7468830575847096E-2</v>
      </c>
      <c r="AD61" s="3">
        <v>1</v>
      </c>
      <c r="AE61" s="3">
        <v>0</v>
      </c>
      <c r="AF61" s="3">
        <f t="shared" si="12"/>
        <v>57</v>
      </c>
      <c r="AG61" s="3">
        <f t="shared" si="13"/>
        <v>0</v>
      </c>
      <c r="AH61" s="24">
        <f t="shared" si="9"/>
        <v>0.22972972972972971</v>
      </c>
      <c r="AI61" s="24">
        <f t="shared" si="10"/>
        <v>1</v>
      </c>
      <c r="AJ61" s="24">
        <f t="shared" si="11"/>
        <v>1.3513513513513487E-2</v>
      </c>
    </row>
    <row r="62" spans="2:36" x14ac:dyDescent="0.2">
      <c r="B62" s="3">
        <f>'SAT Admittance'!B63</f>
        <v>1634</v>
      </c>
      <c r="C62" s="7">
        <f>'SAT Admittance'!C63</f>
        <v>0</v>
      </c>
      <c r="D62" s="5">
        <f t="shared" si="14"/>
        <v>1</v>
      </c>
      <c r="E62" s="8">
        <f t="shared" si="15"/>
        <v>1</v>
      </c>
      <c r="F62" s="3">
        <f t="shared" si="16"/>
        <v>0</v>
      </c>
      <c r="G62" s="42">
        <f t="shared" si="17"/>
        <v>0.21808690055538918</v>
      </c>
      <c r="H62" s="45">
        <f t="shared" si="18"/>
        <v>0.21808690055538918</v>
      </c>
      <c r="I62" s="46">
        <f t="shared" si="19"/>
        <v>0.78191309944461085</v>
      </c>
      <c r="J62" s="49">
        <f t="shared" si="20"/>
        <v>-0.24601167064169011</v>
      </c>
      <c r="K62" s="46">
        <f t="shared" si="21"/>
        <v>100</v>
      </c>
      <c r="AC62" s="21">
        <v>4.7468830575847096E-2</v>
      </c>
      <c r="AD62" s="3">
        <v>1</v>
      </c>
      <c r="AE62" s="3">
        <v>0</v>
      </c>
      <c r="AF62" s="3">
        <f t="shared" si="12"/>
        <v>58</v>
      </c>
      <c r="AG62" s="3">
        <f t="shared" si="13"/>
        <v>0</v>
      </c>
      <c r="AH62" s="24">
        <f t="shared" si="9"/>
        <v>0.21621621621621623</v>
      </c>
      <c r="AI62" s="24">
        <f t="shared" si="10"/>
        <v>1</v>
      </c>
      <c r="AJ62" s="24">
        <f t="shared" si="11"/>
        <v>1.3513513513513487E-2</v>
      </c>
    </row>
    <row r="63" spans="2:36" x14ac:dyDescent="0.2">
      <c r="B63" s="3">
        <f>'SAT Admittance'!B64</f>
        <v>1777</v>
      </c>
      <c r="C63" s="7">
        <f>'SAT Admittance'!C64</f>
        <v>1</v>
      </c>
      <c r="D63" s="5">
        <f t="shared" si="14"/>
        <v>0</v>
      </c>
      <c r="E63" s="8">
        <f t="shared" si="15"/>
        <v>1</v>
      </c>
      <c r="F63" s="3">
        <f t="shared" si="16"/>
        <v>1</v>
      </c>
      <c r="G63" s="42">
        <f t="shared" si="17"/>
        <v>0.99124941769866237</v>
      </c>
      <c r="H63" s="45">
        <f t="shared" si="18"/>
        <v>0.99124941769866237</v>
      </c>
      <c r="I63" s="46">
        <f t="shared" si="19"/>
        <v>8.7505823013376283E-3</v>
      </c>
      <c r="J63" s="49">
        <f t="shared" si="20"/>
        <v>-8.7890934747021747E-3</v>
      </c>
      <c r="K63" s="46">
        <f t="shared" si="21"/>
        <v>100</v>
      </c>
      <c r="AC63" s="21">
        <v>8.2339133782254076E-2</v>
      </c>
      <c r="AD63" s="3">
        <v>1</v>
      </c>
      <c r="AE63" s="3">
        <v>0</v>
      </c>
      <c r="AF63" s="3">
        <f t="shared" si="12"/>
        <v>59</v>
      </c>
      <c r="AG63" s="3">
        <f t="shared" si="13"/>
        <v>0</v>
      </c>
      <c r="AH63" s="24">
        <f t="shared" si="9"/>
        <v>0.20270270270270274</v>
      </c>
      <c r="AI63" s="24">
        <f t="shared" si="10"/>
        <v>1</v>
      </c>
      <c r="AJ63" s="24">
        <f t="shared" si="11"/>
        <v>1.3513513513513598E-2</v>
      </c>
    </row>
    <row r="64" spans="2:36" x14ac:dyDescent="0.2">
      <c r="B64" s="3">
        <f>'SAT Admittance'!B65</f>
        <v>1550</v>
      </c>
      <c r="C64" s="7">
        <f>'SAT Admittance'!C65</f>
        <v>0</v>
      </c>
      <c r="D64" s="5">
        <f t="shared" si="14"/>
        <v>1</v>
      </c>
      <c r="E64" s="8">
        <f t="shared" si="15"/>
        <v>1</v>
      </c>
      <c r="F64" s="3">
        <f t="shared" si="16"/>
        <v>0</v>
      </c>
      <c r="G64" s="42">
        <f t="shared" si="17"/>
        <v>8.1201061306792697E-3</v>
      </c>
      <c r="H64" s="45">
        <f t="shared" si="18"/>
        <v>8.1201061306792697E-3</v>
      </c>
      <c r="I64" s="46">
        <f t="shared" si="19"/>
        <v>0.99187989386932074</v>
      </c>
      <c r="J64" s="49">
        <f t="shared" si="20"/>
        <v>-8.1532537559081894E-3</v>
      </c>
      <c r="K64" s="46">
        <f t="shared" si="21"/>
        <v>100</v>
      </c>
      <c r="AC64" s="21">
        <v>0.16044863511501542</v>
      </c>
      <c r="AD64" s="3">
        <v>1</v>
      </c>
      <c r="AE64" s="3">
        <v>0</v>
      </c>
      <c r="AF64" s="3">
        <f t="shared" si="12"/>
        <v>60</v>
      </c>
      <c r="AG64" s="3">
        <f t="shared" si="13"/>
        <v>0</v>
      </c>
      <c r="AH64" s="24">
        <f t="shared" si="9"/>
        <v>0.18918918918918914</v>
      </c>
      <c r="AI64" s="24">
        <f t="shared" si="10"/>
        <v>1</v>
      </c>
      <c r="AJ64" s="24">
        <f t="shared" si="11"/>
        <v>0</v>
      </c>
    </row>
    <row r="65" spans="2:36" x14ac:dyDescent="0.2">
      <c r="B65" s="3">
        <f>'SAT Admittance'!B66</f>
        <v>1715</v>
      </c>
      <c r="C65" s="7">
        <f>'SAT Admittance'!C66</f>
        <v>1</v>
      </c>
      <c r="D65" s="5">
        <f t="shared" si="14"/>
        <v>0</v>
      </c>
      <c r="E65" s="8">
        <f t="shared" si="15"/>
        <v>1</v>
      </c>
      <c r="F65" s="3">
        <f t="shared" si="16"/>
        <v>1</v>
      </c>
      <c r="G65" s="42">
        <f t="shared" si="17"/>
        <v>0.89336126175470887</v>
      </c>
      <c r="H65" s="45">
        <f t="shared" si="18"/>
        <v>0.89336126175470887</v>
      </c>
      <c r="I65" s="46">
        <f t="shared" si="19"/>
        <v>0.10663873824529113</v>
      </c>
      <c r="J65" s="49">
        <f t="shared" si="20"/>
        <v>-0.11276423147577053</v>
      </c>
      <c r="K65" s="46">
        <f t="shared" si="21"/>
        <v>100</v>
      </c>
      <c r="AC65" s="21">
        <v>0.19736193635702443</v>
      </c>
      <c r="AD65" s="3">
        <v>0</v>
      </c>
      <c r="AE65" s="3">
        <v>1</v>
      </c>
      <c r="AF65" s="3">
        <f t="shared" si="12"/>
        <v>60</v>
      </c>
      <c r="AG65" s="3">
        <f t="shared" si="13"/>
        <v>1</v>
      </c>
      <c r="AH65" s="24">
        <f t="shared" si="9"/>
        <v>0.18918918918918914</v>
      </c>
      <c r="AI65" s="24">
        <f t="shared" si="10"/>
        <v>0.98936170212765961</v>
      </c>
      <c r="AJ65" s="24">
        <f t="shared" si="11"/>
        <v>1.3369752731454833E-2</v>
      </c>
    </row>
    <row r="66" spans="2:36" x14ac:dyDescent="0.2">
      <c r="B66" s="3">
        <f>'SAT Admittance'!B67</f>
        <v>1925</v>
      </c>
      <c r="C66" s="7">
        <f>'SAT Admittance'!C67</f>
        <v>1</v>
      </c>
      <c r="D66" s="5">
        <f t="shared" si="14"/>
        <v>0</v>
      </c>
      <c r="E66" s="8">
        <f t="shared" si="15"/>
        <v>1</v>
      </c>
      <c r="F66" s="3">
        <f t="shared" si="16"/>
        <v>1</v>
      </c>
      <c r="G66" s="42">
        <f t="shared" si="17"/>
        <v>0.99998238190092115</v>
      </c>
      <c r="H66" s="45">
        <f t="shared" si="18"/>
        <v>0.99998238190092115</v>
      </c>
      <c r="I66" s="46">
        <f t="shared" si="19"/>
        <v>1.7618099078853255E-5</v>
      </c>
      <c r="J66" s="49">
        <f t="shared" si="20"/>
        <v>-1.7618254279383726E-5</v>
      </c>
      <c r="K66" s="46">
        <f t="shared" si="21"/>
        <v>100</v>
      </c>
      <c r="AC66" s="21">
        <v>0.21100887714587374</v>
      </c>
      <c r="AD66" s="3">
        <v>1</v>
      </c>
      <c r="AE66" s="3">
        <v>0</v>
      </c>
      <c r="AF66" s="3">
        <f t="shared" si="12"/>
        <v>61</v>
      </c>
      <c r="AG66" s="3">
        <f t="shared" si="13"/>
        <v>1</v>
      </c>
      <c r="AH66" s="24">
        <f t="shared" si="9"/>
        <v>0.17567567567567566</v>
      </c>
      <c r="AI66" s="24">
        <f t="shared" si="10"/>
        <v>0.98936170212765961</v>
      </c>
      <c r="AJ66" s="24">
        <f t="shared" si="11"/>
        <v>0</v>
      </c>
    </row>
    <row r="67" spans="2:36" x14ac:dyDescent="0.2">
      <c r="B67" s="3">
        <f>'SAT Admittance'!B68</f>
        <v>1842</v>
      </c>
      <c r="C67" s="7">
        <f>'SAT Admittance'!C68</f>
        <v>1</v>
      </c>
      <c r="D67" s="5">
        <f t="shared" si="14"/>
        <v>0</v>
      </c>
      <c r="E67" s="8">
        <f t="shared" si="15"/>
        <v>1</v>
      </c>
      <c r="F67" s="3">
        <f t="shared" si="16"/>
        <v>1</v>
      </c>
      <c r="G67" s="42">
        <f t="shared" si="17"/>
        <v>0.99942476831674198</v>
      </c>
      <c r="H67" s="45">
        <f t="shared" si="18"/>
        <v>0.99942476831674198</v>
      </c>
      <c r="I67" s="46">
        <f t="shared" si="19"/>
        <v>5.752316832580151E-4</v>
      </c>
      <c r="J67" s="49">
        <f t="shared" si="20"/>
        <v>-5.7539719247653477E-4</v>
      </c>
      <c r="K67" s="46">
        <f t="shared" si="21"/>
        <v>100</v>
      </c>
      <c r="AC67" s="21">
        <v>0.21808690055538918</v>
      </c>
      <c r="AD67" s="3">
        <v>0</v>
      </c>
      <c r="AE67" s="3">
        <v>1</v>
      </c>
      <c r="AF67" s="3">
        <f t="shared" si="12"/>
        <v>61</v>
      </c>
      <c r="AG67" s="3">
        <f t="shared" si="13"/>
        <v>2</v>
      </c>
      <c r="AH67" s="24">
        <f t="shared" si="9"/>
        <v>0.17567567567567566</v>
      </c>
      <c r="AI67" s="24">
        <f t="shared" si="10"/>
        <v>0.97872340425531912</v>
      </c>
      <c r="AJ67" s="24">
        <f t="shared" si="11"/>
        <v>0</v>
      </c>
    </row>
    <row r="68" spans="2:36" x14ac:dyDescent="0.2">
      <c r="B68" s="3">
        <f>'SAT Admittance'!B69</f>
        <v>1786</v>
      </c>
      <c r="C68" s="7">
        <f>'SAT Admittance'!C69</f>
        <v>1</v>
      </c>
      <c r="D68" s="5">
        <f t="shared" ref="D68:D99" si="22">1-C68</f>
        <v>0</v>
      </c>
      <c r="E68" s="8">
        <f t="shared" ref="E68:E99" si="23">C68+D68</f>
        <v>1</v>
      </c>
      <c r="F68" s="3">
        <f t="shared" ref="F68:F99" si="24">IF(E68=0,"",C68/E68)</f>
        <v>1</v>
      </c>
      <c r="G68" s="42">
        <f t="shared" ref="G68:G99" si="25">1/(1+EXP(-$N$5-$N$6*B68))</f>
        <v>0.9939875343231489</v>
      </c>
      <c r="H68" s="45">
        <f t="shared" ref="H68:H99" si="26">E68*G68</f>
        <v>0.9939875343231489</v>
      </c>
      <c r="I68" s="46">
        <f t="shared" ref="I68:I99" si="27">E68-H68</f>
        <v>6.0124656768510976E-3</v>
      </c>
      <c r="J68" s="49">
        <f t="shared" ref="J68:J99" si="28">IFERROR(E68*(F68*LN(G68)+(1-F68)*LN(1-G68)),0)</f>
        <v>-6.0306133265864512E-3</v>
      </c>
      <c r="K68" s="46">
        <f t="shared" ref="K68:K99" si="29">100*IF(G68&gt;=$Y$10,C68/E68,D68/E68)</f>
        <v>100</v>
      </c>
      <c r="AC68" s="21">
        <v>0.21808690055538918</v>
      </c>
      <c r="AD68" s="3">
        <v>0</v>
      </c>
      <c r="AE68" s="3">
        <v>1</v>
      </c>
      <c r="AF68" s="3">
        <f t="shared" si="12"/>
        <v>61</v>
      </c>
      <c r="AG68" s="3">
        <f t="shared" si="13"/>
        <v>3</v>
      </c>
      <c r="AH68" s="24">
        <f t="shared" si="9"/>
        <v>0.17567567567567566</v>
      </c>
      <c r="AI68" s="24">
        <f t="shared" si="10"/>
        <v>0.96808510638297873</v>
      </c>
      <c r="AJ68" s="24">
        <f t="shared" si="11"/>
        <v>1.3082231167337524E-2</v>
      </c>
    </row>
    <row r="69" spans="2:36" x14ac:dyDescent="0.2">
      <c r="B69" s="3">
        <f>'SAT Admittance'!B70</f>
        <v>1435</v>
      </c>
      <c r="C69" s="7">
        <f>'SAT Admittance'!C70</f>
        <v>0</v>
      </c>
      <c r="D69" s="5">
        <f t="shared" si="22"/>
        <v>1</v>
      </c>
      <c r="E69" s="8">
        <f t="shared" si="23"/>
        <v>1</v>
      </c>
      <c r="F69" s="3">
        <f t="shared" si="24"/>
        <v>0</v>
      </c>
      <c r="G69" s="42">
        <f t="shared" si="25"/>
        <v>6.5341459552230996E-5</v>
      </c>
      <c r="H69" s="45">
        <f t="shared" si="26"/>
        <v>6.5341459552230996E-5</v>
      </c>
      <c r="I69" s="46">
        <f t="shared" si="27"/>
        <v>0.99993465854044772</v>
      </c>
      <c r="J69" s="49">
        <f t="shared" si="28"/>
        <v>-6.5343594398446344E-5</v>
      </c>
      <c r="K69" s="46">
        <f t="shared" si="29"/>
        <v>100</v>
      </c>
      <c r="AC69" s="21">
        <v>0.21808690055538918</v>
      </c>
      <c r="AD69" s="3">
        <v>1</v>
      </c>
      <c r="AE69" s="3">
        <v>0</v>
      </c>
      <c r="AF69" s="3">
        <f t="shared" si="12"/>
        <v>62</v>
      </c>
      <c r="AG69" s="3">
        <f t="shared" si="13"/>
        <v>3</v>
      </c>
      <c r="AH69" s="24">
        <f t="shared" ref="AH69:AH132" si="30">1-AF69/AF$172</f>
        <v>0.16216216216216217</v>
      </c>
      <c r="AI69" s="24">
        <f t="shared" ref="AI69:AI132" si="31">1-AG69/AG$172</f>
        <v>0.96808510638297873</v>
      </c>
      <c r="AJ69" s="24">
        <f t="shared" ref="AJ69:AJ132" si="32">(AH69-AH70)*AI69</f>
        <v>1.3082231167337524E-2</v>
      </c>
    </row>
    <row r="70" spans="2:36" x14ac:dyDescent="0.2">
      <c r="B70" s="3">
        <f>'SAT Admittance'!B71</f>
        <v>1387</v>
      </c>
      <c r="C70" s="7">
        <f>'SAT Admittance'!C71</f>
        <v>0</v>
      </c>
      <c r="D70" s="5">
        <f t="shared" si="22"/>
        <v>1</v>
      </c>
      <c r="E70" s="8">
        <f t="shared" si="23"/>
        <v>1</v>
      </c>
      <c r="F70" s="3">
        <f t="shared" si="24"/>
        <v>0</v>
      </c>
      <c r="G70" s="42">
        <f t="shared" si="25"/>
        <v>8.7011028751255684E-6</v>
      </c>
      <c r="H70" s="45">
        <f t="shared" si="26"/>
        <v>8.7011028751255684E-6</v>
      </c>
      <c r="I70" s="46">
        <f t="shared" si="27"/>
        <v>0.9999912988971249</v>
      </c>
      <c r="J70" s="49">
        <f t="shared" si="28"/>
        <v>-8.7011407299123852E-6</v>
      </c>
      <c r="K70" s="46">
        <f t="shared" si="29"/>
        <v>100</v>
      </c>
      <c r="AC70" s="21">
        <v>0.21808690055538918</v>
      </c>
      <c r="AD70" s="3">
        <v>1</v>
      </c>
      <c r="AE70" s="3">
        <v>0</v>
      </c>
      <c r="AF70" s="3">
        <f t="shared" ref="AF70:AF133" si="33">AF69+AD70</f>
        <v>63</v>
      </c>
      <c r="AG70" s="3">
        <f t="shared" ref="AG70:AG133" si="34">AG69+AE70</f>
        <v>3</v>
      </c>
      <c r="AH70" s="24">
        <f t="shared" si="30"/>
        <v>0.14864864864864868</v>
      </c>
      <c r="AI70" s="24">
        <f t="shared" si="31"/>
        <v>0.96808510638297873</v>
      </c>
      <c r="AJ70" s="24">
        <f t="shared" si="32"/>
        <v>0</v>
      </c>
    </row>
    <row r="71" spans="2:36" x14ac:dyDescent="0.2">
      <c r="B71" s="3">
        <f>'SAT Admittance'!B72</f>
        <v>1521</v>
      </c>
      <c r="C71" s="7">
        <f>'SAT Admittance'!C72</f>
        <v>0</v>
      </c>
      <c r="D71" s="5">
        <f t="shared" si="22"/>
        <v>1</v>
      </c>
      <c r="E71" s="8">
        <f t="shared" si="23"/>
        <v>1</v>
      </c>
      <c r="F71" s="3">
        <f t="shared" si="24"/>
        <v>0</v>
      </c>
      <c r="G71" s="42">
        <f t="shared" si="25"/>
        <v>2.4155737777679909E-3</v>
      </c>
      <c r="H71" s="45">
        <f t="shared" si="26"/>
        <v>2.4155737777679909E-3</v>
      </c>
      <c r="I71" s="46">
        <f t="shared" si="27"/>
        <v>0.99758442622223198</v>
      </c>
      <c r="J71" s="49">
        <f t="shared" si="28"/>
        <v>-2.4184959829225408E-3</v>
      </c>
      <c r="K71" s="46">
        <f t="shared" si="29"/>
        <v>100</v>
      </c>
      <c r="AC71" s="21">
        <v>0.23275134150306809</v>
      </c>
      <c r="AD71" s="3">
        <v>0</v>
      </c>
      <c r="AE71" s="3">
        <v>1</v>
      </c>
      <c r="AF71" s="3">
        <f t="shared" si="33"/>
        <v>63</v>
      </c>
      <c r="AG71" s="3">
        <f t="shared" si="34"/>
        <v>4</v>
      </c>
      <c r="AH71" s="24">
        <f t="shared" si="30"/>
        <v>0.14864864864864868</v>
      </c>
      <c r="AI71" s="24">
        <f t="shared" si="31"/>
        <v>0.95744680851063835</v>
      </c>
      <c r="AJ71" s="24">
        <f t="shared" si="32"/>
        <v>1.2938470385278978E-2</v>
      </c>
    </row>
    <row r="72" spans="2:36" x14ac:dyDescent="0.2">
      <c r="B72" s="3">
        <f>'SAT Admittance'!B73</f>
        <v>1975</v>
      </c>
      <c r="C72" s="7">
        <f>'SAT Admittance'!C73</f>
        <v>1</v>
      </c>
      <c r="D72" s="5">
        <f t="shared" si="22"/>
        <v>0</v>
      </c>
      <c r="E72" s="8">
        <f t="shared" si="23"/>
        <v>1</v>
      </c>
      <c r="F72" s="3">
        <f t="shared" si="24"/>
        <v>1</v>
      </c>
      <c r="G72" s="42">
        <f t="shared" si="25"/>
        <v>0.9999978430420835</v>
      </c>
      <c r="H72" s="45">
        <f t="shared" si="26"/>
        <v>0.9999978430420835</v>
      </c>
      <c r="I72" s="46">
        <f t="shared" si="27"/>
        <v>2.1569579164992803E-6</v>
      </c>
      <c r="J72" s="49">
        <f t="shared" si="28"/>
        <v>-2.1569602427363523E-6</v>
      </c>
      <c r="K72" s="46">
        <f t="shared" si="29"/>
        <v>100</v>
      </c>
      <c r="AC72" s="21">
        <v>0.38254555898899817</v>
      </c>
      <c r="AD72" s="3">
        <v>1</v>
      </c>
      <c r="AE72" s="3">
        <v>0</v>
      </c>
      <c r="AF72" s="3">
        <f t="shared" si="33"/>
        <v>64</v>
      </c>
      <c r="AG72" s="3">
        <f t="shared" si="34"/>
        <v>4</v>
      </c>
      <c r="AH72" s="24">
        <f t="shared" si="30"/>
        <v>0.13513513513513509</v>
      </c>
      <c r="AI72" s="24">
        <f t="shared" si="31"/>
        <v>0.95744680851063835</v>
      </c>
      <c r="AJ72" s="24">
        <f t="shared" si="32"/>
        <v>1.293847038527887E-2</v>
      </c>
    </row>
    <row r="73" spans="2:36" x14ac:dyDescent="0.2">
      <c r="B73" s="3">
        <f>'SAT Admittance'!B74</f>
        <v>1435</v>
      </c>
      <c r="C73" s="7">
        <f>'SAT Admittance'!C74</f>
        <v>0</v>
      </c>
      <c r="D73" s="5">
        <f t="shared" si="22"/>
        <v>1</v>
      </c>
      <c r="E73" s="8">
        <f t="shared" si="23"/>
        <v>1</v>
      </c>
      <c r="F73" s="3">
        <f t="shared" si="24"/>
        <v>0</v>
      </c>
      <c r="G73" s="42">
        <f t="shared" si="25"/>
        <v>6.5341459552230996E-5</v>
      </c>
      <c r="H73" s="45">
        <f t="shared" si="26"/>
        <v>6.5341459552230996E-5</v>
      </c>
      <c r="I73" s="46">
        <f t="shared" si="27"/>
        <v>0.99993465854044772</v>
      </c>
      <c r="J73" s="49">
        <f t="shared" si="28"/>
        <v>-6.5343594398446344E-5</v>
      </c>
      <c r="K73" s="46">
        <f t="shared" si="29"/>
        <v>100</v>
      </c>
      <c r="AC73" s="21">
        <v>0.39251501568827701</v>
      </c>
      <c r="AD73" s="3">
        <v>1</v>
      </c>
      <c r="AE73" s="3">
        <v>0</v>
      </c>
      <c r="AF73" s="3">
        <f t="shared" si="33"/>
        <v>65</v>
      </c>
      <c r="AG73" s="3">
        <f t="shared" si="34"/>
        <v>4</v>
      </c>
      <c r="AH73" s="24">
        <f t="shared" si="30"/>
        <v>0.1216216216216216</v>
      </c>
      <c r="AI73" s="24">
        <f t="shared" si="31"/>
        <v>0.95744680851063835</v>
      </c>
      <c r="AJ73" s="24">
        <f t="shared" si="32"/>
        <v>1.293847038527887E-2</v>
      </c>
    </row>
    <row r="74" spans="2:36" x14ac:dyDescent="0.2">
      <c r="B74" s="3">
        <f>'SAT Admittance'!B75</f>
        <v>1714</v>
      </c>
      <c r="C74" s="7">
        <f>'SAT Admittance'!C75</f>
        <v>1</v>
      </c>
      <c r="D74" s="5">
        <f t="shared" si="22"/>
        <v>0</v>
      </c>
      <c r="E74" s="8">
        <f t="shared" si="23"/>
        <v>1</v>
      </c>
      <c r="F74" s="3">
        <f t="shared" si="24"/>
        <v>1</v>
      </c>
      <c r="G74" s="42">
        <f t="shared" si="25"/>
        <v>0.88929296491074239</v>
      </c>
      <c r="H74" s="45">
        <f t="shared" si="26"/>
        <v>0.88929296491074239</v>
      </c>
      <c r="I74" s="46">
        <f t="shared" si="27"/>
        <v>0.11070703508925761</v>
      </c>
      <c r="J74" s="49">
        <f t="shared" si="28"/>
        <v>-0.11732855342449545</v>
      </c>
      <c r="K74" s="46">
        <f t="shared" si="29"/>
        <v>100</v>
      </c>
      <c r="AC74" s="21">
        <v>0.41271742579387904</v>
      </c>
      <c r="AD74" s="3">
        <v>1</v>
      </c>
      <c r="AE74" s="3">
        <v>0</v>
      </c>
      <c r="AF74" s="3">
        <f t="shared" si="33"/>
        <v>66</v>
      </c>
      <c r="AG74" s="3">
        <f t="shared" si="34"/>
        <v>4</v>
      </c>
      <c r="AH74" s="24">
        <f t="shared" si="30"/>
        <v>0.10810810810810811</v>
      </c>
      <c r="AI74" s="24">
        <f t="shared" si="31"/>
        <v>0.95744680851063835</v>
      </c>
      <c r="AJ74" s="24">
        <f t="shared" si="32"/>
        <v>0</v>
      </c>
    </row>
    <row r="75" spans="2:36" x14ac:dyDescent="0.2">
      <c r="B75" s="3">
        <f>'SAT Admittance'!B76</f>
        <v>1634</v>
      </c>
      <c r="C75" s="7">
        <f>'SAT Admittance'!C76</f>
        <v>1</v>
      </c>
      <c r="D75" s="5">
        <f t="shared" si="22"/>
        <v>0</v>
      </c>
      <c r="E75" s="8">
        <f t="shared" si="23"/>
        <v>1</v>
      </c>
      <c r="F75" s="3">
        <f t="shared" si="24"/>
        <v>1</v>
      </c>
      <c r="G75" s="42">
        <f t="shared" si="25"/>
        <v>0.21808690055538918</v>
      </c>
      <c r="H75" s="45">
        <f t="shared" si="26"/>
        <v>0.21808690055538918</v>
      </c>
      <c r="I75" s="46">
        <f t="shared" si="27"/>
        <v>0.78191309944461085</v>
      </c>
      <c r="J75" s="49">
        <f t="shared" si="28"/>
        <v>-1.522861669222576</v>
      </c>
      <c r="K75" s="46">
        <f t="shared" si="29"/>
        <v>0</v>
      </c>
      <c r="AC75" s="21">
        <v>0.47484282825250002</v>
      </c>
      <c r="AD75" s="3">
        <v>0</v>
      </c>
      <c r="AE75" s="3">
        <v>1</v>
      </c>
      <c r="AF75" s="3">
        <f t="shared" si="33"/>
        <v>66</v>
      </c>
      <c r="AG75" s="3">
        <f t="shared" si="34"/>
        <v>5</v>
      </c>
      <c r="AH75" s="24">
        <f t="shared" si="30"/>
        <v>0.10810810810810811</v>
      </c>
      <c r="AI75" s="24">
        <f t="shared" si="31"/>
        <v>0.94680851063829785</v>
      </c>
      <c r="AJ75" s="24">
        <f t="shared" si="32"/>
        <v>0</v>
      </c>
    </row>
    <row r="76" spans="2:36" x14ac:dyDescent="0.2">
      <c r="B76" s="3">
        <f>'SAT Admittance'!B77</f>
        <v>1464</v>
      </c>
      <c r="C76" s="7">
        <f>'SAT Admittance'!C77</f>
        <v>0</v>
      </c>
      <c r="D76" s="5">
        <f t="shared" si="22"/>
        <v>1</v>
      </c>
      <c r="E76" s="8">
        <f t="shared" si="23"/>
        <v>1</v>
      </c>
      <c r="F76" s="3">
        <f t="shared" si="24"/>
        <v>0</v>
      </c>
      <c r="G76" s="42">
        <f t="shared" si="25"/>
        <v>2.2087839885218718E-4</v>
      </c>
      <c r="H76" s="45">
        <f t="shared" si="26"/>
        <v>2.2087839885218718E-4</v>
      </c>
      <c r="I76" s="46">
        <f t="shared" si="27"/>
        <v>0.99977912160114779</v>
      </c>
      <c r="J76" s="49">
        <f t="shared" si="28"/>
        <v>-2.2090279607836166E-4</v>
      </c>
      <c r="K76" s="46">
        <f t="shared" si="29"/>
        <v>100</v>
      </c>
      <c r="AC76" s="21">
        <v>0.48532699813309166</v>
      </c>
      <c r="AD76" s="3">
        <v>0</v>
      </c>
      <c r="AE76" s="3">
        <v>1</v>
      </c>
      <c r="AF76" s="3">
        <f t="shared" si="33"/>
        <v>66</v>
      </c>
      <c r="AG76" s="3">
        <f t="shared" si="34"/>
        <v>6</v>
      </c>
      <c r="AH76" s="24">
        <f t="shared" si="30"/>
        <v>0.10810810810810811</v>
      </c>
      <c r="AI76" s="24">
        <f t="shared" si="31"/>
        <v>0.93617021276595747</v>
      </c>
      <c r="AJ76" s="24">
        <f t="shared" si="32"/>
        <v>0</v>
      </c>
    </row>
    <row r="77" spans="2:36" x14ac:dyDescent="0.2">
      <c r="B77" s="3">
        <f>'SAT Admittance'!B78</f>
        <v>1794</v>
      </c>
      <c r="C77" s="7">
        <f>'SAT Admittance'!C78</f>
        <v>1</v>
      </c>
      <c r="D77" s="5">
        <f t="shared" si="22"/>
        <v>0</v>
      </c>
      <c r="E77" s="8">
        <f t="shared" si="23"/>
        <v>1</v>
      </c>
      <c r="F77" s="3">
        <f t="shared" si="24"/>
        <v>1</v>
      </c>
      <c r="G77" s="42">
        <f t="shared" si="25"/>
        <v>0.99569613501252707</v>
      </c>
      <c r="H77" s="45">
        <f t="shared" si="26"/>
        <v>0.99569613501252707</v>
      </c>
      <c r="I77" s="46">
        <f t="shared" si="27"/>
        <v>4.3038649874729273E-3</v>
      </c>
      <c r="J77" s="49">
        <f t="shared" si="28"/>
        <v>-4.3131532743234668E-3</v>
      </c>
      <c r="K77" s="46">
        <f t="shared" si="29"/>
        <v>100</v>
      </c>
      <c r="AC77" s="21">
        <v>0.49582409765550461</v>
      </c>
      <c r="AD77" s="3">
        <v>0</v>
      </c>
      <c r="AE77" s="3">
        <v>1</v>
      </c>
      <c r="AF77" s="3">
        <f t="shared" si="33"/>
        <v>66</v>
      </c>
      <c r="AG77" s="3">
        <f t="shared" si="34"/>
        <v>7</v>
      </c>
      <c r="AH77" s="24">
        <f t="shared" si="30"/>
        <v>0.10810810810810811</v>
      </c>
      <c r="AI77" s="24">
        <f t="shared" si="31"/>
        <v>0.92553191489361697</v>
      </c>
      <c r="AJ77" s="24">
        <f t="shared" si="32"/>
        <v>1.2507188039102907E-2</v>
      </c>
    </row>
    <row r="78" spans="2:36" x14ac:dyDescent="0.2">
      <c r="B78" s="3">
        <f>'SAT Admittance'!B79</f>
        <v>1855</v>
      </c>
      <c r="C78" s="7">
        <f>'SAT Admittance'!C79</f>
        <v>1</v>
      </c>
      <c r="D78" s="5">
        <f t="shared" si="22"/>
        <v>0</v>
      </c>
      <c r="E78" s="8">
        <f t="shared" si="23"/>
        <v>1</v>
      </c>
      <c r="F78" s="3">
        <f t="shared" si="24"/>
        <v>1</v>
      </c>
      <c r="G78" s="42">
        <f t="shared" si="25"/>
        <v>0.99966673042663845</v>
      </c>
      <c r="H78" s="45">
        <f t="shared" si="26"/>
        <v>0.99966673042663845</v>
      </c>
      <c r="I78" s="46">
        <f t="shared" si="27"/>
        <v>3.3326957336154983E-4</v>
      </c>
      <c r="J78" s="49">
        <f t="shared" si="28"/>
        <v>-3.3332512000749492E-4</v>
      </c>
      <c r="K78" s="46">
        <f t="shared" si="29"/>
        <v>100</v>
      </c>
      <c r="AC78" s="21">
        <v>0.49582409765550461</v>
      </c>
      <c r="AD78" s="3">
        <v>1</v>
      </c>
      <c r="AE78" s="3">
        <v>0</v>
      </c>
      <c r="AF78" s="3">
        <f t="shared" si="33"/>
        <v>67</v>
      </c>
      <c r="AG78" s="3">
        <f t="shared" si="34"/>
        <v>7</v>
      </c>
      <c r="AH78" s="24">
        <f t="shared" si="30"/>
        <v>9.4594594594594628E-2</v>
      </c>
      <c r="AI78" s="24">
        <f t="shared" si="31"/>
        <v>0.92553191489361697</v>
      </c>
      <c r="AJ78" s="24">
        <f t="shared" si="32"/>
        <v>1.250718803910301E-2</v>
      </c>
    </row>
    <row r="79" spans="2:36" x14ac:dyDescent="0.2">
      <c r="B79" s="3">
        <f>'SAT Admittance'!B80</f>
        <v>1953</v>
      </c>
      <c r="C79" s="7">
        <f>'SAT Admittance'!C80</f>
        <v>1</v>
      </c>
      <c r="D79" s="5">
        <f t="shared" si="22"/>
        <v>0</v>
      </c>
      <c r="E79" s="8">
        <f t="shared" si="23"/>
        <v>1</v>
      </c>
      <c r="F79" s="3">
        <f t="shared" si="24"/>
        <v>1</v>
      </c>
      <c r="G79" s="42">
        <f t="shared" si="25"/>
        <v>0.99999456530910169</v>
      </c>
      <c r="H79" s="45">
        <f t="shared" si="26"/>
        <v>0.99999456530910169</v>
      </c>
      <c r="I79" s="46">
        <f t="shared" si="27"/>
        <v>5.4346908983093911E-6</v>
      </c>
      <c r="J79" s="49">
        <f t="shared" si="28"/>
        <v>-5.4347056662954771E-6</v>
      </c>
      <c r="K79" s="46">
        <f t="shared" si="29"/>
        <v>100</v>
      </c>
      <c r="AC79" s="21">
        <v>0.51682008471532215</v>
      </c>
      <c r="AD79" s="3">
        <v>1</v>
      </c>
      <c r="AE79" s="3">
        <v>0</v>
      </c>
      <c r="AF79" s="3">
        <f t="shared" si="33"/>
        <v>68</v>
      </c>
      <c r="AG79" s="3">
        <f t="shared" si="34"/>
        <v>7</v>
      </c>
      <c r="AH79" s="24">
        <f t="shared" si="30"/>
        <v>8.108108108108103E-2</v>
      </c>
      <c r="AI79" s="24">
        <f t="shared" si="31"/>
        <v>0.92553191489361697</v>
      </c>
      <c r="AJ79" s="24">
        <f t="shared" si="32"/>
        <v>1.2507188039102907E-2</v>
      </c>
    </row>
    <row r="80" spans="2:36" x14ac:dyDescent="0.2">
      <c r="B80" s="3">
        <f>'SAT Admittance'!B81</f>
        <v>1469</v>
      </c>
      <c r="C80" s="7">
        <f>'SAT Admittance'!C81</f>
        <v>0</v>
      </c>
      <c r="D80" s="5">
        <f t="shared" si="22"/>
        <v>1</v>
      </c>
      <c r="E80" s="8">
        <f t="shared" si="23"/>
        <v>1</v>
      </c>
      <c r="F80" s="3">
        <f t="shared" si="24"/>
        <v>0</v>
      </c>
      <c r="G80" s="42">
        <f t="shared" si="25"/>
        <v>2.7248539937196816E-4</v>
      </c>
      <c r="H80" s="45">
        <f t="shared" si="26"/>
        <v>2.7248539937196816E-4</v>
      </c>
      <c r="I80" s="46">
        <f t="shared" si="27"/>
        <v>0.99972751460062803</v>
      </c>
      <c r="J80" s="49">
        <f t="shared" si="28"/>
        <v>-2.7252253026364146E-4</v>
      </c>
      <c r="K80" s="46">
        <f t="shared" si="29"/>
        <v>100</v>
      </c>
      <c r="AC80" s="21">
        <v>0.55856129930576726</v>
      </c>
      <c r="AD80" s="3">
        <v>1</v>
      </c>
      <c r="AE80" s="3">
        <v>0</v>
      </c>
      <c r="AF80" s="3">
        <f t="shared" si="33"/>
        <v>69</v>
      </c>
      <c r="AG80" s="3">
        <f t="shared" si="34"/>
        <v>7</v>
      </c>
      <c r="AH80" s="24">
        <f t="shared" si="30"/>
        <v>6.7567567567567544E-2</v>
      </c>
      <c r="AI80" s="24">
        <f t="shared" si="31"/>
        <v>0.92553191489361697</v>
      </c>
      <c r="AJ80" s="24">
        <f t="shared" si="32"/>
        <v>0</v>
      </c>
    </row>
    <row r="81" spans="2:36" x14ac:dyDescent="0.2">
      <c r="B81" s="3">
        <f>'SAT Admittance'!B82</f>
        <v>1663</v>
      </c>
      <c r="C81" s="7">
        <f>'SAT Admittance'!C82</f>
        <v>1</v>
      </c>
      <c r="D81" s="5">
        <f t="shared" si="22"/>
        <v>0</v>
      </c>
      <c r="E81" s="8">
        <f t="shared" si="23"/>
        <v>1</v>
      </c>
      <c r="F81" s="3">
        <f t="shared" si="24"/>
        <v>1</v>
      </c>
      <c r="G81" s="42">
        <f t="shared" si="25"/>
        <v>0.48532699813309166</v>
      </c>
      <c r="H81" s="45">
        <f t="shared" si="26"/>
        <v>0.48532699813309166</v>
      </c>
      <c r="I81" s="46">
        <f t="shared" si="27"/>
        <v>0.51467300186690834</v>
      </c>
      <c r="J81" s="49">
        <f t="shared" si="28"/>
        <v>-0.72293239227601169</v>
      </c>
      <c r="K81" s="46">
        <f t="shared" si="29"/>
        <v>0</v>
      </c>
      <c r="AC81" s="21">
        <v>0.59949098691239955</v>
      </c>
      <c r="AD81" s="3">
        <v>0</v>
      </c>
      <c r="AE81" s="3">
        <v>1</v>
      </c>
      <c r="AF81" s="3">
        <f t="shared" si="33"/>
        <v>69</v>
      </c>
      <c r="AG81" s="3">
        <f t="shared" si="34"/>
        <v>8</v>
      </c>
      <c r="AH81" s="24">
        <f t="shared" si="30"/>
        <v>6.7567567567567544E-2</v>
      </c>
      <c r="AI81" s="24">
        <f t="shared" si="31"/>
        <v>0.91489361702127658</v>
      </c>
      <c r="AJ81" s="24">
        <f t="shared" si="32"/>
        <v>1.2363427257044254E-2</v>
      </c>
    </row>
    <row r="82" spans="2:36" x14ac:dyDescent="0.2">
      <c r="B82" s="3">
        <f>'SAT Admittance'!B83</f>
        <v>1907</v>
      </c>
      <c r="C82" s="7">
        <f>'SAT Admittance'!C83</f>
        <v>1</v>
      </c>
      <c r="D82" s="5">
        <f t="shared" si="22"/>
        <v>0</v>
      </c>
      <c r="E82" s="8">
        <f t="shared" si="23"/>
        <v>1</v>
      </c>
      <c r="F82" s="3">
        <f t="shared" si="24"/>
        <v>1</v>
      </c>
      <c r="G82" s="42">
        <f t="shared" si="25"/>
        <v>0.99996247548608019</v>
      </c>
      <c r="H82" s="45">
        <f t="shared" si="26"/>
        <v>0.99996247548608019</v>
      </c>
      <c r="I82" s="46">
        <f t="shared" si="27"/>
        <v>3.7524513919806601E-5</v>
      </c>
      <c r="J82" s="49">
        <f t="shared" si="28"/>
        <v>-3.7525217981992175E-5</v>
      </c>
      <c r="K82" s="46">
        <f t="shared" si="29"/>
        <v>100</v>
      </c>
      <c r="AC82" s="21">
        <v>0.59949098691239955</v>
      </c>
      <c r="AD82" s="3">
        <v>1</v>
      </c>
      <c r="AE82" s="3">
        <v>0</v>
      </c>
      <c r="AF82" s="3">
        <f t="shared" si="33"/>
        <v>70</v>
      </c>
      <c r="AG82" s="3">
        <f t="shared" si="34"/>
        <v>8</v>
      </c>
      <c r="AH82" s="24">
        <f t="shared" si="30"/>
        <v>5.4054054054054057E-2</v>
      </c>
      <c r="AI82" s="24">
        <f t="shared" si="31"/>
        <v>0.91489361702127658</v>
      </c>
      <c r="AJ82" s="24">
        <f t="shared" si="32"/>
        <v>0</v>
      </c>
    </row>
    <row r="83" spans="2:36" x14ac:dyDescent="0.2">
      <c r="B83" s="3">
        <f>'SAT Admittance'!B84</f>
        <v>1990</v>
      </c>
      <c r="C83" s="7">
        <f>'SAT Admittance'!C84</f>
        <v>1</v>
      </c>
      <c r="D83" s="5">
        <f t="shared" si="22"/>
        <v>0</v>
      </c>
      <c r="E83" s="8">
        <f t="shared" si="23"/>
        <v>1</v>
      </c>
      <c r="F83" s="3">
        <f t="shared" si="24"/>
        <v>1</v>
      </c>
      <c r="G83" s="42">
        <f t="shared" si="25"/>
        <v>0.99999885130459865</v>
      </c>
      <c r="H83" s="45">
        <f t="shared" si="26"/>
        <v>0.99999885130459865</v>
      </c>
      <c r="I83" s="46">
        <f t="shared" si="27"/>
        <v>1.148695401353983E-6</v>
      </c>
      <c r="J83" s="49">
        <f t="shared" si="28"/>
        <v>-1.1486960611050508E-6</v>
      </c>
      <c r="K83" s="46">
        <f t="shared" si="29"/>
        <v>100</v>
      </c>
      <c r="AC83" s="21">
        <v>0.60953297723137878</v>
      </c>
      <c r="AD83" s="3">
        <v>0</v>
      </c>
      <c r="AE83" s="3">
        <v>1</v>
      </c>
      <c r="AF83" s="3">
        <f t="shared" si="33"/>
        <v>70</v>
      </c>
      <c r="AG83" s="3">
        <f t="shared" si="34"/>
        <v>9</v>
      </c>
      <c r="AH83" s="24">
        <f t="shared" si="30"/>
        <v>5.4054054054054057E-2</v>
      </c>
      <c r="AI83" s="24">
        <f t="shared" si="31"/>
        <v>0.9042553191489362</v>
      </c>
      <c r="AJ83" s="24">
        <f t="shared" si="32"/>
        <v>1.22196664749856E-2</v>
      </c>
    </row>
    <row r="84" spans="2:36" x14ac:dyDescent="0.2">
      <c r="B84" s="3">
        <f>'SAT Admittance'!B85</f>
        <v>1542</v>
      </c>
      <c r="C84" s="7">
        <f>'SAT Admittance'!C85</f>
        <v>0</v>
      </c>
      <c r="D84" s="5">
        <f t="shared" si="22"/>
        <v>1</v>
      </c>
      <c r="E84" s="8">
        <f t="shared" si="23"/>
        <v>1</v>
      </c>
      <c r="F84" s="3">
        <f t="shared" si="24"/>
        <v>0</v>
      </c>
      <c r="G84" s="42">
        <f t="shared" si="25"/>
        <v>5.8160683777946738E-3</v>
      </c>
      <c r="H84" s="45">
        <f t="shared" si="26"/>
        <v>5.8160683777946738E-3</v>
      </c>
      <c r="I84" s="46">
        <f t="shared" si="27"/>
        <v>0.99418393162220531</v>
      </c>
      <c r="J84" s="49">
        <f t="shared" si="28"/>
        <v>-5.8330475702528146E-3</v>
      </c>
      <c r="K84" s="46">
        <f t="shared" si="29"/>
        <v>100</v>
      </c>
      <c r="AC84" s="21">
        <v>0.64870893355512949</v>
      </c>
      <c r="AD84" s="3">
        <v>1</v>
      </c>
      <c r="AE84" s="3">
        <v>0</v>
      </c>
      <c r="AF84" s="3">
        <f t="shared" si="33"/>
        <v>71</v>
      </c>
      <c r="AG84" s="3">
        <f t="shared" si="34"/>
        <v>9</v>
      </c>
      <c r="AH84" s="24">
        <f t="shared" si="30"/>
        <v>4.0540540540540571E-2</v>
      </c>
      <c r="AI84" s="24">
        <f t="shared" si="31"/>
        <v>0.9042553191489362</v>
      </c>
      <c r="AJ84" s="24">
        <f t="shared" si="32"/>
        <v>0</v>
      </c>
    </row>
    <row r="85" spans="2:36" x14ac:dyDescent="0.2">
      <c r="B85" s="3">
        <f>'SAT Admittance'!B86</f>
        <v>1808</v>
      </c>
      <c r="C85" s="7">
        <f>'SAT Admittance'!C86</f>
        <v>1</v>
      </c>
      <c r="D85" s="5">
        <f t="shared" si="22"/>
        <v>0</v>
      </c>
      <c r="E85" s="8">
        <f t="shared" si="23"/>
        <v>1</v>
      </c>
      <c r="F85" s="3">
        <f t="shared" si="24"/>
        <v>1</v>
      </c>
      <c r="G85" s="42">
        <f t="shared" si="25"/>
        <v>0.99760505406990518</v>
      </c>
      <c r="H85" s="45">
        <f t="shared" si="26"/>
        <v>0.99760505406990518</v>
      </c>
      <c r="I85" s="46">
        <f t="shared" si="27"/>
        <v>2.3949459300948162E-3</v>
      </c>
      <c r="J85" s="49">
        <f t="shared" si="28"/>
        <v>-2.3978184002892166E-3</v>
      </c>
      <c r="K85" s="46">
        <f t="shared" si="29"/>
        <v>100</v>
      </c>
      <c r="AC85" s="21">
        <v>0.70378725837361988</v>
      </c>
      <c r="AD85" s="3">
        <v>0</v>
      </c>
      <c r="AE85" s="3">
        <v>1</v>
      </c>
      <c r="AF85" s="3">
        <f t="shared" si="33"/>
        <v>71</v>
      </c>
      <c r="AG85" s="3">
        <f t="shared" si="34"/>
        <v>10</v>
      </c>
      <c r="AH85" s="24">
        <f t="shared" si="30"/>
        <v>4.0540540540540571E-2</v>
      </c>
      <c r="AI85" s="24">
        <f t="shared" si="31"/>
        <v>0.8936170212765957</v>
      </c>
      <c r="AJ85" s="24">
        <f t="shared" si="32"/>
        <v>0</v>
      </c>
    </row>
    <row r="86" spans="2:36" x14ac:dyDescent="0.2">
      <c r="B86" s="3">
        <f>'SAT Admittance'!B87</f>
        <v>1966</v>
      </c>
      <c r="C86" s="7">
        <f>'SAT Admittance'!C87</f>
        <v>1</v>
      </c>
      <c r="D86" s="5">
        <f t="shared" si="22"/>
        <v>0</v>
      </c>
      <c r="E86" s="8">
        <f t="shared" si="23"/>
        <v>1</v>
      </c>
      <c r="F86" s="3">
        <f t="shared" si="24"/>
        <v>1</v>
      </c>
      <c r="G86" s="42">
        <f t="shared" si="25"/>
        <v>0.99999685208079003</v>
      </c>
      <c r="H86" s="45">
        <f t="shared" si="26"/>
        <v>0.99999685208079003</v>
      </c>
      <c r="I86" s="46">
        <f t="shared" si="27"/>
        <v>3.1479192099670428E-6</v>
      </c>
      <c r="J86" s="49">
        <f t="shared" si="28"/>
        <v>-3.147924164675117E-6</v>
      </c>
      <c r="K86" s="46">
        <f t="shared" si="29"/>
        <v>100</v>
      </c>
      <c r="AC86" s="21">
        <v>0.72099609362133743</v>
      </c>
      <c r="AD86" s="3">
        <v>0</v>
      </c>
      <c r="AE86" s="3">
        <v>1</v>
      </c>
      <c r="AF86" s="3">
        <f t="shared" si="33"/>
        <v>71</v>
      </c>
      <c r="AG86" s="3">
        <f t="shared" si="34"/>
        <v>11</v>
      </c>
      <c r="AH86" s="24">
        <f t="shared" si="30"/>
        <v>4.0540540540540571E-2</v>
      </c>
      <c r="AI86" s="24">
        <f t="shared" si="31"/>
        <v>0.88297872340425532</v>
      </c>
      <c r="AJ86" s="24">
        <f t="shared" si="32"/>
        <v>0</v>
      </c>
    </row>
    <row r="87" spans="2:36" x14ac:dyDescent="0.2">
      <c r="B87" s="3">
        <f>'SAT Admittance'!B88</f>
        <v>1679</v>
      </c>
      <c r="C87" s="7">
        <f>'SAT Admittance'!C88</f>
        <v>0</v>
      </c>
      <c r="D87" s="5">
        <f t="shared" si="22"/>
        <v>1</v>
      </c>
      <c r="E87" s="8">
        <f t="shared" si="23"/>
        <v>1</v>
      </c>
      <c r="F87" s="3">
        <f t="shared" si="24"/>
        <v>0</v>
      </c>
      <c r="G87" s="42">
        <f t="shared" si="25"/>
        <v>0.64870893355512949</v>
      </c>
      <c r="H87" s="45">
        <f t="shared" si="26"/>
        <v>0.64870893355512949</v>
      </c>
      <c r="I87" s="46">
        <f t="shared" si="27"/>
        <v>0.35129106644487051</v>
      </c>
      <c r="J87" s="49">
        <f t="shared" si="28"/>
        <v>-1.0461401500226857</v>
      </c>
      <c r="K87" s="46">
        <f t="shared" si="29"/>
        <v>0</v>
      </c>
      <c r="AC87" s="21">
        <v>0.72099609362133743</v>
      </c>
      <c r="AD87" s="3">
        <v>0</v>
      </c>
      <c r="AE87" s="3">
        <v>1</v>
      </c>
      <c r="AF87" s="3">
        <f t="shared" si="33"/>
        <v>71</v>
      </c>
      <c r="AG87" s="3">
        <f t="shared" si="34"/>
        <v>12</v>
      </c>
      <c r="AH87" s="24">
        <f t="shared" si="30"/>
        <v>4.0540540540540571E-2</v>
      </c>
      <c r="AI87" s="24">
        <f t="shared" si="31"/>
        <v>0.87234042553191493</v>
      </c>
      <c r="AJ87" s="24">
        <f t="shared" si="32"/>
        <v>1.1788384128809734E-2</v>
      </c>
    </row>
    <row r="88" spans="2:36" x14ac:dyDescent="0.2">
      <c r="B88" s="3">
        <f>'SAT Admittance'!B89</f>
        <v>2021</v>
      </c>
      <c r="C88" s="7">
        <f>'SAT Admittance'!C89</f>
        <v>1</v>
      </c>
      <c r="D88" s="5">
        <f t="shared" si="22"/>
        <v>0</v>
      </c>
      <c r="E88" s="8">
        <f t="shared" si="23"/>
        <v>1</v>
      </c>
      <c r="F88" s="3">
        <f t="shared" si="24"/>
        <v>1</v>
      </c>
      <c r="G88" s="42">
        <f t="shared" si="25"/>
        <v>0.99999968761633984</v>
      </c>
      <c r="H88" s="45">
        <f t="shared" si="26"/>
        <v>0.99999968761633984</v>
      </c>
      <c r="I88" s="46">
        <f t="shared" si="27"/>
        <v>3.123836601615082E-7</v>
      </c>
      <c r="J88" s="49">
        <f t="shared" si="28"/>
        <v>-3.1238370895329392E-7</v>
      </c>
      <c r="K88" s="46">
        <f t="shared" si="29"/>
        <v>100</v>
      </c>
      <c r="AC88" s="21">
        <v>0.74562676383864823</v>
      </c>
      <c r="AD88" s="3">
        <v>1</v>
      </c>
      <c r="AE88" s="3">
        <v>0</v>
      </c>
      <c r="AF88" s="3">
        <f t="shared" si="33"/>
        <v>72</v>
      </c>
      <c r="AG88" s="3">
        <f t="shared" si="34"/>
        <v>12</v>
      </c>
      <c r="AH88" s="24">
        <f t="shared" si="30"/>
        <v>2.7027027027026973E-2</v>
      </c>
      <c r="AI88" s="24">
        <f t="shared" si="31"/>
        <v>0.87234042553191493</v>
      </c>
      <c r="AJ88" s="24">
        <f t="shared" si="32"/>
        <v>1.1788384128809637E-2</v>
      </c>
    </row>
    <row r="89" spans="2:36" x14ac:dyDescent="0.2">
      <c r="B89" s="3">
        <f>'SAT Admittance'!B90</f>
        <v>2015</v>
      </c>
      <c r="C89" s="7">
        <f>'SAT Admittance'!C90</f>
        <v>1</v>
      </c>
      <c r="D89" s="5">
        <f t="shared" si="22"/>
        <v>0</v>
      </c>
      <c r="E89" s="8">
        <f t="shared" si="23"/>
        <v>1</v>
      </c>
      <c r="F89" s="3">
        <f t="shared" si="24"/>
        <v>1</v>
      </c>
      <c r="G89" s="42">
        <f t="shared" si="25"/>
        <v>0.99999959807672056</v>
      </c>
      <c r="H89" s="45">
        <f t="shared" si="26"/>
        <v>0.99999959807672056</v>
      </c>
      <c r="I89" s="46">
        <f t="shared" si="27"/>
        <v>4.0192327943611161E-7</v>
      </c>
      <c r="J89" s="49">
        <f t="shared" si="28"/>
        <v>-4.0192336020729453E-7</v>
      </c>
      <c r="K89" s="46">
        <f t="shared" si="29"/>
        <v>100</v>
      </c>
      <c r="AC89" s="21">
        <v>0.76878034340011292</v>
      </c>
      <c r="AD89" s="3">
        <v>1</v>
      </c>
      <c r="AE89" s="3">
        <v>0</v>
      </c>
      <c r="AF89" s="3">
        <f t="shared" si="33"/>
        <v>73</v>
      </c>
      <c r="AG89" s="3">
        <f t="shared" si="34"/>
        <v>12</v>
      </c>
      <c r="AH89" s="24">
        <f t="shared" si="30"/>
        <v>1.3513513513513487E-2</v>
      </c>
      <c r="AI89" s="24">
        <f t="shared" si="31"/>
        <v>0.87234042553191493</v>
      </c>
      <c r="AJ89" s="24">
        <f t="shared" si="32"/>
        <v>1.1788384128809637E-2</v>
      </c>
    </row>
    <row r="90" spans="2:36" x14ac:dyDescent="0.2">
      <c r="B90" s="3">
        <f>'SAT Admittance'!B91</f>
        <v>1473</v>
      </c>
      <c r="C90" s="7">
        <f>'SAT Admittance'!C91</f>
        <v>0</v>
      </c>
      <c r="D90" s="5">
        <f t="shared" si="22"/>
        <v>1</v>
      </c>
      <c r="E90" s="8">
        <f t="shared" si="23"/>
        <v>1</v>
      </c>
      <c r="F90" s="3">
        <f t="shared" si="24"/>
        <v>0</v>
      </c>
      <c r="G90" s="42">
        <f t="shared" si="25"/>
        <v>3.223231605841598E-4</v>
      </c>
      <c r="H90" s="45">
        <f t="shared" si="26"/>
        <v>3.223231605841598E-4</v>
      </c>
      <c r="I90" s="46">
        <f t="shared" si="27"/>
        <v>0.99967767683941589</v>
      </c>
      <c r="J90" s="49">
        <f t="shared" si="28"/>
        <v>-3.2237511785902795E-4</v>
      </c>
      <c r="K90" s="46">
        <f t="shared" si="29"/>
        <v>100</v>
      </c>
      <c r="AC90" s="21">
        <v>0.79729234544171157</v>
      </c>
      <c r="AD90" s="3">
        <v>1</v>
      </c>
      <c r="AE90" s="3">
        <v>0</v>
      </c>
      <c r="AF90" s="3">
        <f t="shared" si="33"/>
        <v>74</v>
      </c>
      <c r="AG90" s="3">
        <f t="shared" si="34"/>
        <v>12</v>
      </c>
      <c r="AH90" s="24">
        <f t="shared" si="30"/>
        <v>0</v>
      </c>
      <c r="AI90" s="24">
        <f t="shared" si="31"/>
        <v>0.87234042553191493</v>
      </c>
      <c r="AJ90" s="24">
        <f t="shared" si="32"/>
        <v>0</v>
      </c>
    </row>
    <row r="91" spans="2:36" x14ac:dyDescent="0.2">
      <c r="B91" s="3">
        <f>'SAT Admittance'!B92</f>
        <v>1979</v>
      </c>
      <c r="C91" s="7">
        <f>'SAT Admittance'!C92</f>
        <v>1</v>
      </c>
      <c r="D91" s="5">
        <f t="shared" si="22"/>
        <v>0</v>
      </c>
      <c r="E91" s="8">
        <f t="shared" si="23"/>
        <v>1</v>
      </c>
      <c r="F91" s="3">
        <f t="shared" si="24"/>
        <v>1</v>
      </c>
      <c r="G91" s="42">
        <f t="shared" si="25"/>
        <v>0.999998176642241</v>
      </c>
      <c r="H91" s="45">
        <f t="shared" si="26"/>
        <v>0.999998176642241</v>
      </c>
      <c r="I91" s="46">
        <f t="shared" si="27"/>
        <v>1.8233577590009986E-6</v>
      </c>
      <c r="J91" s="49">
        <f t="shared" si="28"/>
        <v>-1.8233594213197779E-6</v>
      </c>
      <c r="K91" s="46">
        <f t="shared" si="29"/>
        <v>100</v>
      </c>
      <c r="AC91" s="21">
        <v>0.82913099337989449</v>
      </c>
      <c r="AD91" s="3">
        <v>0</v>
      </c>
      <c r="AE91" s="3">
        <v>1</v>
      </c>
      <c r="AF91" s="3">
        <f t="shared" si="33"/>
        <v>74</v>
      </c>
      <c r="AG91" s="3">
        <f t="shared" si="34"/>
        <v>13</v>
      </c>
      <c r="AH91" s="24">
        <f t="shared" si="30"/>
        <v>0</v>
      </c>
      <c r="AI91" s="24">
        <f t="shared" si="31"/>
        <v>0.86170212765957444</v>
      </c>
      <c r="AJ91" s="24">
        <f t="shared" si="32"/>
        <v>0</v>
      </c>
    </row>
    <row r="92" spans="2:36" x14ac:dyDescent="0.2">
      <c r="B92" s="3">
        <f>'SAT Admittance'!B93</f>
        <v>1787</v>
      </c>
      <c r="C92" s="7">
        <f>'SAT Admittance'!C93</f>
        <v>1</v>
      </c>
      <c r="D92" s="5">
        <f t="shared" si="22"/>
        <v>0</v>
      </c>
      <c r="E92" s="8">
        <f t="shared" si="23"/>
        <v>1</v>
      </c>
      <c r="F92" s="3">
        <f t="shared" si="24"/>
        <v>1</v>
      </c>
      <c r="G92" s="42">
        <f t="shared" si="25"/>
        <v>0.99423343021290367</v>
      </c>
      <c r="H92" s="45">
        <f t="shared" si="26"/>
        <v>0.99423343021290367</v>
      </c>
      <c r="I92" s="46">
        <f t="shared" si="27"/>
        <v>5.7665697870963317E-3</v>
      </c>
      <c r="J92" s="49">
        <f t="shared" si="28"/>
        <v>-5.7832606475889505E-3</v>
      </c>
      <c r="K92" s="46">
        <f t="shared" si="29"/>
        <v>100</v>
      </c>
      <c r="AC92" s="21">
        <v>0.88074768051881136</v>
      </c>
      <c r="AD92" s="3">
        <v>0</v>
      </c>
      <c r="AE92" s="3">
        <v>1</v>
      </c>
      <c r="AF92" s="3">
        <f t="shared" si="33"/>
        <v>74</v>
      </c>
      <c r="AG92" s="3">
        <f t="shared" si="34"/>
        <v>14</v>
      </c>
      <c r="AH92" s="24">
        <f t="shared" si="30"/>
        <v>0</v>
      </c>
      <c r="AI92" s="24">
        <f t="shared" si="31"/>
        <v>0.85106382978723405</v>
      </c>
      <c r="AJ92" s="24">
        <f t="shared" si="32"/>
        <v>0</v>
      </c>
    </row>
    <row r="93" spans="2:36" x14ac:dyDescent="0.2">
      <c r="B93" s="3">
        <f>'SAT Admittance'!B94</f>
        <v>1687</v>
      </c>
      <c r="C93" s="7">
        <f>'SAT Admittance'!C94</f>
        <v>1</v>
      </c>
      <c r="D93" s="5">
        <f t="shared" si="22"/>
        <v>0</v>
      </c>
      <c r="E93" s="8">
        <f t="shared" si="23"/>
        <v>1</v>
      </c>
      <c r="F93" s="3">
        <f t="shared" si="24"/>
        <v>1</v>
      </c>
      <c r="G93" s="42">
        <f t="shared" si="25"/>
        <v>0.72099609362133743</v>
      </c>
      <c r="H93" s="45">
        <f t="shared" si="26"/>
        <v>0.72099609362133743</v>
      </c>
      <c r="I93" s="46">
        <f t="shared" si="27"/>
        <v>0.27900390637866257</v>
      </c>
      <c r="J93" s="49">
        <f t="shared" si="28"/>
        <v>-0.32712155971278434</v>
      </c>
      <c r="K93" s="46">
        <f t="shared" si="29"/>
        <v>100</v>
      </c>
      <c r="AC93" s="21">
        <v>0.88929296491074239</v>
      </c>
      <c r="AD93" s="3">
        <v>0</v>
      </c>
      <c r="AE93" s="3">
        <v>1</v>
      </c>
      <c r="AF93" s="3">
        <f t="shared" si="33"/>
        <v>74</v>
      </c>
      <c r="AG93" s="3">
        <f t="shared" si="34"/>
        <v>15</v>
      </c>
      <c r="AH93" s="24">
        <f t="shared" si="30"/>
        <v>0</v>
      </c>
      <c r="AI93" s="24">
        <f t="shared" si="31"/>
        <v>0.84042553191489366</v>
      </c>
      <c r="AJ93" s="24">
        <f t="shared" si="32"/>
        <v>0</v>
      </c>
    </row>
    <row r="94" spans="2:36" x14ac:dyDescent="0.2">
      <c r="B94" s="3">
        <f>'SAT Admittance'!B95</f>
        <v>1674</v>
      </c>
      <c r="C94" s="7">
        <f>'SAT Admittance'!C95</f>
        <v>0</v>
      </c>
      <c r="D94" s="5">
        <f t="shared" si="22"/>
        <v>1</v>
      </c>
      <c r="E94" s="8">
        <f t="shared" si="23"/>
        <v>1</v>
      </c>
      <c r="F94" s="3">
        <f t="shared" si="24"/>
        <v>0</v>
      </c>
      <c r="G94" s="42">
        <f t="shared" si="25"/>
        <v>0.59949098691239955</v>
      </c>
      <c r="H94" s="45">
        <f t="shared" si="26"/>
        <v>0.59949098691239955</v>
      </c>
      <c r="I94" s="46">
        <f t="shared" si="27"/>
        <v>0.40050901308760045</v>
      </c>
      <c r="J94" s="49">
        <f t="shared" si="28"/>
        <v>-0.91501900813868176</v>
      </c>
      <c r="K94" s="46">
        <f t="shared" si="29"/>
        <v>0</v>
      </c>
      <c r="AC94" s="21">
        <v>0.89336126175470887</v>
      </c>
      <c r="AD94" s="3">
        <v>0</v>
      </c>
      <c r="AE94" s="3">
        <v>1</v>
      </c>
      <c r="AF94" s="3">
        <f t="shared" si="33"/>
        <v>74</v>
      </c>
      <c r="AG94" s="3">
        <f t="shared" si="34"/>
        <v>16</v>
      </c>
      <c r="AH94" s="24">
        <f t="shared" si="30"/>
        <v>0</v>
      </c>
      <c r="AI94" s="24">
        <f t="shared" si="31"/>
        <v>0.82978723404255317</v>
      </c>
      <c r="AJ94" s="24">
        <f t="shared" si="32"/>
        <v>0</v>
      </c>
    </row>
    <row r="95" spans="2:36" x14ac:dyDescent="0.2">
      <c r="B95" s="3">
        <f>'SAT Admittance'!B96</f>
        <v>1478</v>
      </c>
      <c r="C95" s="7">
        <f>'SAT Admittance'!C96</f>
        <v>0</v>
      </c>
      <c r="D95" s="5">
        <f t="shared" si="22"/>
        <v>1</v>
      </c>
      <c r="E95" s="8">
        <f t="shared" si="23"/>
        <v>1</v>
      </c>
      <c r="F95" s="3">
        <f t="shared" si="24"/>
        <v>0</v>
      </c>
      <c r="G95" s="42">
        <f t="shared" si="25"/>
        <v>3.9762273484760679E-4</v>
      </c>
      <c r="H95" s="45">
        <f t="shared" si="26"/>
        <v>3.9762273484760679E-4</v>
      </c>
      <c r="I95" s="46">
        <f t="shared" si="27"/>
        <v>0.99960237726515244</v>
      </c>
      <c r="J95" s="49">
        <f t="shared" si="28"/>
        <v>-3.9770180772867006E-4</v>
      </c>
      <c r="K95" s="46">
        <f t="shared" si="29"/>
        <v>100</v>
      </c>
      <c r="AC95" s="21">
        <v>0.91178028143787926</v>
      </c>
      <c r="AD95" s="3">
        <v>0</v>
      </c>
      <c r="AE95" s="3">
        <v>1</v>
      </c>
      <c r="AF95" s="3">
        <f t="shared" si="33"/>
        <v>74</v>
      </c>
      <c r="AG95" s="3">
        <f t="shared" si="34"/>
        <v>17</v>
      </c>
      <c r="AH95" s="24">
        <f t="shared" si="30"/>
        <v>0</v>
      </c>
      <c r="AI95" s="24">
        <f t="shared" si="31"/>
        <v>0.81914893617021278</v>
      </c>
      <c r="AJ95" s="24">
        <f t="shared" si="32"/>
        <v>0</v>
      </c>
    </row>
    <row r="96" spans="2:36" x14ac:dyDescent="0.2">
      <c r="B96" s="3">
        <f>'SAT Admittance'!B97</f>
        <v>1735</v>
      </c>
      <c r="C96" s="7">
        <f>'SAT Admittance'!C97</f>
        <v>1</v>
      </c>
      <c r="D96" s="5">
        <f t="shared" si="22"/>
        <v>0</v>
      </c>
      <c r="E96" s="8">
        <f t="shared" si="23"/>
        <v>1</v>
      </c>
      <c r="F96" s="3">
        <f t="shared" si="24"/>
        <v>1</v>
      </c>
      <c r="G96" s="42">
        <f t="shared" si="25"/>
        <v>0.95099756621925879</v>
      </c>
      <c r="H96" s="45">
        <f t="shared" si="26"/>
        <v>0.95099756621925879</v>
      </c>
      <c r="I96" s="46">
        <f t="shared" si="27"/>
        <v>4.9002433780741206E-2</v>
      </c>
      <c r="J96" s="49">
        <f t="shared" si="28"/>
        <v>-5.0243775620611573E-2</v>
      </c>
      <c r="K96" s="46">
        <f t="shared" si="29"/>
        <v>100</v>
      </c>
      <c r="AC96" s="21">
        <v>0.91178028143787926</v>
      </c>
      <c r="AD96" s="3">
        <v>0</v>
      </c>
      <c r="AE96" s="3">
        <v>1</v>
      </c>
      <c r="AF96" s="3">
        <f t="shared" si="33"/>
        <v>74</v>
      </c>
      <c r="AG96" s="3">
        <f t="shared" si="34"/>
        <v>18</v>
      </c>
      <c r="AH96" s="24">
        <f t="shared" si="30"/>
        <v>0</v>
      </c>
      <c r="AI96" s="24">
        <f t="shared" si="31"/>
        <v>0.8085106382978724</v>
      </c>
      <c r="AJ96" s="24">
        <f t="shared" si="32"/>
        <v>0</v>
      </c>
    </row>
    <row r="97" spans="2:36" x14ac:dyDescent="0.2">
      <c r="B97" s="3">
        <f>'SAT Admittance'!B98</f>
        <v>1720</v>
      </c>
      <c r="C97" s="7">
        <f>'SAT Admittance'!C98</f>
        <v>1</v>
      </c>
      <c r="D97" s="5">
        <f t="shared" si="22"/>
        <v>0</v>
      </c>
      <c r="E97" s="8">
        <f t="shared" si="23"/>
        <v>1</v>
      </c>
      <c r="F97" s="3">
        <f t="shared" si="24"/>
        <v>1</v>
      </c>
      <c r="G97" s="42">
        <f t="shared" si="25"/>
        <v>0.91178028143787926</v>
      </c>
      <c r="H97" s="45">
        <f t="shared" si="26"/>
        <v>0.91178028143787926</v>
      </c>
      <c r="I97" s="46">
        <f t="shared" si="27"/>
        <v>8.8219718562120741E-2</v>
      </c>
      <c r="J97" s="49">
        <f t="shared" si="28"/>
        <v>-9.2356237409574216E-2</v>
      </c>
      <c r="K97" s="46">
        <f t="shared" si="29"/>
        <v>100</v>
      </c>
      <c r="AC97" s="21">
        <v>0.915101099193249</v>
      </c>
      <c r="AD97" s="3">
        <v>0</v>
      </c>
      <c r="AE97" s="3">
        <v>1</v>
      </c>
      <c r="AF97" s="3">
        <f t="shared" si="33"/>
        <v>74</v>
      </c>
      <c r="AG97" s="3">
        <f t="shared" si="34"/>
        <v>19</v>
      </c>
      <c r="AH97" s="24">
        <f t="shared" si="30"/>
        <v>0</v>
      </c>
      <c r="AI97" s="24">
        <f t="shared" si="31"/>
        <v>0.7978723404255319</v>
      </c>
      <c r="AJ97" s="24">
        <f t="shared" si="32"/>
        <v>0</v>
      </c>
    </row>
    <row r="98" spans="2:36" x14ac:dyDescent="0.2">
      <c r="B98" s="3">
        <f>'SAT Admittance'!B99</f>
        <v>1494</v>
      </c>
      <c r="C98" s="7">
        <f>'SAT Admittance'!C99</f>
        <v>0</v>
      </c>
      <c r="D98" s="5">
        <f t="shared" si="22"/>
        <v>1</v>
      </c>
      <c r="E98" s="8">
        <f t="shared" si="23"/>
        <v>1</v>
      </c>
      <c r="F98" s="3">
        <f t="shared" si="24"/>
        <v>0</v>
      </c>
      <c r="G98" s="42">
        <f t="shared" si="25"/>
        <v>7.783688797371181E-4</v>
      </c>
      <c r="H98" s="45">
        <f t="shared" si="26"/>
        <v>7.783688797371181E-4</v>
      </c>
      <c r="I98" s="46">
        <f t="shared" si="27"/>
        <v>0.99922163112026285</v>
      </c>
      <c r="J98" s="49">
        <f t="shared" si="28"/>
        <v>-7.7867196607914082E-4</v>
      </c>
      <c r="K98" s="46">
        <f t="shared" si="29"/>
        <v>100</v>
      </c>
      <c r="AC98" s="21">
        <v>0.91830811267714729</v>
      </c>
      <c r="AD98" s="3">
        <v>0</v>
      </c>
      <c r="AE98" s="3">
        <v>1</v>
      </c>
      <c r="AF98" s="3">
        <f t="shared" si="33"/>
        <v>74</v>
      </c>
      <c r="AG98" s="3">
        <f t="shared" si="34"/>
        <v>20</v>
      </c>
      <c r="AH98" s="24">
        <f t="shared" si="30"/>
        <v>0</v>
      </c>
      <c r="AI98" s="24">
        <f t="shared" si="31"/>
        <v>0.78723404255319152</v>
      </c>
      <c r="AJ98" s="24">
        <f t="shared" si="32"/>
        <v>0</v>
      </c>
    </row>
    <row r="99" spans="2:36" x14ac:dyDescent="0.2">
      <c r="B99" s="3">
        <f>'SAT Admittance'!B100</f>
        <v>1964</v>
      </c>
      <c r="C99" s="7">
        <f>'SAT Admittance'!C100</f>
        <v>1</v>
      </c>
      <c r="D99" s="5">
        <f t="shared" si="22"/>
        <v>0</v>
      </c>
      <c r="E99" s="8">
        <f t="shared" si="23"/>
        <v>1</v>
      </c>
      <c r="F99" s="3">
        <f t="shared" si="24"/>
        <v>1</v>
      </c>
      <c r="G99" s="42">
        <f t="shared" si="25"/>
        <v>0.99999657619973137</v>
      </c>
      <c r="H99" s="45">
        <f t="shared" si="26"/>
        <v>0.99999657619973137</v>
      </c>
      <c r="I99" s="46">
        <f t="shared" si="27"/>
        <v>3.4238002686315383E-6</v>
      </c>
      <c r="J99" s="49">
        <f t="shared" si="28"/>
        <v>-3.4238061298490563E-6</v>
      </c>
      <c r="K99" s="46">
        <f t="shared" si="29"/>
        <v>100</v>
      </c>
      <c r="AC99" s="21">
        <v>0.94022980559391833</v>
      </c>
      <c r="AD99" s="3">
        <v>0</v>
      </c>
      <c r="AE99" s="3">
        <v>1</v>
      </c>
      <c r="AF99" s="3">
        <f t="shared" si="33"/>
        <v>74</v>
      </c>
      <c r="AG99" s="3">
        <f t="shared" si="34"/>
        <v>21</v>
      </c>
      <c r="AH99" s="24">
        <f t="shared" si="30"/>
        <v>0</v>
      </c>
      <c r="AI99" s="24">
        <f t="shared" si="31"/>
        <v>0.77659574468085113</v>
      </c>
      <c r="AJ99" s="24">
        <f t="shared" si="32"/>
        <v>0</v>
      </c>
    </row>
    <row r="100" spans="2:36" x14ac:dyDescent="0.2">
      <c r="B100" s="3">
        <f>'SAT Admittance'!B101</f>
        <v>1843</v>
      </c>
      <c r="C100" s="7">
        <f>'SAT Admittance'!C101</f>
        <v>1</v>
      </c>
      <c r="D100" s="5">
        <f t="shared" ref="D100:D131" si="35">1-C100</f>
        <v>0</v>
      </c>
      <c r="E100" s="8">
        <f t="shared" ref="E100:E131" si="36">C100+D100</f>
        <v>1</v>
      </c>
      <c r="F100" s="3">
        <f t="shared" ref="F100:F131" si="37">IF(E100=0,"",C100/E100)</f>
        <v>1</v>
      </c>
      <c r="G100" s="42">
        <f t="shared" ref="G100:G131" si="38">1/(1+EXP(-$N$5-$N$6*B100))</f>
        <v>0.99944841735482493</v>
      </c>
      <c r="H100" s="45">
        <f t="shared" ref="H100:H131" si="39">E100*G100</f>
        <v>0.99944841735482493</v>
      </c>
      <c r="I100" s="46">
        <f t="shared" ref="I100:I131" si="40">E100-H100</f>
        <v>5.5158264517507494E-4</v>
      </c>
      <c r="J100" s="49">
        <f t="shared" ref="J100:J131" si="41">IFERROR(E100*(F100*LN(G100)+(1-F100)*LN(1-G100)),0)</f>
        <v>-5.517348228439178E-4</v>
      </c>
      <c r="K100" s="46">
        <f t="shared" ref="K100:K131" si="42">100*IF(G100&gt;=$Y$10,C100/E100,D100/E100)</f>
        <v>100</v>
      </c>
      <c r="AC100" s="21">
        <v>0.95099756621925879</v>
      </c>
      <c r="AD100" s="3">
        <v>0</v>
      </c>
      <c r="AE100" s="3">
        <v>1</v>
      </c>
      <c r="AF100" s="3">
        <f t="shared" si="33"/>
        <v>74</v>
      </c>
      <c r="AG100" s="3">
        <f t="shared" si="34"/>
        <v>22</v>
      </c>
      <c r="AH100" s="24">
        <f t="shared" si="30"/>
        <v>0</v>
      </c>
      <c r="AI100" s="24">
        <f t="shared" si="31"/>
        <v>0.76595744680851063</v>
      </c>
      <c r="AJ100" s="24">
        <f t="shared" si="32"/>
        <v>0</v>
      </c>
    </row>
    <row r="101" spans="2:36" x14ac:dyDescent="0.2">
      <c r="B101" s="3">
        <f>'SAT Admittance'!B102</f>
        <v>1550</v>
      </c>
      <c r="C101" s="7">
        <f>'SAT Admittance'!C102</f>
        <v>0</v>
      </c>
      <c r="D101" s="5">
        <f t="shared" si="35"/>
        <v>1</v>
      </c>
      <c r="E101" s="8">
        <f t="shared" si="36"/>
        <v>1</v>
      </c>
      <c r="F101" s="3">
        <f t="shared" si="37"/>
        <v>0</v>
      </c>
      <c r="G101" s="42">
        <f t="shared" si="38"/>
        <v>8.1201061306792697E-3</v>
      </c>
      <c r="H101" s="45">
        <f t="shared" si="39"/>
        <v>8.1201061306792697E-3</v>
      </c>
      <c r="I101" s="46">
        <f t="shared" si="40"/>
        <v>0.99187989386932074</v>
      </c>
      <c r="J101" s="49">
        <f t="shared" si="41"/>
        <v>-8.1532537559081894E-3</v>
      </c>
      <c r="K101" s="46">
        <f t="shared" si="42"/>
        <v>100</v>
      </c>
      <c r="AC101" s="21">
        <v>0.95099756621925879</v>
      </c>
      <c r="AD101" s="3">
        <v>0</v>
      </c>
      <c r="AE101" s="3">
        <v>1</v>
      </c>
      <c r="AF101" s="3">
        <f t="shared" si="33"/>
        <v>74</v>
      </c>
      <c r="AG101" s="3">
        <f t="shared" si="34"/>
        <v>23</v>
      </c>
      <c r="AH101" s="24">
        <f t="shared" si="30"/>
        <v>0</v>
      </c>
      <c r="AI101" s="24">
        <f t="shared" si="31"/>
        <v>0.75531914893617025</v>
      </c>
      <c r="AJ101" s="24">
        <f t="shared" si="32"/>
        <v>0</v>
      </c>
    </row>
    <row r="102" spans="2:36" x14ac:dyDescent="0.2">
      <c r="B102" s="3">
        <f>'SAT Admittance'!B103</f>
        <v>1764</v>
      </c>
      <c r="C102" s="7">
        <f>'SAT Admittance'!C103</f>
        <v>1</v>
      </c>
      <c r="D102" s="5">
        <f t="shared" si="35"/>
        <v>0</v>
      </c>
      <c r="E102" s="8">
        <f t="shared" si="36"/>
        <v>1</v>
      </c>
      <c r="F102" s="3">
        <f t="shared" si="37"/>
        <v>1</v>
      </c>
      <c r="G102" s="42">
        <f t="shared" si="38"/>
        <v>0.98498804575755661</v>
      </c>
      <c r="H102" s="45">
        <f t="shared" si="39"/>
        <v>0.98498804575755661</v>
      </c>
      <c r="I102" s="46">
        <f t="shared" si="40"/>
        <v>1.5011954242443393E-2</v>
      </c>
      <c r="J102" s="49">
        <f t="shared" si="41"/>
        <v>-1.5125774170438056E-2</v>
      </c>
      <c r="K102" s="46">
        <f t="shared" si="42"/>
        <v>100</v>
      </c>
      <c r="AC102" s="21">
        <v>0.9614938699073462</v>
      </c>
      <c r="AD102" s="3">
        <v>0</v>
      </c>
      <c r="AE102" s="3">
        <v>1</v>
      </c>
      <c r="AF102" s="3">
        <f t="shared" si="33"/>
        <v>74</v>
      </c>
      <c r="AG102" s="3">
        <f t="shared" si="34"/>
        <v>24</v>
      </c>
      <c r="AH102" s="24">
        <f t="shared" si="30"/>
        <v>0</v>
      </c>
      <c r="AI102" s="24">
        <f t="shared" si="31"/>
        <v>0.74468085106382986</v>
      </c>
      <c r="AJ102" s="24">
        <f t="shared" si="32"/>
        <v>0</v>
      </c>
    </row>
    <row r="103" spans="2:36" x14ac:dyDescent="0.2">
      <c r="B103" s="3">
        <f>'SAT Admittance'!B104</f>
        <v>1712</v>
      </c>
      <c r="C103" s="7">
        <f>'SAT Admittance'!C104</f>
        <v>1</v>
      </c>
      <c r="D103" s="5">
        <f t="shared" si="35"/>
        <v>0</v>
      </c>
      <c r="E103" s="8">
        <f t="shared" si="36"/>
        <v>1</v>
      </c>
      <c r="F103" s="3">
        <f t="shared" si="37"/>
        <v>1</v>
      </c>
      <c r="G103" s="42">
        <f t="shared" si="38"/>
        <v>0.88074768051881136</v>
      </c>
      <c r="H103" s="45">
        <f t="shared" si="39"/>
        <v>0.88074768051881136</v>
      </c>
      <c r="I103" s="46">
        <f t="shared" si="40"/>
        <v>0.11925231948118864</v>
      </c>
      <c r="J103" s="49">
        <f t="shared" si="41"/>
        <v>-0.12698409529385032</v>
      </c>
      <c r="K103" s="46">
        <f t="shared" si="42"/>
        <v>100</v>
      </c>
      <c r="AC103" s="21">
        <v>0.97329183217658533</v>
      </c>
      <c r="AD103" s="3">
        <v>0</v>
      </c>
      <c r="AE103" s="3">
        <v>1</v>
      </c>
      <c r="AF103" s="3">
        <f t="shared" si="33"/>
        <v>74</v>
      </c>
      <c r="AG103" s="3">
        <f t="shared" si="34"/>
        <v>25</v>
      </c>
      <c r="AH103" s="24">
        <f t="shared" si="30"/>
        <v>0</v>
      </c>
      <c r="AI103" s="24">
        <f t="shared" si="31"/>
        <v>0.73404255319148937</v>
      </c>
      <c r="AJ103" s="24">
        <f t="shared" si="32"/>
        <v>0</v>
      </c>
    </row>
    <row r="104" spans="2:36" x14ac:dyDescent="0.2">
      <c r="B104" s="3">
        <f>'SAT Admittance'!B105</f>
        <v>1775</v>
      </c>
      <c r="C104" s="7">
        <f>'SAT Admittance'!C105</f>
        <v>1</v>
      </c>
      <c r="D104" s="5">
        <f t="shared" si="35"/>
        <v>0</v>
      </c>
      <c r="E104" s="8">
        <f t="shared" si="36"/>
        <v>1</v>
      </c>
      <c r="F104" s="3">
        <f t="shared" si="37"/>
        <v>1</v>
      </c>
      <c r="G104" s="42">
        <f t="shared" si="38"/>
        <v>0.9904898145423453</v>
      </c>
      <c r="H104" s="45">
        <f t="shared" si="39"/>
        <v>0.9904898145423453</v>
      </c>
      <c r="I104" s="46">
        <f t="shared" si="40"/>
        <v>9.5101854576546963E-3</v>
      </c>
      <c r="J104" s="49">
        <f t="shared" si="41"/>
        <v>-9.5556960439598382E-3</v>
      </c>
      <c r="K104" s="46">
        <f t="shared" si="42"/>
        <v>100</v>
      </c>
      <c r="AC104" s="21">
        <v>0.97824121871787961</v>
      </c>
      <c r="AD104" s="3">
        <v>0</v>
      </c>
      <c r="AE104" s="3">
        <v>1</v>
      </c>
      <c r="AF104" s="3">
        <f t="shared" si="33"/>
        <v>74</v>
      </c>
      <c r="AG104" s="3">
        <f t="shared" si="34"/>
        <v>26</v>
      </c>
      <c r="AH104" s="24">
        <f t="shared" si="30"/>
        <v>0</v>
      </c>
      <c r="AI104" s="24">
        <f t="shared" si="31"/>
        <v>0.72340425531914887</v>
      </c>
      <c r="AJ104" s="24">
        <f t="shared" si="32"/>
        <v>0</v>
      </c>
    </row>
    <row r="105" spans="2:36" x14ac:dyDescent="0.2">
      <c r="B105" s="3">
        <f>'SAT Admittance'!B106</f>
        <v>1531</v>
      </c>
      <c r="C105" s="7">
        <f>'SAT Admittance'!C106</f>
        <v>0</v>
      </c>
      <c r="D105" s="5">
        <f t="shared" si="35"/>
        <v>1</v>
      </c>
      <c r="E105" s="8">
        <f t="shared" si="36"/>
        <v>1</v>
      </c>
      <c r="F105" s="3">
        <f t="shared" si="37"/>
        <v>0</v>
      </c>
      <c r="G105" s="42">
        <f t="shared" si="38"/>
        <v>3.671958951101673E-3</v>
      </c>
      <c r="H105" s="45">
        <f t="shared" si="39"/>
        <v>3.671958951101673E-3</v>
      </c>
      <c r="I105" s="46">
        <f t="shared" si="40"/>
        <v>0.99632804104889827</v>
      </c>
      <c r="J105" s="49">
        <f t="shared" si="41"/>
        <v>-3.6787171413080006E-3</v>
      </c>
      <c r="K105" s="46">
        <f t="shared" si="42"/>
        <v>100</v>
      </c>
      <c r="AC105" s="21">
        <v>0.98229010570323516</v>
      </c>
      <c r="AD105" s="3">
        <v>0</v>
      </c>
      <c r="AE105" s="3">
        <v>1</v>
      </c>
      <c r="AF105" s="3">
        <f t="shared" si="33"/>
        <v>74</v>
      </c>
      <c r="AG105" s="3">
        <f t="shared" si="34"/>
        <v>27</v>
      </c>
      <c r="AH105" s="24">
        <f t="shared" si="30"/>
        <v>0</v>
      </c>
      <c r="AI105" s="24">
        <f t="shared" si="31"/>
        <v>0.71276595744680848</v>
      </c>
      <c r="AJ105" s="24">
        <f t="shared" si="32"/>
        <v>0</v>
      </c>
    </row>
    <row r="106" spans="2:36" x14ac:dyDescent="0.2">
      <c r="B106" s="3">
        <f>'SAT Admittance'!B107</f>
        <v>1781</v>
      </c>
      <c r="C106" s="7">
        <f>'SAT Admittance'!C107</f>
        <v>1</v>
      </c>
      <c r="D106" s="5">
        <f t="shared" si="35"/>
        <v>0</v>
      </c>
      <c r="E106" s="8">
        <f t="shared" si="36"/>
        <v>1</v>
      </c>
      <c r="F106" s="3">
        <f t="shared" si="37"/>
        <v>1</v>
      </c>
      <c r="G106" s="42">
        <f t="shared" si="38"/>
        <v>0.99259278085527003</v>
      </c>
      <c r="H106" s="45">
        <f t="shared" si="39"/>
        <v>0.99259278085527003</v>
      </c>
      <c r="I106" s="46">
        <f t="shared" si="40"/>
        <v>7.4072191447299707E-3</v>
      </c>
      <c r="J106" s="49">
        <f t="shared" si="41"/>
        <v>-7.4347888199132756E-3</v>
      </c>
      <c r="K106" s="46">
        <f t="shared" si="42"/>
        <v>100</v>
      </c>
      <c r="AC106" s="21">
        <v>0.98300622031044205</v>
      </c>
      <c r="AD106" s="3">
        <v>0</v>
      </c>
      <c r="AE106" s="3">
        <v>1</v>
      </c>
      <c r="AF106" s="3">
        <f t="shared" si="33"/>
        <v>74</v>
      </c>
      <c r="AG106" s="3">
        <f t="shared" si="34"/>
        <v>28</v>
      </c>
      <c r="AH106" s="24">
        <f t="shared" si="30"/>
        <v>0</v>
      </c>
      <c r="AI106" s="24">
        <f t="shared" si="31"/>
        <v>0.7021276595744681</v>
      </c>
      <c r="AJ106" s="24">
        <f t="shared" si="32"/>
        <v>0</v>
      </c>
    </row>
    <row r="107" spans="2:36" x14ac:dyDescent="0.2">
      <c r="B107" s="3">
        <f>'SAT Admittance'!B108</f>
        <v>1579</v>
      </c>
      <c r="C107" s="7">
        <f>'SAT Admittance'!C108</f>
        <v>0</v>
      </c>
      <c r="D107" s="5">
        <f t="shared" si="35"/>
        <v>1</v>
      </c>
      <c r="E107" s="8">
        <f t="shared" si="36"/>
        <v>1</v>
      </c>
      <c r="F107" s="3">
        <f t="shared" si="37"/>
        <v>0</v>
      </c>
      <c r="G107" s="42">
        <f t="shared" si="38"/>
        <v>2.6932553733297896E-2</v>
      </c>
      <c r="H107" s="45">
        <f t="shared" si="39"/>
        <v>2.6932553733297896E-2</v>
      </c>
      <c r="I107" s="46">
        <f t="shared" si="40"/>
        <v>0.97306744626670205</v>
      </c>
      <c r="J107" s="49">
        <f t="shared" si="41"/>
        <v>-2.7301881349888393E-2</v>
      </c>
      <c r="K107" s="46">
        <f t="shared" si="42"/>
        <v>100</v>
      </c>
      <c r="AC107" s="21">
        <v>0.98498804575755661</v>
      </c>
      <c r="AD107" s="3">
        <v>0</v>
      </c>
      <c r="AE107" s="3">
        <v>1</v>
      </c>
      <c r="AF107" s="3">
        <f t="shared" si="33"/>
        <v>74</v>
      </c>
      <c r="AG107" s="3">
        <f t="shared" si="34"/>
        <v>29</v>
      </c>
      <c r="AH107" s="24">
        <f t="shared" si="30"/>
        <v>0</v>
      </c>
      <c r="AI107" s="24">
        <f t="shared" si="31"/>
        <v>0.6914893617021276</v>
      </c>
      <c r="AJ107" s="24">
        <f t="shared" si="32"/>
        <v>0</v>
      </c>
    </row>
    <row r="108" spans="2:36" x14ac:dyDescent="0.2">
      <c r="B108" s="3">
        <f>'SAT Admittance'!B109</f>
        <v>1526</v>
      </c>
      <c r="C108" s="7">
        <f>'SAT Admittance'!C109</f>
        <v>0</v>
      </c>
      <c r="D108" s="5">
        <f t="shared" si="35"/>
        <v>1</v>
      </c>
      <c r="E108" s="8">
        <f t="shared" si="36"/>
        <v>1</v>
      </c>
      <c r="F108" s="3">
        <f t="shared" si="37"/>
        <v>0</v>
      </c>
      <c r="G108" s="42">
        <f t="shared" si="38"/>
        <v>2.9784314464040176E-3</v>
      </c>
      <c r="H108" s="45">
        <f t="shared" si="39"/>
        <v>2.9784314464040176E-3</v>
      </c>
      <c r="I108" s="46">
        <f t="shared" si="40"/>
        <v>0.99702156855359603</v>
      </c>
      <c r="J108" s="49">
        <f t="shared" si="41"/>
        <v>-2.9828758003406113E-3</v>
      </c>
      <c r="K108" s="46">
        <f t="shared" si="42"/>
        <v>100</v>
      </c>
      <c r="AC108" s="21">
        <v>0.98498804575755661</v>
      </c>
      <c r="AD108" s="3">
        <v>0</v>
      </c>
      <c r="AE108" s="3">
        <v>1</v>
      </c>
      <c r="AF108" s="3">
        <f t="shared" si="33"/>
        <v>74</v>
      </c>
      <c r="AG108" s="3">
        <f t="shared" si="34"/>
        <v>30</v>
      </c>
      <c r="AH108" s="24">
        <f t="shared" si="30"/>
        <v>0</v>
      </c>
      <c r="AI108" s="24">
        <f t="shared" si="31"/>
        <v>0.68085106382978722</v>
      </c>
      <c r="AJ108" s="24">
        <f t="shared" si="32"/>
        <v>0</v>
      </c>
    </row>
    <row r="109" spans="2:36" x14ac:dyDescent="0.2">
      <c r="B109" s="3">
        <f>'SAT Admittance'!B110</f>
        <v>1778</v>
      </c>
      <c r="C109" s="7">
        <f>'SAT Admittance'!C110</f>
        <v>1</v>
      </c>
      <c r="D109" s="5">
        <f t="shared" si="35"/>
        <v>0</v>
      </c>
      <c r="E109" s="8">
        <f t="shared" si="36"/>
        <v>1</v>
      </c>
      <c r="F109" s="3">
        <f t="shared" si="37"/>
        <v>1</v>
      </c>
      <c r="G109" s="42">
        <f t="shared" si="38"/>
        <v>0.99160635057414659</v>
      </c>
      <c r="H109" s="45">
        <f t="shared" si="39"/>
        <v>0.99160635057414659</v>
      </c>
      <c r="I109" s="46">
        <f t="shared" si="40"/>
        <v>8.3936494258534111E-3</v>
      </c>
      <c r="J109" s="49">
        <f t="shared" si="41"/>
        <v>-8.4290744707476804E-3</v>
      </c>
      <c r="K109" s="46">
        <f t="shared" si="42"/>
        <v>100</v>
      </c>
      <c r="AC109" s="21">
        <v>0.98779714003367303</v>
      </c>
      <c r="AD109" s="3">
        <v>0</v>
      </c>
      <c r="AE109" s="3">
        <v>1</v>
      </c>
      <c r="AF109" s="3">
        <f t="shared" si="33"/>
        <v>74</v>
      </c>
      <c r="AG109" s="3">
        <f t="shared" si="34"/>
        <v>31</v>
      </c>
      <c r="AH109" s="24">
        <f t="shared" si="30"/>
        <v>0</v>
      </c>
      <c r="AI109" s="24">
        <f t="shared" si="31"/>
        <v>0.67021276595744683</v>
      </c>
      <c r="AJ109" s="24">
        <f t="shared" si="32"/>
        <v>0</v>
      </c>
    </row>
    <row r="110" spans="2:36" x14ac:dyDescent="0.2">
      <c r="B110" s="3">
        <f>'SAT Admittance'!B111</f>
        <v>1769</v>
      </c>
      <c r="C110" s="7">
        <f>'SAT Admittance'!C111</f>
        <v>1</v>
      </c>
      <c r="D110" s="5">
        <f t="shared" si="35"/>
        <v>0</v>
      </c>
      <c r="E110" s="8">
        <f t="shared" si="36"/>
        <v>1</v>
      </c>
      <c r="F110" s="3">
        <f t="shared" si="37"/>
        <v>1</v>
      </c>
      <c r="G110" s="42">
        <f t="shared" si="38"/>
        <v>0.98779714003367303</v>
      </c>
      <c r="H110" s="45">
        <f t="shared" si="39"/>
        <v>0.98779714003367303</v>
      </c>
      <c r="I110" s="46">
        <f t="shared" si="40"/>
        <v>1.2202859966326973E-2</v>
      </c>
      <c r="J110" s="49">
        <f t="shared" si="41"/>
        <v>-1.2277926168654901E-2</v>
      </c>
      <c r="K110" s="46">
        <f t="shared" si="42"/>
        <v>100</v>
      </c>
      <c r="AC110" s="21">
        <v>0.98966496075397115</v>
      </c>
      <c r="AD110" s="3">
        <v>0</v>
      </c>
      <c r="AE110" s="3">
        <v>1</v>
      </c>
      <c r="AF110" s="3">
        <f t="shared" si="33"/>
        <v>74</v>
      </c>
      <c r="AG110" s="3">
        <f t="shared" si="34"/>
        <v>32</v>
      </c>
      <c r="AH110" s="24">
        <f t="shared" si="30"/>
        <v>0</v>
      </c>
      <c r="AI110" s="24">
        <f t="shared" si="31"/>
        <v>0.65957446808510634</v>
      </c>
      <c r="AJ110" s="24">
        <f t="shared" si="32"/>
        <v>0</v>
      </c>
    </row>
    <row r="111" spans="2:36" x14ac:dyDescent="0.2">
      <c r="B111" s="3">
        <f>'SAT Admittance'!B112</f>
        <v>1824</v>
      </c>
      <c r="C111" s="7">
        <f>'SAT Admittance'!C112</f>
        <v>1</v>
      </c>
      <c r="D111" s="5">
        <f t="shared" si="35"/>
        <v>0</v>
      </c>
      <c r="E111" s="8">
        <f t="shared" si="36"/>
        <v>1</v>
      </c>
      <c r="F111" s="3">
        <f t="shared" si="37"/>
        <v>1</v>
      </c>
      <c r="G111" s="42">
        <f t="shared" si="38"/>
        <v>0.99877559446334307</v>
      </c>
      <c r="H111" s="45">
        <f t="shared" si="39"/>
        <v>0.99877559446334307</v>
      </c>
      <c r="I111" s="46">
        <f t="shared" si="40"/>
        <v>1.2244055366569251E-3</v>
      </c>
      <c r="J111" s="49">
        <f t="shared" si="41"/>
        <v>-1.2251557335420256E-3</v>
      </c>
      <c r="K111" s="46">
        <f t="shared" si="42"/>
        <v>100</v>
      </c>
      <c r="AC111" s="21">
        <v>0.9904898145423453</v>
      </c>
      <c r="AD111" s="3">
        <v>0</v>
      </c>
      <c r="AE111" s="3">
        <v>1</v>
      </c>
      <c r="AF111" s="3">
        <f t="shared" si="33"/>
        <v>74</v>
      </c>
      <c r="AG111" s="3">
        <f t="shared" si="34"/>
        <v>33</v>
      </c>
      <c r="AH111" s="24">
        <f t="shared" si="30"/>
        <v>0</v>
      </c>
      <c r="AI111" s="24">
        <f t="shared" si="31"/>
        <v>0.64893617021276595</v>
      </c>
      <c r="AJ111" s="24">
        <f t="shared" si="32"/>
        <v>0</v>
      </c>
    </row>
    <row r="112" spans="2:36" x14ac:dyDescent="0.2">
      <c r="B112" s="3">
        <f>'SAT Admittance'!B113</f>
        <v>1481</v>
      </c>
      <c r="C112" s="7">
        <f>'SAT Admittance'!C113</f>
        <v>0</v>
      </c>
      <c r="D112" s="5">
        <f t="shared" si="35"/>
        <v>1</v>
      </c>
      <c r="E112" s="8">
        <f t="shared" si="36"/>
        <v>1</v>
      </c>
      <c r="F112" s="3">
        <f t="shared" si="37"/>
        <v>0</v>
      </c>
      <c r="G112" s="42">
        <f t="shared" si="38"/>
        <v>4.5099887932247977E-4</v>
      </c>
      <c r="H112" s="45">
        <f t="shared" si="39"/>
        <v>4.5099887932247977E-4</v>
      </c>
      <c r="I112" s="46">
        <f t="shared" si="40"/>
        <v>0.99954900112067757</v>
      </c>
      <c r="J112" s="49">
        <f t="shared" si="41"/>
        <v>-4.5110060990507248E-4</v>
      </c>
      <c r="K112" s="46">
        <f t="shared" si="42"/>
        <v>100</v>
      </c>
      <c r="AC112" s="21">
        <v>0.9904898145423453</v>
      </c>
      <c r="AD112" s="3">
        <v>0</v>
      </c>
      <c r="AE112" s="3">
        <v>1</v>
      </c>
      <c r="AF112" s="3">
        <f t="shared" si="33"/>
        <v>74</v>
      </c>
      <c r="AG112" s="3">
        <f t="shared" si="34"/>
        <v>34</v>
      </c>
      <c r="AH112" s="24">
        <f t="shared" si="30"/>
        <v>0</v>
      </c>
      <c r="AI112" s="24">
        <f t="shared" si="31"/>
        <v>0.63829787234042556</v>
      </c>
      <c r="AJ112" s="24">
        <f t="shared" si="32"/>
        <v>0</v>
      </c>
    </row>
    <row r="113" spans="2:36" x14ac:dyDescent="0.2">
      <c r="B113" s="3">
        <f>'SAT Admittance'!B114</f>
        <v>1464</v>
      </c>
      <c r="C113" s="7">
        <f>'SAT Admittance'!C114</f>
        <v>0</v>
      </c>
      <c r="D113" s="5">
        <f t="shared" si="35"/>
        <v>1</v>
      </c>
      <c r="E113" s="8">
        <f t="shared" si="36"/>
        <v>1</v>
      </c>
      <c r="F113" s="3">
        <f t="shared" si="37"/>
        <v>0</v>
      </c>
      <c r="G113" s="42">
        <f t="shared" si="38"/>
        <v>2.2087839885218718E-4</v>
      </c>
      <c r="H113" s="45">
        <f t="shared" si="39"/>
        <v>2.2087839885218718E-4</v>
      </c>
      <c r="I113" s="46">
        <f t="shared" si="40"/>
        <v>0.99977912160114779</v>
      </c>
      <c r="J113" s="49">
        <f t="shared" si="41"/>
        <v>-2.2090279607836166E-4</v>
      </c>
      <c r="K113" s="46">
        <f t="shared" si="42"/>
        <v>100</v>
      </c>
      <c r="AC113" s="21">
        <v>0.99124941769866237</v>
      </c>
      <c r="AD113" s="3">
        <v>0</v>
      </c>
      <c r="AE113" s="3">
        <v>1</v>
      </c>
      <c r="AF113" s="3">
        <f t="shared" si="33"/>
        <v>74</v>
      </c>
      <c r="AG113" s="3">
        <f t="shared" si="34"/>
        <v>35</v>
      </c>
      <c r="AH113" s="24">
        <f t="shared" si="30"/>
        <v>0</v>
      </c>
      <c r="AI113" s="24">
        <f t="shared" si="31"/>
        <v>0.62765957446808507</v>
      </c>
      <c r="AJ113" s="24">
        <f t="shared" si="32"/>
        <v>0</v>
      </c>
    </row>
    <row r="114" spans="2:36" x14ac:dyDescent="0.2">
      <c r="B114" s="3">
        <f>'SAT Admittance'!B115</f>
        <v>1591</v>
      </c>
      <c r="C114" s="7">
        <f>'SAT Admittance'!C115</f>
        <v>0</v>
      </c>
      <c r="D114" s="5">
        <f t="shared" si="35"/>
        <v>1</v>
      </c>
      <c r="E114" s="8">
        <f t="shared" si="36"/>
        <v>1</v>
      </c>
      <c r="F114" s="3">
        <f t="shared" si="37"/>
        <v>0</v>
      </c>
      <c r="G114" s="42">
        <f t="shared" si="38"/>
        <v>4.3811477501300704E-2</v>
      </c>
      <c r="H114" s="45">
        <f t="shared" si="39"/>
        <v>4.3811477501300704E-2</v>
      </c>
      <c r="I114" s="46">
        <f t="shared" si="40"/>
        <v>0.95618852249869934</v>
      </c>
      <c r="J114" s="49">
        <f t="shared" si="41"/>
        <v>-4.4800186105533372E-2</v>
      </c>
      <c r="K114" s="46">
        <f t="shared" si="42"/>
        <v>100</v>
      </c>
      <c r="AC114" s="21">
        <v>0.99160635057414659</v>
      </c>
      <c r="AD114" s="3">
        <v>0</v>
      </c>
      <c r="AE114" s="3">
        <v>1</v>
      </c>
      <c r="AF114" s="3">
        <f t="shared" si="33"/>
        <v>74</v>
      </c>
      <c r="AG114" s="3">
        <f t="shared" si="34"/>
        <v>36</v>
      </c>
      <c r="AH114" s="24">
        <f t="shared" si="30"/>
        <v>0</v>
      </c>
      <c r="AI114" s="24">
        <f t="shared" si="31"/>
        <v>0.61702127659574468</v>
      </c>
      <c r="AJ114" s="24">
        <f t="shared" si="32"/>
        <v>0</v>
      </c>
    </row>
    <row r="115" spans="2:36" x14ac:dyDescent="0.2">
      <c r="B115" s="3">
        <f>'SAT Admittance'!B116</f>
        <v>1666</v>
      </c>
      <c r="C115" s="7">
        <f>'SAT Admittance'!C116</f>
        <v>0</v>
      </c>
      <c r="D115" s="5">
        <f t="shared" si="35"/>
        <v>1</v>
      </c>
      <c r="E115" s="8">
        <f t="shared" si="36"/>
        <v>1</v>
      </c>
      <c r="F115" s="3">
        <f t="shared" si="37"/>
        <v>0</v>
      </c>
      <c r="G115" s="42">
        <f t="shared" si="38"/>
        <v>0.51682008471532215</v>
      </c>
      <c r="H115" s="45">
        <f t="shared" si="39"/>
        <v>0.51682008471532215</v>
      </c>
      <c r="I115" s="46">
        <f t="shared" si="40"/>
        <v>0.48317991528467785</v>
      </c>
      <c r="J115" s="49">
        <f t="shared" si="41"/>
        <v>-0.72736619927534574</v>
      </c>
      <c r="K115" s="46">
        <f t="shared" si="42"/>
        <v>0</v>
      </c>
      <c r="AC115" s="21">
        <v>0.99259278085527003</v>
      </c>
      <c r="AD115" s="3">
        <v>0</v>
      </c>
      <c r="AE115" s="3">
        <v>1</v>
      </c>
      <c r="AF115" s="3">
        <f t="shared" si="33"/>
        <v>74</v>
      </c>
      <c r="AG115" s="3">
        <f t="shared" si="34"/>
        <v>37</v>
      </c>
      <c r="AH115" s="24">
        <f t="shared" si="30"/>
        <v>0</v>
      </c>
      <c r="AI115" s="24">
        <f t="shared" si="31"/>
        <v>0.6063829787234043</v>
      </c>
      <c r="AJ115" s="24">
        <f t="shared" si="32"/>
        <v>0</v>
      </c>
    </row>
    <row r="116" spans="2:36" x14ac:dyDescent="0.2">
      <c r="B116" s="3">
        <f>'SAT Admittance'!B117</f>
        <v>1455</v>
      </c>
      <c r="C116" s="7">
        <f>'SAT Admittance'!C117</f>
        <v>0</v>
      </c>
      <c r="D116" s="5">
        <f t="shared" si="35"/>
        <v>1</v>
      </c>
      <c r="E116" s="8">
        <f t="shared" si="36"/>
        <v>1</v>
      </c>
      <c r="F116" s="3">
        <f t="shared" si="37"/>
        <v>0</v>
      </c>
      <c r="G116" s="42">
        <f t="shared" si="38"/>
        <v>1.5135651087874738E-4</v>
      </c>
      <c r="H116" s="45">
        <f t="shared" si="39"/>
        <v>1.5135651087874738E-4</v>
      </c>
      <c r="I116" s="46">
        <f t="shared" si="40"/>
        <v>0.99984864348912128</v>
      </c>
      <c r="J116" s="49">
        <f t="shared" si="41"/>
        <v>-1.5136796643134184E-4</v>
      </c>
      <c r="K116" s="46">
        <f t="shared" si="42"/>
        <v>100</v>
      </c>
      <c r="AC116" s="21">
        <v>0.9939875343231489</v>
      </c>
      <c r="AD116" s="3">
        <v>0</v>
      </c>
      <c r="AE116" s="3">
        <v>1</v>
      </c>
      <c r="AF116" s="3">
        <f t="shared" si="33"/>
        <v>74</v>
      </c>
      <c r="AG116" s="3">
        <f t="shared" si="34"/>
        <v>38</v>
      </c>
      <c r="AH116" s="24">
        <f t="shared" si="30"/>
        <v>0</v>
      </c>
      <c r="AI116" s="24">
        <f t="shared" si="31"/>
        <v>0.5957446808510638</v>
      </c>
      <c r="AJ116" s="24">
        <f t="shared" si="32"/>
        <v>0</v>
      </c>
    </row>
    <row r="117" spans="2:36" x14ac:dyDescent="0.2">
      <c r="B117" s="3">
        <f>'SAT Admittance'!B118</f>
        <v>1934</v>
      </c>
      <c r="C117" s="7">
        <f>'SAT Admittance'!C118</f>
        <v>1</v>
      </c>
      <c r="D117" s="5">
        <f t="shared" si="35"/>
        <v>0</v>
      </c>
      <c r="E117" s="8">
        <f t="shared" si="36"/>
        <v>1</v>
      </c>
      <c r="F117" s="3">
        <f t="shared" si="37"/>
        <v>1</v>
      </c>
      <c r="G117" s="42">
        <f t="shared" si="38"/>
        <v>0.99998792800295899</v>
      </c>
      <c r="H117" s="45">
        <f t="shared" si="39"/>
        <v>0.99998792800295899</v>
      </c>
      <c r="I117" s="46">
        <f t="shared" si="40"/>
        <v>1.2071997041007698E-5</v>
      </c>
      <c r="J117" s="49">
        <f t="shared" si="41"/>
        <v>-1.2072069908150412E-5</v>
      </c>
      <c r="K117" s="46">
        <f t="shared" si="42"/>
        <v>100</v>
      </c>
      <c r="AC117" s="21">
        <v>0.99423343021290367</v>
      </c>
      <c r="AD117" s="3">
        <v>0</v>
      </c>
      <c r="AE117" s="3">
        <v>1</v>
      </c>
      <c r="AF117" s="3">
        <f t="shared" si="33"/>
        <v>74</v>
      </c>
      <c r="AG117" s="3">
        <f t="shared" si="34"/>
        <v>39</v>
      </c>
      <c r="AH117" s="24">
        <f t="shared" si="30"/>
        <v>0</v>
      </c>
      <c r="AI117" s="24">
        <f t="shared" si="31"/>
        <v>0.58510638297872342</v>
      </c>
      <c r="AJ117" s="24">
        <f t="shared" si="32"/>
        <v>0</v>
      </c>
    </row>
    <row r="118" spans="2:36" x14ac:dyDescent="0.2">
      <c r="B118" s="3">
        <f>'SAT Admittance'!B119</f>
        <v>1625</v>
      </c>
      <c r="C118" s="7">
        <f>'SAT Admittance'!C119</f>
        <v>0</v>
      </c>
      <c r="D118" s="5">
        <f t="shared" si="35"/>
        <v>1</v>
      </c>
      <c r="E118" s="8">
        <f t="shared" si="36"/>
        <v>1</v>
      </c>
      <c r="F118" s="3">
        <f t="shared" si="37"/>
        <v>0</v>
      </c>
      <c r="G118" s="42">
        <f t="shared" si="38"/>
        <v>0.16044863511501542</v>
      </c>
      <c r="H118" s="45">
        <f t="shared" si="39"/>
        <v>0.16044863511501542</v>
      </c>
      <c r="I118" s="46">
        <f t="shared" si="40"/>
        <v>0.83955136488498461</v>
      </c>
      <c r="J118" s="49">
        <f t="shared" si="41"/>
        <v>-0.17488761924397445</v>
      </c>
      <c r="K118" s="46">
        <f t="shared" si="42"/>
        <v>100</v>
      </c>
      <c r="AC118" s="21">
        <v>0.99532071149605272</v>
      </c>
      <c r="AD118" s="3">
        <v>0</v>
      </c>
      <c r="AE118" s="3">
        <v>1</v>
      </c>
      <c r="AF118" s="3">
        <f t="shared" si="33"/>
        <v>74</v>
      </c>
      <c r="AG118" s="3">
        <f t="shared" si="34"/>
        <v>40</v>
      </c>
      <c r="AH118" s="24">
        <f t="shared" si="30"/>
        <v>0</v>
      </c>
      <c r="AI118" s="24">
        <f t="shared" si="31"/>
        <v>0.57446808510638303</v>
      </c>
      <c r="AJ118" s="24">
        <f t="shared" si="32"/>
        <v>0</v>
      </c>
    </row>
    <row r="119" spans="2:36" x14ac:dyDescent="0.2">
      <c r="B119" s="3">
        <f>'SAT Admittance'!B120</f>
        <v>1334</v>
      </c>
      <c r="C119" s="7">
        <f>'SAT Admittance'!C120</f>
        <v>0</v>
      </c>
      <c r="D119" s="5">
        <f t="shared" si="35"/>
        <v>1</v>
      </c>
      <c r="E119" s="8">
        <f t="shared" si="36"/>
        <v>1</v>
      </c>
      <c r="F119" s="3">
        <f t="shared" si="37"/>
        <v>0</v>
      </c>
      <c r="G119" s="42">
        <f t="shared" si="38"/>
        <v>9.3913091689546413E-7</v>
      </c>
      <c r="H119" s="45">
        <f t="shared" si="39"/>
        <v>9.3913091689546413E-7</v>
      </c>
      <c r="I119" s="46">
        <f t="shared" si="40"/>
        <v>0.99999906086908308</v>
      </c>
      <c r="J119" s="49">
        <f t="shared" si="41"/>
        <v>-9.3913135790526463E-7</v>
      </c>
      <c r="K119" s="46">
        <f t="shared" si="42"/>
        <v>100</v>
      </c>
      <c r="AC119" s="21">
        <v>0.99569613501252707</v>
      </c>
      <c r="AD119" s="3">
        <v>0</v>
      </c>
      <c r="AE119" s="3">
        <v>1</v>
      </c>
      <c r="AF119" s="3">
        <f t="shared" si="33"/>
        <v>74</v>
      </c>
      <c r="AG119" s="3">
        <f t="shared" si="34"/>
        <v>41</v>
      </c>
      <c r="AH119" s="24">
        <f t="shared" si="30"/>
        <v>0</v>
      </c>
      <c r="AI119" s="24">
        <f t="shared" si="31"/>
        <v>0.56382978723404253</v>
      </c>
      <c r="AJ119" s="24">
        <f t="shared" si="32"/>
        <v>0</v>
      </c>
    </row>
    <row r="120" spans="2:36" x14ac:dyDescent="0.2">
      <c r="B120" s="3">
        <f>'SAT Admittance'!B121</f>
        <v>1721</v>
      </c>
      <c r="C120" s="7">
        <f>'SAT Admittance'!C121</f>
        <v>1</v>
      </c>
      <c r="D120" s="5">
        <f t="shared" si="35"/>
        <v>0</v>
      </c>
      <c r="E120" s="8">
        <f t="shared" si="36"/>
        <v>1</v>
      </c>
      <c r="F120" s="3">
        <f t="shared" si="37"/>
        <v>1</v>
      </c>
      <c r="G120" s="42">
        <f t="shared" si="38"/>
        <v>0.915101099193249</v>
      </c>
      <c r="H120" s="45">
        <f t="shared" si="39"/>
        <v>0.915101099193249</v>
      </c>
      <c r="I120" s="46">
        <f t="shared" si="40"/>
        <v>8.4898900806750999E-2</v>
      </c>
      <c r="J120" s="49">
        <f t="shared" si="41"/>
        <v>-8.8720728888704414E-2</v>
      </c>
      <c r="K120" s="46">
        <f t="shared" si="42"/>
        <v>100</v>
      </c>
      <c r="AC120" s="21">
        <v>0.99692069593622545</v>
      </c>
      <c r="AD120" s="3">
        <v>0</v>
      </c>
      <c r="AE120" s="3">
        <v>1</v>
      </c>
      <c r="AF120" s="3">
        <f t="shared" si="33"/>
        <v>74</v>
      </c>
      <c r="AG120" s="3">
        <f t="shared" si="34"/>
        <v>42</v>
      </c>
      <c r="AH120" s="24">
        <f t="shared" si="30"/>
        <v>0</v>
      </c>
      <c r="AI120" s="24">
        <f t="shared" si="31"/>
        <v>0.55319148936170215</v>
      </c>
      <c r="AJ120" s="24">
        <f t="shared" si="32"/>
        <v>0</v>
      </c>
    </row>
    <row r="121" spans="2:36" x14ac:dyDescent="0.2">
      <c r="B121" s="3">
        <f>'SAT Admittance'!B122</f>
        <v>1475</v>
      </c>
      <c r="C121" s="7">
        <f>'SAT Admittance'!C122</f>
        <v>0</v>
      </c>
      <c r="D121" s="5">
        <f t="shared" si="35"/>
        <v>1</v>
      </c>
      <c r="E121" s="8">
        <f t="shared" si="36"/>
        <v>1</v>
      </c>
      <c r="F121" s="3">
        <f t="shared" si="37"/>
        <v>0</v>
      </c>
      <c r="G121" s="42">
        <f t="shared" si="38"/>
        <v>3.5056149208260708E-4</v>
      </c>
      <c r="H121" s="45">
        <f t="shared" si="39"/>
        <v>3.5056149208260708E-4</v>
      </c>
      <c r="I121" s="46">
        <f t="shared" si="40"/>
        <v>0.99964943850791743</v>
      </c>
      <c r="J121" s="49">
        <f t="shared" si="41"/>
        <v>-3.5062295312677057E-4</v>
      </c>
      <c r="K121" s="46">
        <f t="shared" si="42"/>
        <v>100</v>
      </c>
      <c r="AC121" s="21">
        <v>0.99760505406990518</v>
      </c>
      <c r="AD121" s="3">
        <v>0</v>
      </c>
      <c r="AE121" s="3">
        <v>1</v>
      </c>
      <c r="AF121" s="3">
        <f t="shared" si="33"/>
        <v>74</v>
      </c>
      <c r="AG121" s="3">
        <f t="shared" si="34"/>
        <v>43</v>
      </c>
      <c r="AH121" s="24">
        <f t="shared" si="30"/>
        <v>0</v>
      </c>
      <c r="AI121" s="24">
        <f t="shared" si="31"/>
        <v>0.54255319148936176</v>
      </c>
      <c r="AJ121" s="24">
        <f t="shared" si="32"/>
        <v>0</v>
      </c>
    </row>
    <row r="122" spans="2:36" x14ac:dyDescent="0.2">
      <c r="B122" s="3">
        <f>'SAT Admittance'!B123</f>
        <v>1662</v>
      </c>
      <c r="C122" s="7">
        <f>'SAT Admittance'!C123</f>
        <v>1</v>
      </c>
      <c r="D122" s="5">
        <f t="shared" si="35"/>
        <v>0</v>
      </c>
      <c r="E122" s="8">
        <f t="shared" si="36"/>
        <v>1</v>
      </c>
      <c r="F122" s="3">
        <f t="shared" si="37"/>
        <v>1</v>
      </c>
      <c r="G122" s="42">
        <f t="shared" si="38"/>
        <v>0.47484282825250002</v>
      </c>
      <c r="H122" s="45">
        <f t="shared" si="39"/>
        <v>0.47484282825250002</v>
      </c>
      <c r="I122" s="46">
        <f t="shared" si="40"/>
        <v>0.52515717174749998</v>
      </c>
      <c r="J122" s="49">
        <f t="shared" si="41"/>
        <v>-0.74477141759244614</v>
      </c>
      <c r="K122" s="46">
        <f t="shared" si="42"/>
        <v>0</v>
      </c>
      <c r="AC122" s="21">
        <v>0.99760505406990518</v>
      </c>
      <c r="AD122" s="3">
        <v>0</v>
      </c>
      <c r="AE122" s="3">
        <v>1</v>
      </c>
      <c r="AF122" s="3">
        <f t="shared" si="33"/>
        <v>74</v>
      </c>
      <c r="AG122" s="3">
        <f t="shared" si="34"/>
        <v>44</v>
      </c>
      <c r="AH122" s="24">
        <f t="shared" si="30"/>
        <v>0</v>
      </c>
      <c r="AI122" s="24">
        <f t="shared" si="31"/>
        <v>0.53191489361702127</v>
      </c>
      <c r="AJ122" s="24">
        <f t="shared" si="32"/>
        <v>0</v>
      </c>
    </row>
    <row r="123" spans="2:36" x14ac:dyDescent="0.2">
      <c r="B123" s="3">
        <f>'SAT Admittance'!B124</f>
        <v>1861</v>
      </c>
      <c r="C123" s="7">
        <f>'SAT Admittance'!C124</f>
        <v>1</v>
      </c>
      <c r="D123" s="5">
        <f t="shared" si="35"/>
        <v>0</v>
      </c>
      <c r="E123" s="8">
        <f t="shared" si="36"/>
        <v>1</v>
      </c>
      <c r="F123" s="3">
        <f t="shared" si="37"/>
        <v>1</v>
      </c>
      <c r="G123" s="42">
        <f t="shared" si="38"/>
        <v>0.99974095630868443</v>
      </c>
      <c r="H123" s="45">
        <f t="shared" si="39"/>
        <v>0.99974095630868443</v>
      </c>
      <c r="I123" s="46">
        <f t="shared" si="40"/>
        <v>2.590436913155747E-4</v>
      </c>
      <c r="J123" s="49">
        <f t="shared" si="41"/>
        <v>-2.5907724892796356E-4</v>
      </c>
      <c r="K123" s="46">
        <f t="shared" si="42"/>
        <v>100</v>
      </c>
      <c r="AC123" s="21">
        <v>0.99779760827207942</v>
      </c>
      <c r="AD123" s="3">
        <v>0</v>
      </c>
      <c r="AE123" s="3">
        <v>1</v>
      </c>
      <c r="AF123" s="3">
        <f t="shared" si="33"/>
        <v>74</v>
      </c>
      <c r="AG123" s="3">
        <f t="shared" si="34"/>
        <v>45</v>
      </c>
      <c r="AH123" s="24">
        <f t="shared" si="30"/>
        <v>0</v>
      </c>
      <c r="AI123" s="24">
        <f t="shared" si="31"/>
        <v>0.52127659574468077</v>
      </c>
      <c r="AJ123" s="24">
        <f t="shared" si="32"/>
        <v>0</v>
      </c>
    </row>
    <row r="124" spans="2:36" x14ac:dyDescent="0.2">
      <c r="B124" s="3">
        <f>'SAT Admittance'!B125</f>
        <v>1936</v>
      </c>
      <c r="C124" s="7">
        <f>'SAT Admittance'!C125</f>
        <v>1</v>
      </c>
      <c r="D124" s="5">
        <f t="shared" si="35"/>
        <v>0</v>
      </c>
      <c r="E124" s="8">
        <f t="shared" si="36"/>
        <v>1</v>
      </c>
      <c r="F124" s="3">
        <f t="shared" si="37"/>
        <v>1</v>
      </c>
      <c r="G124" s="42">
        <f t="shared" si="38"/>
        <v>0.99998890072583446</v>
      </c>
      <c r="H124" s="45">
        <f t="shared" si="39"/>
        <v>0.99998890072583446</v>
      </c>
      <c r="I124" s="46">
        <f t="shared" si="40"/>
        <v>1.109927416553802E-5</v>
      </c>
      <c r="J124" s="49">
        <f t="shared" si="41"/>
        <v>-1.1099335762937312E-5</v>
      </c>
      <c r="K124" s="46">
        <f t="shared" si="42"/>
        <v>100</v>
      </c>
      <c r="AC124" s="21">
        <v>0.99861138669413696</v>
      </c>
      <c r="AD124" s="3">
        <v>0</v>
      </c>
      <c r="AE124" s="3">
        <v>1</v>
      </c>
      <c r="AF124" s="3">
        <f t="shared" si="33"/>
        <v>74</v>
      </c>
      <c r="AG124" s="3">
        <f t="shared" si="34"/>
        <v>46</v>
      </c>
      <c r="AH124" s="24">
        <f t="shared" si="30"/>
        <v>0</v>
      </c>
      <c r="AI124" s="24">
        <f t="shared" si="31"/>
        <v>0.5106382978723405</v>
      </c>
      <c r="AJ124" s="24">
        <f t="shared" si="32"/>
        <v>0</v>
      </c>
    </row>
    <row r="125" spans="2:36" x14ac:dyDescent="0.2">
      <c r="B125" s="3">
        <f>'SAT Admittance'!B126</f>
        <v>1572</v>
      </c>
      <c r="C125" s="7">
        <f>'SAT Admittance'!C126</f>
        <v>0</v>
      </c>
      <c r="D125" s="5">
        <f t="shared" si="35"/>
        <v>1</v>
      </c>
      <c r="E125" s="8">
        <f t="shared" si="36"/>
        <v>1</v>
      </c>
      <c r="F125" s="3">
        <f t="shared" si="37"/>
        <v>0</v>
      </c>
      <c r="G125" s="42">
        <f t="shared" si="38"/>
        <v>2.0210178174730777E-2</v>
      </c>
      <c r="H125" s="45">
        <f t="shared" si="39"/>
        <v>2.0210178174730777E-2</v>
      </c>
      <c r="I125" s="46">
        <f t="shared" si="40"/>
        <v>0.97978982182526919</v>
      </c>
      <c r="J125" s="49">
        <f t="shared" si="41"/>
        <v>-2.0417197844203424E-2</v>
      </c>
      <c r="K125" s="46">
        <f t="shared" si="42"/>
        <v>100</v>
      </c>
      <c r="AC125" s="21">
        <v>0.99877559446334307</v>
      </c>
      <c r="AD125" s="3">
        <v>0</v>
      </c>
      <c r="AE125" s="3">
        <v>1</v>
      </c>
      <c r="AF125" s="3">
        <f t="shared" si="33"/>
        <v>74</v>
      </c>
      <c r="AG125" s="3">
        <f t="shared" si="34"/>
        <v>47</v>
      </c>
      <c r="AH125" s="24">
        <f t="shared" si="30"/>
        <v>0</v>
      </c>
      <c r="AI125" s="24">
        <f t="shared" si="31"/>
        <v>0.5</v>
      </c>
      <c r="AJ125" s="24">
        <f t="shared" si="32"/>
        <v>0</v>
      </c>
    </row>
    <row r="126" spans="2:36" x14ac:dyDescent="0.2">
      <c r="B126" s="3">
        <f>'SAT Admittance'!B127</f>
        <v>1508</v>
      </c>
      <c r="C126" s="7">
        <f>'SAT Admittance'!C127</f>
        <v>0</v>
      </c>
      <c r="D126" s="5">
        <f t="shared" si="35"/>
        <v>1</v>
      </c>
      <c r="E126" s="8">
        <f t="shared" si="36"/>
        <v>1</v>
      </c>
      <c r="F126" s="3">
        <f t="shared" si="37"/>
        <v>0</v>
      </c>
      <c r="G126" s="42">
        <f t="shared" si="38"/>
        <v>1.4005857045769747E-3</v>
      </c>
      <c r="H126" s="45">
        <f t="shared" si="39"/>
        <v>1.4005857045769747E-3</v>
      </c>
      <c r="I126" s="46">
        <f t="shared" si="40"/>
        <v>0.99859941429542298</v>
      </c>
      <c r="J126" s="49">
        <f t="shared" si="41"/>
        <v>-1.4015674415131657E-3</v>
      </c>
      <c r="K126" s="46">
        <f t="shared" si="42"/>
        <v>100</v>
      </c>
      <c r="AC126" s="21">
        <v>0.99887414316005396</v>
      </c>
      <c r="AD126" s="3">
        <v>0</v>
      </c>
      <c r="AE126" s="3">
        <v>1</v>
      </c>
      <c r="AF126" s="3">
        <f t="shared" si="33"/>
        <v>74</v>
      </c>
      <c r="AG126" s="3">
        <f t="shared" si="34"/>
        <v>48</v>
      </c>
      <c r="AH126" s="24">
        <f t="shared" si="30"/>
        <v>0</v>
      </c>
      <c r="AI126" s="24">
        <f t="shared" si="31"/>
        <v>0.48936170212765961</v>
      </c>
      <c r="AJ126" s="24">
        <f t="shared" si="32"/>
        <v>0</v>
      </c>
    </row>
    <row r="127" spans="2:36" x14ac:dyDescent="0.2">
      <c r="B127" s="3">
        <f>'SAT Admittance'!B128</f>
        <v>1430</v>
      </c>
      <c r="C127" s="7">
        <f>'SAT Admittance'!C128</f>
        <v>0</v>
      </c>
      <c r="D127" s="5">
        <f t="shared" si="35"/>
        <v>1</v>
      </c>
      <c r="E127" s="8">
        <f t="shared" si="36"/>
        <v>1</v>
      </c>
      <c r="F127" s="3">
        <f t="shared" si="37"/>
        <v>0</v>
      </c>
      <c r="G127" s="42">
        <f t="shared" si="38"/>
        <v>5.2964124510572313E-5</v>
      </c>
      <c r="H127" s="45">
        <f t="shared" si="39"/>
        <v>5.2964124510572313E-5</v>
      </c>
      <c r="I127" s="46">
        <f t="shared" si="40"/>
        <v>0.99994703587548939</v>
      </c>
      <c r="J127" s="49">
        <f t="shared" si="41"/>
        <v>-5.2965527159382233E-5</v>
      </c>
      <c r="K127" s="46">
        <f t="shared" si="42"/>
        <v>100</v>
      </c>
      <c r="AC127" s="21">
        <v>0.99908722571484976</v>
      </c>
      <c r="AD127" s="3">
        <v>0</v>
      </c>
      <c r="AE127" s="3">
        <v>1</v>
      </c>
      <c r="AF127" s="3">
        <f t="shared" si="33"/>
        <v>74</v>
      </c>
      <c r="AG127" s="3">
        <f t="shared" si="34"/>
        <v>49</v>
      </c>
      <c r="AH127" s="24">
        <f t="shared" si="30"/>
        <v>0</v>
      </c>
      <c r="AI127" s="24">
        <f t="shared" si="31"/>
        <v>0.47872340425531912</v>
      </c>
      <c r="AJ127" s="24">
        <f t="shared" si="32"/>
        <v>0</v>
      </c>
    </row>
    <row r="128" spans="2:36" x14ac:dyDescent="0.2">
      <c r="B128" s="3">
        <f>'SAT Admittance'!B129</f>
        <v>1891</v>
      </c>
      <c r="C128" s="7">
        <f>'SAT Admittance'!C129</f>
        <v>1</v>
      </c>
      <c r="D128" s="5">
        <f t="shared" si="35"/>
        <v>0</v>
      </c>
      <c r="E128" s="8">
        <f t="shared" si="36"/>
        <v>1</v>
      </c>
      <c r="F128" s="3">
        <f t="shared" si="37"/>
        <v>1</v>
      </c>
      <c r="G128" s="42">
        <f t="shared" si="38"/>
        <v>0.99992651830468626</v>
      </c>
      <c r="H128" s="45">
        <f t="shared" si="39"/>
        <v>0.99992651830468626</v>
      </c>
      <c r="I128" s="46">
        <f t="shared" si="40"/>
        <v>7.3481695313737383E-5</v>
      </c>
      <c r="J128" s="49">
        <f t="shared" si="41"/>
        <v>-7.3484395225774027E-5</v>
      </c>
      <c r="K128" s="46">
        <f t="shared" si="42"/>
        <v>100</v>
      </c>
      <c r="AC128" s="21">
        <v>0.99912473971767923</v>
      </c>
      <c r="AD128" s="3">
        <v>0</v>
      </c>
      <c r="AE128" s="3">
        <v>1</v>
      </c>
      <c r="AF128" s="3">
        <f t="shared" si="33"/>
        <v>74</v>
      </c>
      <c r="AG128" s="3">
        <f t="shared" si="34"/>
        <v>50</v>
      </c>
      <c r="AH128" s="24">
        <f t="shared" si="30"/>
        <v>0</v>
      </c>
      <c r="AI128" s="24">
        <f t="shared" si="31"/>
        <v>0.46808510638297873</v>
      </c>
      <c r="AJ128" s="24">
        <f t="shared" si="32"/>
        <v>0</v>
      </c>
    </row>
    <row r="129" spans="2:36" x14ac:dyDescent="0.2">
      <c r="B129" s="3">
        <f>'SAT Admittance'!B130</f>
        <v>1550</v>
      </c>
      <c r="C129" s="7">
        <f>'SAT Admittance'!C130</f>
        <v>0</v>
      </c>
      <c r="D129" s="5">
        <f t="shared" si="35"/>
        <v>1</v>
      </c>
      <c r="E129" s="8">
        <f t="shared" si="36"/>
        <v>1</v>
      </c>
      <c r="F129" s="3">
        <f t="shared" si="37"/>
        <v>0</v>
      </c>
      <c r="G129" s="42">
        <f t="shared" si="38"/>
        <v>8.1201061306792697E-3</v>
      </c>
      <c r="H129" s="45">
        <f t="shared" si="39"/>
        <v>8.1201061306792697E-3</v>
      </c>
      <c r="I129" s="46">
        <f t="shared" si="40"/>
        <v>0.99187989386932074</v>
      </c>
      <c r="J129" s="49">
        <f t="shared" si="41"/>
        <v>-8.1532537559081894E-3</v>
      </c>
      <c r="K129" s="46">
        <f t="shared" si="42"/>
        <v>100</v>
      </c>
      <c r="AC129" s="21">
        <v>0.99942476831674198</v>
      </c>
      <c r="AD129" s="3">
        <v>0</v>
      </c>
      <c r="AE129" s="3">
        <v>1</v>
      </c>
      <c r="AF129" s="3">
        <f t="shared" si="33"/>
        <v>74</v>
      </c>
      <c r="AG129" s="3">
        <f t="shared" si="34"/>
        <v>51</v>
      </c>
      <c r="AH129" s="24">
        <f t="shared" si="30"/>
        <v>0</v>
      </c>
      <c r="AI129" s="24">
        <f t="shared" si="31"/>
        <v>0.45744680851063835</v>
      </c>
      <c r="AJ129" s="24">
        <f t="shared" si="32"/>
        <v>0</v>
      </c>
    </row>
    <row r="130" spans="2:36" x14ac:dyDescent="0.2">
      <c r="B130" s="3">
        <f>'SAT Admittance'!B131</f>
        <v>1741</v>
      </c>
      <c r="C130" s="7">
        <f>'SAT Admittance'!C131</f>
        <v>1</v>
      </c>
      <c r="D130" s="5">
        <f t="shared" si="35"/>
        <v>0</v>
      </c>
      <c r="E130" s="8">
        <f t="shared" si="36"/>
        <v>1</v>
      </c>
      <c r="F130" s="3">
        <f t="shared" si="37"/>
        <v>1</v>
      </c>
      <c r="G130" s="42">
        <f t="shared" si="38"/>
        <v>0.9614938699073462</v>
      </c>
      <c r="H130" s="45">
        <f t="shared" si="39"/>
        <v>0.9614938699073462</v>
      </c>
      <c r="I130" s="46">
        <f t="shared" si="40"/>
        <v>3.8506130092653801E-2</v>
      </c>
      <c r="J130" s="49">
        <f t="shared" si="41"/>
        <v>-3.9267089525008556E-2</v>
      </c>
      <c r="K130" s="46">
        <f t="shared" si="42"/>
        <v>100</v>
      </c>
      <c r="AC130" s="21">
        <v>0.99944841735482493</v>
      </c>
      <c r="AD130" s="3">
        <v>0</v>
      </c>
      <c r="AE130" s="3">
        <v>1</v>
      </c>
      <c r="AF130" s="3">
        <f t="shared" si="33"/>
        <v>74</v>
      </c>
      <c r="AG130" s="3">
        <f t="shared" si="34"/>
        <v>52</v>
      </c>
      <c r="AH130" s="24">
        <f t="shared" si="30"/>
        <v>0</v>
      </c>
      <c r="AI130" s="24">
        <f t="shared" si="31"/>
        <v>0.44680851063829785</v>
      </c>
      <c r="AJ130" s="24">
        <f t="shared" si="32"/>
        <v>0</v>
      </c>
    </row>
    <row r="131" spans="2:36" x14ac:dyDescent="0.2">
      <c r="B131" s="3">
        <f>'SAT Admittance'!B132</f>
        <v>1690</v>
      </c>
      <c r="C131" s="7">
        <f>'SAT Admittance'!C132</f>
        <v>0</v>
      </c>
      <c r="D131" s="5">
        <f t="shared" si="35"/>
        <v>1</v>
      </c>
      <c r="E131" s="8">
        <f t="shared" si="36"/>
        <v>1</v>
      </c>
      <c r="F131" s="3">
        <f t="shared" si="37"/>
        <v>0</v>
      </c>
      <c r="G131" s="42">
        <f t="shared" si="38"/>
        <v>0.74562676383864823</v>
      </c>
      <c r="H131" s="45">
        <f t="shared" si="39"/>
        <v>0.74562676383864823</v>
      </c>
      <c r="I131" s="46">
        <f t="shared" si="40"/>
        <v>0.25437323616135177</v>
      </c>
      <c r="J131" s="49">
        <f t="shared" si="41"/>
        <v>-1.368952656818746</v>
      </c>
      <c r="K131" s="46">
        <f t="shared" si="42"/>
        <v>0</v>
      </c>
      <c r="AC131" s="21">
        <v>0.99957124512418971</v>
      </c>
      <c r="AD131" s="3">
        <v>0</v>
      </c>
      <c r="AE131" s="3">
        <v>1</v>
      </c>
      <c r="AF131" s="3">
        <f t="shared" si="33"/>
        <v>74</v>
      </c>
      <c r="AG131" s="3">
        <f t="shared" si="34"/>
        <v>53</v>
      </c>
      <c r="AH131" s="24">
        <f t="shared" si="30"/>
        <v>0</v>
      </c>
      <c r="AI131" s="24">
        <f t="shared" si="31"/>
        <v>0.43617021276595747</v>
      </c>
      <c r="AJ131" s="24">
        <f t="shared" si="32"/>
        <v>0</v>
      </c>
    </row>
    <row r="132" spans="2:36" x14ac:dyDescent="0.2">
      <c r="B132" s="3">
        <f>'SAT Admittance'!B133</f>
        <v>1687</v>
      </c>
      <c r="C132" s="7">
        <f>'SAT Admittance'!C133</f>
        <v>1</v>
      </c>
      <c r="D132" s="5">
        <f t="shared" ref="D132:D163" si="43">1-C132</f>
        <v>0</v>
      </c>
      <c r="E132" s="8">
        <f t="shared" ref="E132:E163" si="44">C132+D132</f>
        <v>1</v>
      </c>
      <c r="F132" s="3">
        <f t="shared" ref="F132:F163" si="45">IF(E132=0,"",C132/E132)</f>
        <v>1</v>
      </c>
      <c r="G132" s="42">
        <f t="shared" ref="G132:G163" si="46">1/(1+EXP(-$N$5-$N$6*B132))</f>
        <v>0.72099609362133743</v>
      </c>
      <c r="H132" s="45">
        <f t="shared" ref="H132:H163" si="47">E132*G132</f>
        <v>0.72099609362133743</v>
      </c>
      <c r="I132" s="46">
        <f t="shared" ref="I132:I163" si="48">E132-H132</f>
        <v>0.27900390637866257</v>
      </c>
      <c r="J132" s="49">
        <f t="shared" ref="J132:J163" si="49">IFERROR(E132*(F132*LN(G132)+(1-F132)*LN(1-G132)),0)</f>
        <v>-0.32712155971278434</v>
      </c>
      <c r="K132" s="46">
        <f t="shared" ref="K132:K163" si="50">100*IF(G132&gt;=$Y$10,C132/E132,D132/E132)</f>
        <v>100</v>
      </c>
      <c r="AC132" s="21">
        <v>0.99958887465617485</v>
      </c>
      <c r="AD132" s="3">
        <v>0</v>
      </c>
      <c r="AE132" s="3">
        <v>1</v>
      </c>
      <c r="AF132" s="3">
        <f t="shared" si="33"/>
        <v>74</v>
      </c>
      <c r="AG132" s="3">
        <f t="shared" si="34"/>
        <v>54</v>
      </c>
      <c r="AH132" s="24">
        <f t="shared" si="30"/>
        <v>0</v>
      </c>
      <c r="AI132" s="24">
        <f t="shared" si="31"/>
        <v>0.42553191489361697</v>
      </c>
      <c r="AJ132" s="24">
        <f t="shared" si="32"/>
        <v>0</v>
      </c>
    </row>
    <row r="133" spans="2:36" x14ac:dyDescent="0.2">
      <c r="B133" s="3">
        <f>'SAT Admittance'!B134</f>
        <v>1730</v>
      </c>
      <c r="C133" s="7">
        <f>'SAT Admittance'!C134</f>
        <v>1</v>
      </c>
      <c r="D133" s="5">
        <f t="shared" si="43"/>
        <v>0</v>
      </c>
      <c r="E133" s="8">
        <f t="shared" si="44"/>
        <v>1</v>
      </c>
      <c r="F133" s="3">
        <f t="shared" si="45"/>
        <v>1</v>
      </c>
      <c r="G133" s="42">
        <f t="shared" si="46"/>
        <v>0.94022980559391833</v>
      </c>
      <c r="H133" s="45">
        <f t="shared" si="47"/>
        <v>0.94022980559391833</v>
      </c>
      <c r="I133" s="46">
        <f t="shared" si="48"/>
        <v>5.9770194406081667E-2</v>
      </c>
      <c r="J133" s="49">
        <f t="shared" si="49"/>
        <v>-6.163095956091165E-2</v>
      </c>
      <c r="K133" s="46">
        <f t="shared" si="50"/>
        <v>100</v>
      </c>
      <c r="AC133" s="21">
        <v>0.99958887465617485</v>
      </c>
      <c r="AD133" s="3">
        <v>0</v>
      </c>
      <c r="AE133" s="3">
        <v>1</v>
      </c>
      <c r="AF133" s="3">
        <f t="shared" si="33"/>
        <v>74</v>
      </c>
      <c r="AG133" s="3">
        <f t="shared" si="34"/>
        <v>55</v>
      </c>
      <c r="AH133" s="24">
        <f t="shared" ref="AH133:AH172" si="51">1-AF133/AF$172</f>
        <v>0</v>
      </c>
      <c r="AI133" s="24">
        <f t="shared" ref="AI133:AI172" si="52">1-AG133/AG$172</f>
        <v>0.41489361702127658</v>
      </c>
      <c r="AJ133" s="24">
        <f t="shared" ref="AJ133:AJ172" si="53">(AH133-AH134)*AI133</f>
        <v>0</v>
      </c>
    </row>
    <row r="134" spans="2:36" x14ac:dyDescent="0.2">
      <c r="B134" s="3">
        <f>'SAT Admittance'!B135</f>
        <v>1674</v>
      </c>
      <c r="C134" s="7">
        <f>'SAT Admittance'!C135</f>
        <v>1</v>
      </c>
      <c r="D134" s="5">
        <f t="shared" si="43"/>
        <v>0</v>
      </c>
      <c r="E134" s="8">
        <f t="shared" si="44"/>
        <v>1</v>
      </c>
      <c r="F134" s="3">
        <f t="shared" si="45"/>
        <v>1</v>
      </c>
      <c r="G134" s="42">
        <f t="shared" si="46"/>
        <v>0.59949098691239955</v>
      </c>
      <c r="H134" s="45">
        <f t="shared" si="47"/>
        <v>0.59949098691239955</v>
      </c>
      <c r="I134" s="46">
        <f t="shared" si="48"/>
        <v>0.40050901308760045</v>
      </c>
      <c r="J134" s="49">
        <f t="shared" si="49"/>
        <v>-0.51167433896887016</v>
      </c>
      <c r="K134" s="46">
        <f t="shared" si="50"/>
        <v>100</v>
      </c>
      <c r="AC134" s="21">
        <v>0.99958887465617485</v>
      </c>
      <c r="AD134" s="3">
        <v>0</v>
      </c>
      <c r="AE134" s="3">
        <v>1</v>
      </c>
      <c r="AF134" s="3">
        <f t="shared" ref="AF134:AF172" si="54">AF133+AD134</f>
        <v>74</v>
      </c>
      <c r="AG134" s="3">
        <f t="shared" ref="AG134:AG172" si="55">AG133+AE134</f>
        <v>56</v>
      </c>
      <c r="AH134" s="24">
        <f t="shared" si="51"/>
        <v>0</v>
      </c>
      <c r="AI134" s="24">
        <f t="shared" si="52"/>
        <v>0.4042553191489362</v>
      </c>
      <c r="AJ134" s="24">
        <f t="shared" si="53"/>
        <v>0</v>
      </c>
    </row>
    <row r="135" spans="2:36" x14ac:dyDescent="0.2">
      <c r="B135" s="3">
        <f>'SAT Admittance'!B136</f>
        <v>1475</v>
      </c>
      <c r="C135" s="7">
        <f>'SAT Admittance'!C136</f>
        <v>0</v>
      </c>
      <c r="D135" s="5">
        <f t="shared" si="43"/>
        <v>1</v>
      </c>
      <c r="E135" s="8">
        <f t="shared" si="44"/>
        <v>1</v>
      </c>
      <c r="F135" s="3">
        <f t="shared" si="45"/>
        <v>0</v>
      </c>
      <c r="G135" s="42">
        <f t="shared" si="46"/>
        <v>3.5056149208260708E-4</v>
      </c>
      <c r="H135" s="45">
        <f t="shared" si="47"/>
        <v>3.5056149208260708E-4</v>
      </c>
      <c r="I135" s="46">
        <f t="shared" si="48"/>
        <v>0.99964943850791743</v>
      </c>
      <c r="J135" s="49">
        <f t="shared" si="49"/>
        <v>-3.5062295312677057E-4</v>
      </c>
      <c r="K135" s="46">
        <f t="shared" si="50"/>
        <v>100</v>
      </c>
      <c r="AC135" s="21">
        <v>0.99966673042663845</v>
      </c>
      <c r="AD135" s="3">
        <v>0</v>
      </c>
      <c r="AE135" s="3">
        <v>1</v>
      </c>
      <c r="AF135" s="3">
        <f t="shared" si="54"/>
        <v>74</v>
      </c>
      <c r="AG135" s="3">
        <f t="shared" si="55"/>
        <v>57</v>
      </c>
      <c r="AH135" s="24">
        <f t="shared" si="51"/>
        <v>0</v>
      </c>
      <c r="AI135" s="24">
        <f t="shared" si="52"/>
        <v>0.3936170212765957</v>
      </c>
      <c r="AJ135" s="24">
        <f t="shared" si="53"/>
        <v>0</v>
      </c>
    </row>
    <row r="136" spans="2:36" x14ac:dyDescent="0.2">
      <c r="B136" s="3">
        <f>'SAT Admittance'!B137</f>
        <v>1962</v>
      </c>
      <c r="C136" s="7">
        <f>'SAT Admittance'!C137</f>
        <v>1</v>
      </c>
      <c r="D136" s="5">
        <f t="shared" si="43"/>
        <v>0</v>
      </c>
      <c r="E136" s="8">
        <f t="shared" si="44"/>
        <v>1</v>
      </c>
      <c r="F136" s="3">
        <f t="shared" si="45"/>
        <v>1</v>
      </c>
      <c r="G136" s="42">
        <f t="shared" si="46"/>
        <v>0.99999627614077302</v>
      </c>
      <c r="H136" s="45">
        <f t="shared" si="47"/>
        <v>0.99999627614077302</v>
      </c>
      <c r="I136" s="46">
        <f t="shared" si="48"/>
        <v>3.7238592269783766E-6</v>
      </c>
      <c r="J136" s="49">
        <f t="shared" si="49"/>
        <v>-3.7238661605593608E-6</v>
      </c>
      <c r="K136" s="46">
        <f t="shared" si="50"/>
        <v>100</v>
      </c>
      <c r="AC136" s="21">
        <v>0.99966673042663845</v>
      </c>
      <c r="AD136" s="3">
        <v>0</v>
      </c>
      <c r="AE136" s="3">
        <v>1</v>
      </c>
      <c r="AF136" s="3">
        <f t="shared" si="54"/>
        <v>74</v>
      </c>
      <c r="AG136" s="3">
        <f t="shared" si="55"/>
        <v>58</v>
      </c>
      <c r="AH136" s="24">
        <f t="shared" si="51"/>
        <v>0</v>
      </c>
      <c r="AI136" s="24">
        <f t="shared" si="52"/>
        <v>0.38297872340425532</v>
      </c>
      <c r="AJ136" s="24">
        <f t="shared" si="53"/>
        <v>0</v>
      </c>
    </row>
    <row r="137" spans="2:36" x14ac:dyDescent="0.2">
      <c r="B137" s="3">
        <f>'SAT Admittance'!B138</f>
        <v>1532</v>
      </c>
      <c r="C137" s="7">
        <f>'SAT Admittance'!C138</f>
        <v>0</v>
      </c>
      <c r="D137" s="5">
        <f t="shared" si="43"/>
        <v>1</v>
      </c>
      <c r="E137" s="8">
        <f t="shared" si="44"/>
        <v>1</v>
      </c>
      <c r="F137" s="3">
        <f t="shared" si="45"/>
        <v>0</v>
      </c>
      <c r="G137" s="42">
        <f t="shared" si="46"/>
        <v>3.8288812071339989E-3</v>
      </c>
      <c r="H137" s="45">
        <f t="shared" si="47"/>
        <v>3.8288812071339989E-3</v>
      </c>
      <c r="I137" s="46">
        <f t="shared" si="48"/>
        <v>0.99617111879286602</v>
      </c>
      <c r="J137" s="49">
        <f t="shared" si="49"/>
        <v>-3.8362301375685945E-3</v>
      </c>
      <c r="K137" s="46">
        <f t="shared" si="50"/>
        <v>100</v>
      </c>
      <c r="AC137" s="21">
        <v>0.99969357629129019</v>
      </c>
      <c r="AD137" s="3">
        <v>0</v>
      </c>
      <c r="AE137" s="3">
        <v>1</v>
      </c>
      <c r="AF137" s="3">
        <f t="shared" si="54"/>
        <v>74</v>
      </c>
      <c r="AG137" s="3">
        <f t="shared" si="55"/>
        <v>59</v>
      </c>
      <c r="AH137" s="24">
        <f t="shared" si="51"/>
        <v>0</v>
      </c>
      <c r="AI137" s="24">
        <f t="shared" si="52"/>
        <v>0.37234042553191493</v>
      </c>
      <c r="AJ137" s="24">
        <f t="shared" si="53"/>
        <v>0</v>
      </c>
    </row>
    <row r="138" spans="2:36" x14ac:dyDescent="0.2">
      <c r="B138" s="3">
        <f>'SAT Admittance'!B139</f>
        <v>1492</v>
      </c>
      <c r="C138" s="7">
        <f>'SAT Admittance'!C139</f>
        <v>0</v>
      </c>
      <c r="D138" s="5">
        <f t="shared" si="43"/>
        <v>1</v>
      </c>
      <c r="E138" s="8">
        <f t="shared" si="44"/>
        <v>1</v>
      </c>
      <c r="F138" s="3">
        <f t="shared" si="45"/>
        <v>0</v>
      </c>
      <c r="G138" s="42">
        <f t="shared" si="46"/>
        <v>7.1569459884243073E-4</v>
      </c>
      <c r="H138" s="45">
        <f t="shared" si="47"/>
        <v>7.1569459884243073E-4</v>
      </c>
      <c r="I138" s="46">
        <f t="shared" si="48"/>
        <v>0.99928430540115754</v>
      </c>
      <c r="J138" s="49">
        <f t="shared" si="49"/>
        <v>-7.1595083048489995E-4</v>
      </c>
      <c r="K138" s="46">
        <f t="shared" si="50"/>
        <v>100</v>
      </c>
      <c r="AC138" s="21">
        <v>0.99974095630868443</v>
      </c>
      <c r="AD138" s="3">
        <v>0</v>
      </c>
      <c r="AE138" s="3">
        <v>1</v>
      </c>
      <c r="AF138" s="3">
        <f t="shared" si="54"/>
        <v>74</v>
      </c>
      <c r="AG138" s="3">
        <f t="shared" si="55"/>
        <v>60</v>
      </c>
      <c r="AH138" s="24">
        <f t="shared" si="51"/>
        <v>0</v>
      </c>
      <c r="AI138" s="24">
        <f t="shared" si="52"/>
        <v>0.36170212765957444</v>
      </c>
      <c r="AJ138" s="24">
        <f t="shared" si="53"/>
        <v>0</v>
      </c>
    </row>
    <row r="139" spans="2:36" x14ac:dyDescent="0.2">
      <c r="B139" s="3">
        <f>'SAT Admittance'!B140</f>
        <v>1502</v>
      </c>
      <c r="C139" s="7">
        <f>'SAT Admittance'!C140</f>
        <v>0</v>
      </c>
      <c r="D139" s="5">
        <f t="shared" si="43"/>
        <v>1</v>
      </c>
      <c r="E139" s="8">
        <f t="shared" si="44"/>
        <v>1</v>
      </c>
      <c r="F139" s="3">
        <f t="shared" si="45"/>
        <v>0</v>
      </c>
      <c r="G139" s="42">
        <f t="shared" si="46"/>
        <v>1.0889058423159239E-3</v>
      </c>
      <c r="H139" s="45">
        <f t="shared" si="47"/>
        <v>1.0889058423159239E-3</v>
      </c>
      <c r="I139" s="46">
        <f t="shared" si="48"/>
        <v>0.99891109415768409</v>
      </c>
      <c r="J139" s="49">
        <f t="shared" si="49"/>
        <v>-1.0894991310120836E-3</v>
      </c>
      <c r="K139" s="46">
        <f t="shared" si="50"/>
        <v>100</v>
      </c>
      <c r="AC139" s="21">
        <v>0.99978101191143676</v>
      </c>
      <c r="AD139" s="3">
        <v>0</v>
      </c>
      <c r="AE139" s="3">
        <v>1</v>
      </c>
      <c r="AF139" s="3">
        <f t="shared" si="54"/>
        <v>74</v>
      </c>
      <c r="AG139" s="3">
        <f t="shared" si="55"/>
        <v>61</v>
      </c>
      <c r="AH139" s="24">
        <f t="shared" si="51"/>
        <v>0</v>
      </c>
      <c r="AI139" s="24">
        <f t="shared" si="52"/>
        <v>0.35106382978723405</v>
      </c>
      <c r="AJ139" s="24">
        <f t="shared" si="53"/>
        <v>0</v>
      </c>
    </row>
    <row r="140" spans="2:36" x14ac:dyDescent="0.2">
      <c r="B140" s="3">
        <f>'SAT Admittance'!B141</f>
        <v>1974</v>
      </c>
      <c r="C140" s="7">
        <f>'SAT Admittance'!C141</f>
        <v>1</v>
      </c>
      <c r="D140" s="5">
        <f t="shared" si="43"/>
        <v>0</v>
      </c>
      <c r="E140" s="8">
        <f t="shared" si="44"/>
        <v>1</v>
      </c>
      <c r="F140" s="3">
        <f t="shared" si="45"/>
        <v>1</v>
      </c>
      <c r="G140" s="42">
        <f t="shared" si="46"/>
        <v>0.99999775050975859</v>
      </c>
      <c r="H140" s="45">
        <f t="shared" si="47"/>
        <v>0.99999775050975859</v>
      </c>
      <c r="I140" s="46">
        <f t="shared" si="48"/>
        <v>2.2494902414127438E-6</v>
      </c>
      <c r="J140" s="49">
        <f t="shared" si="49"/>
        <v>-2.249492771519711E-6</v>
      </c>
      <c r="K140" s="46">
        <f t="shared" si="50"/>
        <v>100</v>
      </c>
      <c r="AC140" s="21">
        <v>0.99983678978052715</v>
      </c>
      <c r="AD140" s="3">
        <v>0</v>
      </c>
      <c r="AE140" s="3">
        <v>1</v>
      </c>
      <c r="AF140" s="3">
        <f t="shared" si="54"/>
        <v>74</v>
      </c>
      <c r="AG140" s="3">
        <f t="shared" si="55"/>
        <v>62</v>
      </c>
      <c r="AH140" s="24">
        <f t="shared" si="51"/>
        <v>0</v>
      </c>
      <c r="AI140" s="24">
        <f t="shared" si="52"/>
        <v>0.34042553191489366</v>
      </c>
      <c r="AJ140" s="24">
        <f t="shared" si="53"/>
        <v>0</v>
      </c>
    </row>
    <row r="141" spans="2:36" x14ac:dyDescent="0.2">
      <c r="B141" s="3">
        <f>'SAT Admittance'!B142</f>
        <v>1607</v>
      </c>
      <c r="C141" s="7">
        <f>'SAT Admittance'!C142</f>
        <v>0</v>
      </c>
      <c r="D141" s="5">
        <f t="shared" si="43"/>
        <v>1</v>
      </c>
      <c r="E141" s="8">
        <f t="shared" si="44"/>
        <v>1</v>
      </c>
      <c r="F141" s="3">
        <f t="shared" si="45"/>
        <v>0</v>
      </c>
      <c r="G141" s="42">
        <f t="shared" si="46"/>
        <v>8.2339133782254076E-2</v>
      </c>
      <c r="H141" s="45">
        <f t="shared" si="47"/>
        <v>8.2339133782254076E-2</v>
      </c>
      <c r="I141" s="46">
        <f t="shared" si="48"/>
        <v>0.9176608662177459</v>
      </c>
      <c r="J141" s="49">
        <f t="shared" si="49"/>
        <v>-8.5927383394583973E-2</v>
      </c>
      <c r="K141" s="46">
        <f t="shared" si="50"/>
        <v>100</v>
      </c>
      <c r="AC141" s="21">
        <v>0.99987836234656979</v>
      </c>
      <c r="AD141" s="3">
        <v>0</v>
      </c>
      <c r="AE141" s="3">
        <v>1</v>
      </c>
      <c r="AF141" s="3">
        <f t="shared" si="54"/>
        <v>74</v>
      </c>
      <c r="AG141" s="3">
        <f t="shared" si="55"/>
        <v>63</v>
      </c>
      <c r="AH141" s="24">
        <f t="shared" si="51"/>
        <v>0</v>
      </c>
      <c r="AI141" s="24">
        <f t="shared" si="52"/>
        <v>0.32978723404255317</v>
      </c>
      <c r="AJ141" s="24">
        <f t="shared" si="53"/>
        <v>0</v>
      </c>
    </row>
    <row r="142" spans="2:36" x14ac:dyDescent="0.2">
      <c r="B142" s="3">
        <f>'SAT Admittance'!B143</f>
        <v>1412</v>
      </c>
      <c r="C142" s="7">
        <f>'SAT Admittance'!C143</f>
        <v>0</v>
      </c>
      <c r="D142" s="5">
        <f t="shared" si="43"/>
        <v>1</v>
      </c>
      <c r="E142" s="8">
        <f t="shared" si="44"/>
        <v>1</v>
      </c>
      <c r="F142" s="3">
        <f t="shared" si="45"/>
        <v>0</v>
      </c>
      <c r="G142" s="42">
        <f t="shared" si="46"/>
        <v>2.4867339746229645E-5</v>
      </c>
      <c r="H142" s="45">
        <f t="shared" si="47"/>
        <v>2.4867339746229645E-5</v>
      </c>
      <c r="I142" s="46">
        <f t="shared" si="48"/>
        <v>0.99997513266025373</v>
      </c>
      <c r="J142" s="49">
        <f t="shared" si="49"/>
        <v>-2.4867648943689629E-5</v>
      </c>
      <c r="K142" s="46">
        <f t="shared" si="50"/>
        <v>100</v>
      </c>
      <c r="AC142" s="21">
        <v>0.99988336531398214</v>
      </c>
      <c r="AD142" s="3">
        <v>0</v>
      </c>
      <c r="AE142" s="3">
        <v>1</v>
      </c>
      <c r="AF142" s="3">
        <f t="shared" si="54"/>
        <v>74</v>
      </c>
      <c r="AG142" s="3">
        <f t="shared" si="55"/>
        <v>64</v>
      </c>
      <c r="AH142" s="24">
        <f t="shared" si="51"/>
        <v>0</v>
      </c>
      <c r="AI142" s="24">
        <f t="shared" si="52"/>
        <v>0.31914893617021278</v>
      </c>
      <c r="AJ142" s="24">
        <f t="shared" si="53"/>
        <v>0</v>
      </c>
    </row>
    <row r="143" spans="2:36" x14ac:dyDescent="0.2">
      <c r="B143" s="3">
        <f>'SAT Admittance'!B144</f>
        <v>1557</v>
      </c>
      <c r="C143" s="7">
        <f>'SAT Admittance'!C144</f>
        <v>0</v>
      </c>
      <c r="D143" s="5">
        <f t="shared" si="43"/>
        <v>1</v>
      </c>
      <c r="E143" s="8">
        <f t="shared" si="44"/>
        <v>1</v>
      </c>
      <c r="F143" s="3">
        <f t="shared" si="45"/>
        <v>0</v>
      </c>
      <c r="G143" s="42">
        <f t="shared" si="46"/>
        <v>1.0865639205530082E-2</v>
      </c>
      <c r="H143" s="45">
        <f t="shared" si="47"/>
        <v>1.0865639205530082E-2</v>
      </c>
      <c r="I143" s="46">
        <f t="shared" si="48"/>
        <v>0.98913436079446992</v>
      </c>
      <c r="J143" s="49">
        <f t="shared" si="49"/>
        <v>-1.0925101385218627E-2</v>
      </c>
      <c r="K143" s="46">
        <f t="shared" si="50"/>
        <v>100</v>
      </c>
      <c r="AC143" s="21">
        <v>0.99991307528888274</v>
      </c>
      <c r="AD143" s="3">
        <v>0</v>
      </c>
      <c r="AE143" s="3">
        <v>1</v>
      </c>
      <c r="AF143" s="3">
        <f t="shared" si="54"/>
        <v>74</v>
      </c>
      <c r="AG143" s="3">
        <f t="shared" si="55"/>
        <v>65</v>
      </c>
      <c r="AH143" s="24">
        <f t="shared" si="51"/>
        <v>0</v>
      </c>
      <c r="AI143" s="24">
        <f t="shared" si="52"/>
        <v>0.30851063829787229</v>
      </c>
      <c r="AJ143" s="24">
        <f t="shared" si="53"/>
        <v>0</v>
      </c>
    </row>
    <row r="144" spans="2:36" x14ac:dyDescent="0.2">
      <c r="B144" s="3">
        <f>'SAT Admittance'!B145</f>
        <v>1821</v>
      </c>
      <c r="C144" s="7">
        <f>'SAT Admittance'!C145</f>
        <v>1</v>
      </c>
      <c r="D144" s="5">
        <f t="shared" si="43"/>
        <v>0</v>
      </c>
      <c r="E144" s="8">
        <f t="shared" si="44"/>
        <v>1</v>
      </c>
      <c r="F144" s="3">
        <f t="shared" si="45"/>
        <v>1</v>
      </c>
      <c r="G144" s="42">
        <f t="shared" si="46"/>
        <v>0.99861138669413696</v>
      </c>
      <c r="H144" s="45">
        <f t="shared" si="47"/>
        <v>0.99861138669413696</v>
      </c>
      <c r="I144" s="46">
        <f t="shared" si="48"/>
        <v>1.3886133058630401E-3</v>
      </c>
      <c r="J144" s="49">
        <f t="shared" si="49"/>
        <v>-1.3895783227799914E-3</v>
      </c>
      <c r="K144" s="46">
        <f t="shared" si="50"/>
        <v>100</v>
      </c>
      <c r="AC144" s="21">
        <v>0.99992651830468626</v>
      </c>
      <c r="AD144" s="3">
        <v>0</v>
      </c>
      <c r="AE144" s="3">
        <v>1</v>
      </c>
      <c r="AF144" s="3">
        <f t="shared" si="54"/>
        <v>74</v>
      </c>
      <c r="AG144" s="3">
        <f t="shared" si="55"/>
        <v>66</v>
      </c>
      <c r="AH144" s="24">
        <f t="shared" si="51"/>
        <v>0</v>
      </c>
      <c r="AI144" s="24">
        <f t="shared" si="52"/>
        <v>0.2978723404255319</v>
      </c>
      <c r="AJ144" s="24">
        <f t="shared" si="53"/>
        <v>0</v>
      </c>
    </row>
    <row r="145" spans="2:36" x14ac:dyDescent="0.2">
      <c r="B145" s="3">
        <f>'SAT Admittance'!B146</f>
        <v>1760</v>
      </c>
      <c r="C145" s="7">
        <f>'SAT Admittance'!C146</f>
        <v>1</v>
      </c>
      <c r="D145" s="5">
        <f t="shared" si="43"/>
        <v>0</v>
      </c>
      <c r="E145" s="8">
        <f t="shared" si="44"/>
        <v>1</v>
      </c>
      <c r="F145" s="3">
        <f t="shared" si="45"/>
        <v>1</v>
      </c>
      <c r="G145" s="42">
        <f t="shared" si="46"/>
        <v>0.98229010570323516</v>
      </c>
      <c r="H145" s="45">
        <f t="shared" si="47"/>
        <v>0.98229010570323516</v>
      </c>
      <c r="I145" s="46">
        <f t="shared" si="48"/>
        <v>1.7709894296764839E-2</v>
      </c>
      <c r="J145" s="49">
        <f t="shared" si="49"/>
        <v>-1.7868590933498556E-2</v>
      </c>
      <c r="K145" s="46">
        <f t="shared" si="50"/>
        <v>100</v>
      </c>
      <c r="AC145" s="21">
        <v>0.99993243889014705</v>
      </c>
      <c r="AD145" s="3">
        <v>0</v>
      </c>
      <c r="AE145" s="3">
        <v>1</v>
      </c>
      <c r="AF145" s="3">
        <f t="shared" si="54"/>
        <v>74</v>
      </c>
      <c r="AG145" s="3">
        <f t="shared" si="55"/>
        <v>67</v>
      </c>
      <c r="AH145" s="24">
        <f t="shared" si="51"/>
        <v>0</v>
      </c>
      <c r="AI145" s="24">
        <f t="shared" si="52"/>
        <v>0.28723404255319152</v>
      </c>
      <c r="AJ145" s="24">
        <f t="shared" si="53"/>
        <v>0</v>
      </c>
    </row>
    <row r="146" spans="2:36" x14ac:dyDescent="0.2">
      <c r="B146" s="3">
        <f>'SAT Admittance'!B147</f>
        <v>1685</v>
      </c>
      <c r="C146" s="7">
        <f>'SAT Admittance'!C147</f>
        <v>1</v>
      </c>
      <c r="D146" s="5">
        <f t="shared" si="43"/>
        <v>0</v>
      </c>
      <c r="E146" s="8">
        <f t="shared" si="44"/>
        <v>1</v>
      </c>
      <c r="F146" s="3">
        <f t="shared" si="45"/>
        <v>1</v>
      </c>
      <c r="G146" s="42">
        <f t="shared" si="46"/>
        <v>0.70378725837361988</v>
      </c>
      <c r="H146" s="45">
        <f t="shared" si="47"/>
        <v>0.70378725837361988</v>
      </c>
      <c r="I146" s="46">
        <f t="shared" si="48"/>
        <v>0.29621274162638012</v>
      </c>
      <c r="J146" s="49">
        <f t="shared" si="49"/>
        <v>-0.35127915830283496</v>
      </c>
      <c r="K146" s="46">
        <f t="shared" si="50"/>
        <v>100</v>
      </c>
      <c r="AC146" s="21">
        <v>0.99993243889014705</v>
      </c>
      <c r="AD146" s="3">
        <v>0</v>
      </c>
      <c r="AE146" s="3">
        <v>1</v>
      </c>
      <c r="AF146" s="3">
        <f t="shared" si="54"/>
        <v>74</v>
      </c>
      <c r="AG146" s="3">
        <f t="shared" si="55"/>
        <v>68</v>
      </c>
      <c r="AH146" s="24">
        <f t="shared" si="51"/>
        <v>0</v>
      </c>
      <c r="AI146" s="24">
        <f t="shared" si="52"/>
        <v>0.27659574468085102</v>
      </c>
      <c r="AJ146" s="24">
        <f t="shared" si="53"/>
        <v>0</v>
      </c>
    </row>
    <row r="147" spans="2:36" x14ac:dyDescent="0.2">
      <c r="B147" s="3">
        <f>'SAT Admittance'!B148</f>
        <v>1773</v>
      </c>
      <c r="C147" s="7">
        <f>'SAT Admittance'!C148</f>
        <v>1</v>
      </c>
      <c r="D147" s="5">
        <f t="shared" si="43"/>
        <v>0</v>
      </c>
      <c r="E147" s="8">
        <f t="shared" si="44"/>
        <v>1</v>
      </c>
      <c r="F147" s="3">
        <f t="shared" si="45"/>
        <v>1</v>
      </c>
      <c r="G147" s="42">
        <f t="shared" si="46"/>
        <v>0.98966496075397115</v>
      </c>
      <c r="H147" s="45">
        <f t="shared" si="47"/>
        <v>0.98966496075397115</v>
      </c>
      <c r="I147" s="46">
        <f t="shared" si="48"/>
        <v>1.0335039246028854E-2</v>
      </c>
      <c r="J147" s="49">
        <f t="shared" si="49"/>
        <v>-1.0388816612488071E-2</v>
      </c>
      <c r="K147" s="46">
        <f t="shared" si="50"/>
        <v>100</v>
      </c>
      <c r="AC147" s="21">
        <v>0.99996247548608019</v>
      </c>
      <c r="AD147" s="3">
        <v>0</v>
      </c>
      <c r="AE147" s="3">
        <v>1</v>
      </c>
      <c r="AF147" s="3">
        <f t="shared" si="54"/>
        <v>74</v>
      </c>
      <c r="AG147" s="3">
        <f t="shared" si="55"/>
        <v>69</v>
      </c>
      <c r="AH147" s="24">
        <f t="shared" si="51"/>
        <v>0</v>
      </c>
      <c r="AI147" s="24">
        <f t="shared" si="52"/>
        <v>0.26595744680851063</v>
      </c>
      <c r="AJ147" s="24">
        <f t="shared" si="53"/>
        <v>0</v>
      </c>
    </row>
    <row r="148" spans="2:36" x14ac:dyDescent="0.2">
      <c r="B148" s="3">
        <f>'SAT Admittance'!B149</f>
        <v>1826</v>
      </c>
      <c r="C148" s="7">
        <f>'SAT Admittance'!C149</f>
        <v>1</v>
      </c>
      <c r="D148" s="5">
        <f t="shared" si="43"/>
        <v>0</v>
      </c>
      <c r="E148" s="8">
        <f t="shared" si="44"/>
        <v>1</v>
      </c>
      <c r="F148" s="3">
        <f t="shared" si="45"/>
        <v>1</v>
      </c>
      <c r="G148" s="42">
        <f t="shared" si="46"/>
        <v>0.99887414316005396</v>
      </c>
      <c r="H148" s="45">
        <f t="shared" si="47"/>
        <v>0.99887414316005396</v>
      </c>
      <c r="I148" s="46">
        <f t="shared" si="48"/>
        <v>1.1258568399460378E-3</v>
      </c>
      <c r="J148" s="49">
        <f t="shared" si="49"/>
        <v>-1.1264910928547387E-3</v>
      </c>
      <c r="K148" s="46">
        <f t="shared" si="50"/>
        <v>100</v>
      </c>
      <c r="AC148" s="21">
        <v>0.99998238190092115</v>
      </c>
      <c r="AD148" s="3">
        <v>0</v>
      </c>
      <c r="AE148" s="3">
        <v>1</v>
      </c>
      <c r="AF148" s="3">
        <f t="shared" si="54"/>
        <v>74</v>
      </c>
      <c r="AG148" s="3">
        <f t="shared" si="55"/>
        <v>70</v>
      </c>
      <c r="AH148" s="24">
        <f t="shared" si="51"/>
        <v>0</v>
      </c>
      <c r="AI148" s="24">
        <f t="shared" si="52"/>
        <v>0.25531914893617025</v>
      </c>
      <c r="AJ148" s="24">
        <f t="shared" si="53"/>
        <v>0</v>
      </c>
    </row>
    <row r="149" spans="2:36" x14ac:dyDescent="0.2">
      <c r="B149" s="3">
        <f>'SAT Admittance'!B150</f>
        <v>1565</v>
      </c>
      <c r="C149" s="7">
        <f>'SAT Admittance'!C150</f>
        <v>0</v>
      </c>
      <c r="D149" s="5">
        <f t="shared" si="43"/>
        <v>1</v>
      </c>
      <c r="E149" s="8">
        <f t="shared" si="44"/>
        <v>1</v>
      </c>
      <c r="F149" s="3">
        <f t="shared" si="45"/>
        <v>0</v>
      </c>
      <c r="G149" s="42">
        <f t="shared" si="46"/>
        <v>1.513960413327807E-2</v>
      </c>
      <c r="H149" s="45">
        <f t="shared" si="47"/>
        <v>1.513960413327807E-2</v>
      </c>
      <c r="I149" s="46">
        <f t="shared" si="48"/>
        <v>0.98486039586672192</v>
      </c>
      <c r="J149" s="49">
        <f t="shared" si="49"/>
        <v>-1.5255377939251979E-2</v>
      </c>
      <c r="K149" s="46">
        <f t="shared" si="50"/>
        <v>100</v>
      </c>
      <c r="AC149" s="21">
        <v>0.99998630677129996</v>
      </c>
      <c r="AD149" s="3">
        <v>0</v>
      </c>
      <c r="AE149" s="3">
        <v>1</v>
      </c>
      <c r="AF149" s="3">
        <f t="shared" si="54"/>
        <v>74</v>
      </c>
      <c r="AG149" s="3">
        <f t="shared" si="55"/>
        <v>71</v>
      </c>
      <c r="AH149" s="24">
        <f t="shared" si="51"/>
        <v>0</v>
      </c>
      <c r="AI149" s="24">
        <f t="shared" si="52"/>
        <v>0.24468085106382975</v>
      </c>
      <c r="AJ149" s="24">
        <f t="shared" si="53"/>
        <v>0</v>
      </c>
    </row>
    <row r="150" spans="2:36" x14ac:dyDescent="0.2">
      <c r="B150" s="3">
        <f>'SAT Admittance'!B151</f>
        <v>1510</v>
      </c>
      <c r="C150" s="7">
        <f>'SAT Admittance'!C151</f>
        <v>0</v>
      </c>
      <c r="D150" s="5">
        <f t="shared" si="43"/>
        <v>1</v>
      </c>
      <c r="E150" s="8">
        <f t="shared" si="44"/>
        <v>1</v>
      </c>
      <c r="F150" s="3">
        <f t="shared" si="45"/>
        <v>0</v>
      </c>
      <c r="G150" s="42">
        <f t="shared" si="46"/>
        <v>1.5231453467477191E-3</v>
      </c>
      <c r="H150" s="45">
        <f t="shared" si="47"/>
        <v>1.5231453467477191E-3</v>
      </c>
      <c r="I150" s="46">
        <f t="shared" si="48"/>
        <v>0.99847685465325231</v>
      </c>
      <c r="J150" s="49">
        <f t="shared" si="49"/>
        <v>-1.524306511853282E-3</v>
      </c>
      <c r="K150" s="46">
        <f t="shared" si="50"/>
        <v>100</v>
      </c>
      <c r="AC150" s="21">
        <v>0.99998741012618775</v>
      </c>
      <c r="AD150" s="3">
        <v>0</v>
      </c>
      <c r="AE150" s="3">
        <v>1</v>
      </c>
      <c r="AF150" s="3">
        <f t="shared" si="54"/>
        <v>74</v>
      </c>
      <c r="AG150" s="3">
        <f t="shared" si="55"/>
        <v>72</v>
      </c>
      <c r="AH150" s="24">
        <f t="shared" si="51"/>
        <v>0</v>
      </c>
      <c r="AI150" s="24">
        <f t="shared" si="52"/>
        <v>0.23404255319148937</v>
      </c>
      <c r="AJ150" s="24">
        <f t="shared" si="53"/>
        <v>0</v>
      </c>
    </row>
    <row r="151" spans="2:36" x14ac:dyDescent="0.2">
      <c r="B151" s="3">
        <f>'SAT Admittance'!B152</f>
        <v>1374</v>
      </c>
      <c r="C151" s="7">
        <f>'SAT Admittance'!C152</f>
        <v>0</v>
      </c>
      <c r="D151" s="5">
        <f t="shared" si="43"/>
        <v>1</v>
      </c>
      <c r="E151" s="8">
        <f t="shared" si="44"/>
        <v>1</v>
      </c>
      <c r="F151" s="3">
        <f t="shared" si="45"/>
        <v>0</v>
      </c>
      <c r="G151" s="42">
        <f t="shared" si="46"/>
        <v>5.0399198494567593E-6</v>
      </c>
      <c r="H151" s="45">
        <f t="shared" si="47"/>
        <v>5.0399198494567593E-6</v>
      </c>
      <c r="I151" s="46">
        <f t="shared" si="48"/>
        <v>0.99999496008015054</v>
      </c>
      <c r="J151" s="49">
        <f t="shared" si="49"/>
        <v>-5.0399325498975577E-6</v>
      </c>
      <c r="K151" s="46">
        <f t="shared" si="50"/>
        <v>100</v>
      </c>
      <c r="AC151" s="21">
        <v>0.99998792800295899</v>
      </c>
      <c r="AD151" s="3">
        <v>0</v>
      </c>
      <c r="AE151" s="3">
        <v>1</v>
      </c>
      <c r="AF151" s="3">
        <f t="shared" si="54"/>
        <v>74</v>
      </c>
      <c r="AG151" s="3">
        <f t="shared" si="55"/>
        <v>73</v>
      </c>
      <c r="AH151" s="24">
        <f t="shared" si="51"/>
        <v>0</v>
      </c>
      <c r="AI151" s="24">
        <f t="shared" si="52"/>
        <v>0.22340425531914898</v>
      </c>
      <c r="AJ151" s="24">
        <f t="shared" si="53"/>
        <v>0</v>
      </c>
    </row>
    <row r="152" spans="2:36" x14ac:dyDescent="0.2">
      <c r="B152" s="3">
        <f>'SAT Admittance'!B153</f>
        <v>1402</v>
      </c>
      <c r="C152" s="7">
        <f>'SAT Admittance'!C153</f>
        <v>0</v>
      </c>
      <c r="D152" s="5">
        <f t="shared" si="43"/>
        <v>1</v>
      </c>
      <c r="E152" s="8">
        <f t="shared" si="44"/>
        <v>1</v>
      </c>
      <c r="F152" s="3">
        <f t="shared" si="45"/>
        <v>0</v>
      </c>
      <c r="G152" s="42">
        <f t="shared" si="46"/>
        <v>1.6338350699349726E-5</v>
      </c>
      <c r="H152" s="45">
        <f t="shared" si="47"/>
        <v>1.6338350699349726E-5</v>
      </c>
      <c r="I152" s="46">
        <f t="shared" si="48"/>
        <v>0.99998366164930064</v>
      </c>
      <c r="J152" s="49">
        <f t="shared" si="49"/>
        <v>-1.6338484171668671E-5</v>
      </c>
      <c r="K152" s="46">
        <f t="shared" si="50"/>
        <v>100</v>
      </c>
      <c r="AC152" s="21">
        <v>0.99998792800295899</v>
      </c>
      <c r="AD152" s="3">
        <v>0</v>
      </c>
      <c r="AE152" s="3">
        <v>1</v>
      </c>
      <c r="AF152" s="3">
        <f t="shared" si="54"/>
        <v>74</v>
      </c>
      <c r="AG152" s="3">
        <f t="shared" si="55"/>
        <v>74</v>
      </c>
      <c r="AH152" s="24">
        <f t="shared" si="51"/>
        <v>0</v>
      </c>
      <c r="AI152" s="24">
        <f t="shared" si="52"/>
        <v>0.21276595744680848</v>
      </c>
      <c r="AJ152" s="24">
        <f t="shared" si="53"/>
        <v>0</v>
      </c>
    </row>
    <row r="153" spans="2:36" x14ac:dyDescent="0.2">
      <c r="B153" s="3">
        <f>'SAT Admittance'!B154</f>
        <v>1702</v>
      </c>
      <c r="C153" s="7">
        <f>'SAT Admittance'!C154</f>
        <v>1</v>
      </c>
      <c r="D153" s="5">
        <f t="shared" si="43"/>
        <v>0</v>
      </c>
      <c r="E153" s="8">
        <f t="shared" si="44"/>
        <v>1</v>
      </c>
      <c r="F153" s="3">
        <f t="shared" si="45"/>
        <v>1</v>
      </c>
      <c r="G153" s="42">
        <f t="shared" si="46"/>
        <v>0.82913099337989449</v>
      </c>
      <c r="H153" s="45">
        <f t="shared" si="47"/>
        <v>0.82913099337989449</v>
      </c>
      <c r="I153" s="46">
        <f t="shared" si="48"/>
        <v>0.17086900662010551</v>
      </c>
      <c r="J153" s="49">
        <f t="shared" si="49"/>
        <v>-0.18737712260244102</v>
      </c>
      <c r="K153" s="46">
        <f t="shared" si="50"/>
        <v>100</v>
      </c>
      <c r="AC153" s="21">
        <v>0.99998792800295899</v>
      </c>
      <c r="AD153" s="3">
        <v>0</v>
      </c>
      <c r="AE153" s="3">
        <v>1</v>
      </c>
      <c r="AF153" s="3">
        <f t="shared" si="54"/>
        <v>74</v>
      </c>
      <c r="AG153" s="3">
        <f t="shared" si="55"/>
        <v>75</v>
      </c>
      <c r="AH153" s="24">
        <f t="shared" si="51"/>
        <v>0</v>
      </c>
      <c r="AI153" s="24">
        <f t="shared" si="52"/>
        <v>0.2021276595744681</v>
      </c>
      <c r="AJ153" s="24">
        <f t="shared" si="53"/>
        <v>0</v>
      </c>
    </row>
    <row r="154" spans="2:36" x14ac:dyDescent="0.2">
      <c r="B154" s="3">
        <f>'SAT Admittance'!B155</f>
        <v>1956</v>
      </c>
      <c r="C154" s="7">
        <f>'SAT Admittance'!C155</f>
        <v>1</v>
      </c>
      <c r="D154" s="5">
        <f t="shared" si="43"/>
        <v>0</v>
      </c>
      <c r="E154" s="8">
        <f t="shared" si="44"/>
        <v>1</v>
      </c>
      <c r="F154" s="3">
        <f t="shared" si="45"/>
        <v>1</v>
      </c>
      <c r="G154" s="42">
        <f t="shared" si="46"/>
        <v>0.99999520876268622</v>
      </c>
      <c r="H154" s="45">
        <f t="shared" si="47"/>
        <v>0.99999520876268622</v>
      </c>
      <c r="I154" s="46">
        <f t="shared" si="48"/>
        <v>4.791237313783725E-6</v>
      </c>
      <c r="J154" s="49">
        <f t="shared" si="49"/>
        <v>-4.791248791797886E-6</v>
      </c>
      <c r="K154" s="46">
        <f t="shared" si="50"/>
        <v>100</v>
      </c>
      <c r="AC154" s="21">
        <v>0.99998890072583446</v>
      </c>
      <c r="AD154" s="3">
        <v>0</v>
      </c>
      <c r="AE154" s="3">
        <v>1</v>
      </c>
      <c r="AF154" s="3">
        <f t="shared" si="54"/>
        <v>74</v>
      </c>
      <c r="AG154" s="3">
        <f t="shared" si="55"/>
        <v>76</v>
      </c>
      <c r="AH154" s="24">
        <f t="shared" si="51"/>
        <v>0</v>
      </c>
      <c r="AI154" s="24">
        <f t="shared" si="52"/>
        <v>0.19148936170212771</v>
      </c>
      <c r="AJ154" s="24">
        <f t="shared" si="53"/>
        <v>0</v>
      </c>
    </row>
    <row r="155" spans="2:36" x14ac:dyDescent="0.2">
      <c r="B155" s="3">
        <f>'SAT Admittance'!B156</f>
        <v>1933</v>
      </c>
      <c r="C155" s="7">
        <f>'SAT Admittance'!C156</f>
        <v>1</v>
      </c>
      <c r="D155" s="5">
        <f t="shared" si="43"/>
        <v>0</v>
      </c>
      <c r="E155" s="8">
        <f t="shared" si="44"/>
        <v>1</v>
      </c>
      <c r="F155" s="3">
        <f t="shared" si="45"/>
        <v>1</v>
      </c>
      <c r="G155" s="42">
        <f t="shared" si="46"/>
        <v>0.99998741012618775</v>
      </c>
      <c r="H155" s="45">
        <f t="shared" si="47"/>
        <v>0.99998741012618775</v>
      </c>
      <c r="I155" s="46">
        <f t="shared" si="48"/>
        <v>1.2589873812252073E-5</v>
      </c>
      <c r="J155" s="49">
        <f t="shared" si="49"/>
        <v>-1.258995306537857E-5</v>
      </c>
      <c r="K155" s="46">
        <f t="shared" si="50"/>
        <v>100</v>
      </c>
      <c r="AC155" s="21">
        <v>0.99999456530910169</v>
      </c>
      <c r="AD155" s="3">
        <v>0</v>
      </c>
      <c r="AE155" s="3">
        <v>1</v>
      </c>
      <c r="AF155" s="3">
        <f t="shared" si="54"/>
        <v>74</v>
      </c>
      <c r="AG155" s="3">
        <f t="shared" si="55"/>
        <v>77</v>
      </c>
      <c r="AH155" s="24">
        <f t="shared" si="51"/>
        <v>0</v>
      </c>
      <c r="AI155" s="24">
        <f t="shared" si="52"/>
        <v>0.18085106382978722</v>
      </c>
      <c r="AJ155" s="24">
        <f t="shared" si="53"/>
        <v>0</v>
      </c>
    </row>
    <row r="156" spans="2:36" x14ac:dyDescent="0.2">
      <c r="B156" s="3">
        <f>'SAT Admittance'!B157</f>
        <v>1832</v>
      </c>
      <c r="C156" s="7">
        <f>'SAT Admittance'!C157</f>
        <v>1</v>
      </c>
      <c r="D156" s="5">
        <f t="shared" si="43"/>
        <v>0</v>
      </c>
      <c r="E156" s="8">
        <f t="shared" si="44"/>
        <v>1</v>
      </c>
      <c r="F156" s="3">
        <f t="shared" si="45"/>
        <v>1</v>
      </c>
      <c r="G156" s="42">
        <f t="shared" si="46"/>
        <v>0.99912473971767923</v>
      </c>
      <c r="H156" s="45">
        <f t="shared" si="47"/>
        <v>0.99912473971767923</v>
      </c>
      <c r="I156" s="46">
        <f t="shared" si="48"/>
        <v>8.7526028232076669E-4</v>
      </c>
      <c r="J156" s="49">
        <f t="shared" si="49"/>
        <v>-8.7564354625512312E-4</v>
      </c>
      <c r="K156" s="46">
        <f t="shared" si="50"/>
        <v>100</v>
      </c>
      <c r="AC156" s="21">
        <v>0.99999478886332693</v>
      </c>
      <c r="AD156" s="3">
        <v>0</v>
      </c>
      <c r="AE156" s="3">
        <v>1</v>
      </c>
      <c r="AF156" s="3">
        <f t="shared" si="54"/>
        <v>74</v>
      </c>
      <c r="AG156" s="3">
        <f t="shared" si="55"/>
        <v>78</v>
      </c>
      <c r="AH156" s="24">
        <f t="shared" si="51"/>
        <v>0</v>
      </c>
      <c r="AI156" s="24">
        <f t="shared" si="52"/>
        <v>0.17021276595744683</v>
      </c>
      <c r="AJ156" s="24">
        <f t="shared" si="53"/>
        <v>0</v>
      </c>
    </row>
    <row r="157" spans="2:36" x14ac:dyDescent="0.2">
      <c r="B157" s="3">
        <f>'SAT Admittance'!B158</f>
        <v>1893</v>
      </c>
      <c r="C157" s="7">
        <f>'SAT Admittance'!C158</f>
        <v>1</v>
      </c>
      <c r="D157" s="5">
        <f t="shared" si="43"/>
        <v>0</v>
      </c>
      <c r="E157" s="8">
        <f t="shared" si="44"/>
        <v>1</v>
      </c>
      <c r="F157" s="3">
        <f t="shared" si="45"/>
        <v>1</v>
      </c>
      <c r="G157" s="42">
        <f t="shared" si="46"/>
        <v>0.99993243889014705</v>
      </c>
      <c r="H157" s="45">
        <f t="shared" si="47"/>
        <v>0.99993243889014705</v>
      </c>
      <c r="I157" s="46">
        <f t="shared" si="48"/>
        <v>6.7561109852953827E-5</v>
      </c>
      <c r="J157" s="49">
        <f t="shared" si="49"/>
        <v>-6.7563392207535631E-5</v>
      </c>
      <c r="K157" s="46">
        <f t="shared" si="50"/>
        <v>100</v>
      </c>
      <c r="AC157" s="21">
        <v>0.99999520876268622</v>
      </c>
      <c r="AD157" s="3">
        <v>0</v>
      </c>
      <c r="AE157" s="3">
        <v>1</v>
      </c>
      <c r="AF157" s="3">
        <f t="shared" si="54"/>
        <v>74</v>
      </c>
      <c r="AG157" s="3">
        <f t="shared" si="55"/>
        <v>79</v>
      </c>
      <c r="AH157" s="24">
        <f t="shared" si="51"/>
        <v>0</v>
      </c>
      <c r="AI157" s="24">
        <f t="shared" si="52"/>
        <v>0.15957446808510634</v>
      </c>
      <c r="AJ157" s="24">
        <f t="shared" si="53"/>
        <v>0</v>
      </c>
    </row>
    <row r="158" spans="2:36" x14ac:dyDescent="0.2">
      <c r="B158" s="3">
        <f>'SAT Admittance'!B159</f>
        <v>1831</v>
      </c>
      <c r="C158" s="7">
        <f>'SAT Admittance'!C159</f>
        <v>1</v>
      </c>
      <c r="D158" s="5">
        <f t="shared" si="43"/>
        <v>0</v>
      </c>
      <c r="E158" s="8">
        <f t="shared" si="44"/>
        <v>1</v>
      </c>
      <c r="F158" s="3">
        <f t="shared" si="45"/>
        <v>1</v>
      </c>
      <c r="G158" s="42">
        <f t="shared" si="46"/>
        <v>0.99908722571484976</v>
      </c>
      <c r="H158" s="45">
        <f t="shared" si="47"/>
        <v>0.99908722571484976</v>
      </c>
      <c r="I158" s="46">
        <f t="shared" si="48"/>
        <v>9.1277428515024184E-4</v>
      </c>
      <c r="J158" s="49">
        <f t="shared" si="49"/>
        <v>-9.1319111726645202E-4</v>
      </c>
      <c r="K158" s="46">
        <f t="shared" si="50"/>
        <v>100</v>
      </c>
      <c r="AC158" s="21">
        <v>0.99999627614077302</v>
      </c>
      <c r="AD158" s="3">
        <v>0</v>
      </c>
      <c r="AE158" s="3">
        <v>1</v>
      </c>
      <c r="AF158" s="3">
        <f t="shared" si="54"/>
        <v>74</v>
      </c>
      <c r="AG158" s="3">
        <f t="shared" si="55"/>
        <v>80</v>
      </c>
      <c r="AH158" s="24">
        <f t="shared" si="51"/>
        <v>0</v>
      </c>
      <c r="AI158" s="24">
        <f t="shared" si="52"/>
        <v>0.14893617021276595</v>
      </c>
      <c r="AJ158" s="24">
        <f t="shared" si="53"/>
        <v>0</v>
      </c>
    </row>
    <row r="159" spans="2:36" x14ac:dyDescent="0.2">
      <c r="B159" s="3">
        <f>'SAT Admittance'!B160</f>
        <v>1487</v>
      </c>
      <c r="C159" s="7">
        <f>'SAT Admittance'!C160</f>
        <v>0</v>
      </c>
      <c r="D159" s="5">
        <f t="shared" si="43"/>
        <v>1</v>
      </c>
      <c r="E159" s="8">
        <f t="shared" si="44"/>
        <v>1</v>
      </c>
      <c r="F159" s="3">
        <f t="shared" si="45"/>
        <v>0</v>
      </c>
      <c r="G159" s="42">
        <f t="shared" si="46"/>
        <v>5.801953120155868E-4</v>
      </c>
      <c r="H159" s="45">
        <f t="shared" si="47"/>
        <v>5.801953120155868E-4</v>
      </c>
      <c r="I159" s="46">
        <f t="shared" si="48"/>
        <v>0.99941980468798441</v>
      </c>
      <c r="J159" s="49">
        <f t="shared" si="49"/>
        <v>-5.8036369044702895E-4</v>
      </c>
      <c r="K159" s="46">
        <f t="shared" si="50"/>
        <v>100</v>
      </c>
      <c r="AC159" s="21">
        <v>0.99999657619973137</v>
      </c>
      <c r="AD159" s="3">
        <v>0</v>
      </c>
      <c r="AE159" s="3">
        <v>1</v>
      </c>
      <c r="AF159" s="3">
        <f t="shared" si="54"/>
        <v>74</v>
      </c>
      <c r="AG159" s="3">
        <f t="shared" si="55"/>
        <v>81</v>
      </c>
      <c r="AH159" s="24">
        <f t="shared" si="51"/>
        <v>0</v>
      </c>
      <c r="AI159" s="24">
        <f t="shared" si="52"/>
        <v>0.13829787234042556</v>
      </c>
      <c r="AJ159" s="24">
        <f t="shared" si="53"/>
        <v>0</v>
      </c>
    </row>
    <row r="160" spans="2:36" x14ac:dyDescent="0.2">
      <c r="B160" s="3">
        <f>'SAT Admittance'!B161</f>
        <v>2041</v>
      </c>
      <c r="C160" s="7">
        <f>'SAT Admittance'!C161</f>
        <v>1</v>
      </c>
      <c r="D160" s="5">
        <f t="shared" si="43"/>
        <v>0</v>
      </c>
      <c r="E160" s="8">
        <f t="shared" si="44"/>
        <v>1</v>
      </c>
      <c r="F160" s="3">
        <f t="shared" si="45"/>
        <v>1</v>
      </c>
      <c r="G160" s="42">
        <f t="shared" si="46"/>
        <v>0.99999986515378825</v>
      </c>
      <c r="H160" s="45">
        <f t="shared" si="47"/>
        <v>0.99999986515378825</v>
      </c>
      <c r="I160" s="46">
        <f t="shared" si="48"/>
        <v>1.3484621175230416E-7</v>
      </c>
      <c r="J160" s="49">
        <f t="shared" si="49"/>
        <v>-1.3484622084405538E-7</v>
      </c>
      <c r="K160" s="46">
        <f t="shared" si="50"/>
        <v>100</v>
      </c>
      <c r="AC160" s="21">
        <v>0.99999685208079003</v>
      </c>
      <c r="AD160" s="3">
        <v>0</v>
      </c>
      <c r="AE160" s="3">
        <v>1</v>
      </c>
      <c r="AF160" s="3">
        <f t="shared" si="54"/>
        <v>74</v>
      </c>
      <c r="AG160" s="3">
        <f t="shared" si="55"/>
        <v>82</v>
      </c>
      <c r="AH160" s="24">
        <f t="shared" si="51"/>
        <v>0</v>
      </c>
      <c r="AI160" s="24">
        <f t="shared" si="52"/>
        <v>0.12765957446808507</v>
      </c>
      <c r="AJ160" s="24">
        <f t="shared" si="53"/>
        <v>0</v>
      </c>
    </row>
    <row r="161" spans="2:36" x14ac:dyDescent="0.2">
      <c r="B161" s="3">
        <f>'SAT Admittance'!B162</f>
        <v>1850</v>
      </c>
      <c r="C161" s="7">
        <f>'SAT Admittance'!C162</f>
        <v>1</v>
      </c>
      <c r="D161" s="5">
        <f t="shared" si="43"/>
        <v>0</v>
      </c>
      <c r="E161" s="8">
        <f t="shared" si="44"/>
        <v>1</v>
      </c>
      <c r="F161" s="3">
        <f t="shared" si="45"/>
        <v>1</v>
      </c>
      <c r="G161" s="42">
        <f t="shared" si="46"/>
        <v>0.99958887465617485</v>
      </c>
      <c r="H161" s="45">
        <f t="shared" si="47"/>
        <v>0.99958887465617485</v>
      </c>
      <c r="I161" s="46">
        <f t="shared" si="48"/>
        <v>4.111253438251472E-4</v>
      </c>
      <c r="J161" s="49">
        <f t="shared" si="49"/>
        <v>-4.1120987901981619E-4</v>
      </c>
      <c r="K161" s="46">
        <f t="shared" si="50"/>
        <v>100</v>
      </c>
      <c r="AC161" s="21">
        <v>0.99999775050975859</v>
      </c>
      <c r="AD161" s="3">
        <v>0</v>
      </c>
      <c r="AE161" s="3">
        <v>1</v>
      </c>
      <c r="AF161" s="3">
        <f t="shared" si="54"/>
        <v>74</v>
      </c>
      <c r="AG161" s="3">
        <f t="shared" si="55"/>
        <v>83</v>
      </c>
      <c r="AH161" s="24">
        <f t="shared" si="51"/>
        <v>0</v>
      </c>
      <c r="AI161" s="24">
        <f t="shared" si="52"/>
        <v>0.11702127659574468</v>
      </c>
      <c r="AJ161" s="24">
        <f t="shared" si="53"/>
        <v>0</v>
      </c>
    </row>
    <row r="162" spans="2:36" x14ac:dyDescent="0.2">
      <c r="B162" s="3">
        <f>'SAT Admittance'!B163</f>
        <v>1555</v>
      </c>
      <c r="C162" s="7">
        <f>'SAT Admittance'!C163</f>
        <v>0</v>
      </c>
      <c r="D162" s="5">
        <f t="shared" si="43"/>
        <v>1</v>
      </c>
      <c r="E162" s="8">
        <f t="shared" si="44"/>
        <v>1</v>
      </c>
      <c r="F162" s="3">
        <f t="shared" si="45"/>
        <v>0</v>
      </c>
      <c r="G162" s="42">
        <f t="shared" si="46"/>
        <v>9.9988653529118794E-3</v>
      </c>
      <c r="H162" s="45">
        <f t="shared" si="47"/>
        <v>9.9988653529118794E-3</v>
      </c>
      <c r="I162" s="46">
        <f t="shared" si="48"/>
        <v>0.99000113464708817</v>
      </c>
      <c r="J162" s="49">
        <f t="shared" si="49"/>
        <v>-1.0049189745988358E-2</v>
      </c>
      <c r="K162" s="46">
        <f t="shared" si="50"/>
        <v>100</v>
      </c>
      <c r="AC162" s="21">
        <v>0.9999978430420835</v>
      </c>
      <c r="AD162" s="3">
        <v>0</v>
      </c>
      <c r="AE162" s="3">
        <v>1</v>
      </c>
      <c r="AF162" s="3">
        <f t="shared" si="54"/>
        <v>74</v>
      </c>
      <c r="AG162" s="3">
        <f t="shared" si="55"/>
        <v>84</v>
      </c>
      <c r="AH162" s="24">
        <f t="shared" si="51"/>
        <v>0</v>
      </c>
      <c r="AI162" s="24">
        <f t="shared" si="52"/>
        <v>0.1063829787234043</v>
      </c>
      <c r="AJ162" s="24">
        <f t="shared" si="53"/>
        <v>0</v>
      </c>
    </row>
    <row r="163" spans="2:36" x14ac:dyDescent="0.2">
      <c r="B163" s="3">
        <f>'SAT Admittance'!B164</f>
        <v>2020</v>
      </c>
      <c r="C163" s="7">
        <f>'SAT Admittance'!C164</f>
        <v>1</v>
      </c>
      <c r="D163" s="5">
        <f t="shared" si="43"/>
        <v>0</v>
      </c>
      <c r="E163" s="8">
        <f t="shared" si="44"/>
        <v>1</v>
      </c>
      <c r="F163" s="3">
        <f t="shared" si="45"/>
        <v>1</v>
      </c>
      <c r="G163" s="42">
        <f t="shared" si="46"/>
        <v>0.9999996742152244</v>
      </c>
      <c r="H163" s="45">
        <f t="shared" si="47"/>
        <v>0.9999996742152244</v>
      </c>
      <c r="I163" s="46">
        <f t="shared" si="48"/>
        <v>3.2578477560107899E-7</v>
      </c>
      <c r="J163" s="49">
        <f t="shared" si="49"/>
        <v>-3.257848286689505E-7</v>
      </c>
      <c r="K163" s="46">
        <f t="shared" si="50"/>
        <v>100</v>
      </c>
      <c r="AC163" s="21">
        <v>0.999998176642241</v>
      </c>
      <c r="AD163" s="3">
        <v>0</v>
      </c>
      <c r="AE163" s="3">
        <v>1</v>
      </c>
      <c r="AF163" s="3">
        <f t="shared" si="54"/>
        <v>74</v>
      </c>
      <c r="AG163" s="3">
        <f t="shared" si="55"/>
        <v>85</v>
      </c>
      <c r="AH163" s="24">
        <f t="shared" si="51"/>
        <v>0</v>
      </c>
      <c r="AI163" s="24">
        <f t="shared" si="52"/>
        <v>9.5744680851063801E-2</v>
      </c>
      <c r="AJ163" s="24">
        <f t="shared" si="53"/>
        <v>0</v>
      </c>
    </row>
    <row r="164" spans="2:36" x14ac:dyDescent="0.2">
      <c r="B164" s="3">
        <f>'SAT Admittance'!B165</f>
        <v>1593</v>
      </c>
      <c r="C164" s="7">
        <f>'SAT Admittance'!C165</f>
        <v>0</v>
      </c>
      <c r="D164" s="5">
        <f t="shared" ref="D164:D171" si="56">1-C164</f>
        <v>1</v>
      </c>
      <c r="E164" s="8">
        <f t="shared" ref="E164:E171" si="57">C164+D164</f>
        <v>1</v>
      </c>
      <c r="F164" s="3">
        <f t="shared" ref="F164:F171" si="58">IF(E164=0,"",C164/E164)</f>
        <v>0</v>
      </c>
      <c r="G164" s="42">
        <f t="shared" ref="G164:G171" si="59">1/(1+EXP(-$N$5-$N$6*B164))</f>
        <v>4.7468830575847096E-2</v>
      </c>
      <c r="H164" s="45">
        <f t="shared" ref="H164:H171" si="60">E164*G164</f>
        <v>4.7468830575847096E-2</v>
      </c>
      <c r="I164" s="46">
        <f t="shared" ref="I164:I171" si="61">E164-H164</f>
        <v>0.95253116942415295</v>
      </c>
      <c r="J164" s="49">
        <f t="shared" ref="J164:J171" si="62">IFERROR(E164*(F164*LN(G164)+(1-F164)*LN(1-G164)),0)</f>
        <v>-4.8632448711808066E-2</v>
      </c>
      <c r="K164" s="46">
        <f t="shared" ref="K164:K171" si="63">100*IF(G164&gt;=$Y$10,C164/E164,D164/E164)</f>
        <v>100</v>
      </c>
      <c r="AC164" s="21">
        <v>0.99999869703646715</v>
      </c>
      <c r="AD164" s="3">
        <v>0</v>
      </c>
      <c r="AE164" s="3">
        <v>1</v>
      </c>
      <c r="AF164" s="3">
        <f t="shared" si="54"/>
        <v>74</v>
      </c>
      <c r="AG164" s="3">
        <f t="shared" si="55"/>
        <v>86</v>
      </c>
      <c r="AH164" s="24">
        <f t="shared" si="51"/>
        <v>0</v>
      </c>
      <c r="AI164" s="24">
        <f t="shared" si="52"/>
        <v>8.5106382978723416E-2</v>
      </c>
      <c r="AJ164" s="24">
        <f t="shared" si="53"/>
        <v>0</v>
      </c>
    </row>
    <row r="165" spans="2:36" x14ac:dyDescent="0.2">
      <c r="B165" s="3">
        <f>'SAT Admittance'!B166</f>
        <v>1934</v>
      </c>
      <c r="C165" s="7">
        <f>'SAT Admittance'!C166</f>
        <v>1</v>
      </c>
      <c r="D165" s="5">
        <f t="shared" si="56"/>
        <v>0</v>
      </c>
      <c r="E165" s="8">
        <f t="shared" si="57"/>
        <v>1</v>
      </c>
      <c r="F165" s="3">
        <f t="shared" si="58"/>
        <v>1</v>
      </c>
      <c r="G165" s="42">
        <f t="shared" si="59"/>
        <v>0.99998792800295899</v>
      </c>
      <c r="H165" s="45">
        <f t="shared" si="60"/>
        <v>0.99998792800295899</v>
      </c>
      <c r="I165" s="46">
        <f t="shared" si="61"/>
        <v>1.2071997041007698E-5</v>
      </c>
      <c r="J165" s="49">
        <f t="shared" si="62"/>
        <v>-1.2072069908150412E-5</v>
      </c>
      <c r="K165" s="46">
        <f t="shared" si="63"/>
        <v>100</v>
      </c>
      <c r="AC165" s="21">
        <v>0.99999885130459865</v>
      </c>
      <c r="AD165" s="3">
        <v>0</v>
      </c>
      <c r="AE165" s="3">
        <v>1</v>
      </c>
      <c r="AF165" s="3">
        <f t="shared" si="54"/>
        <v>74</v>
      </c>
      <c r="AG165" s="3">
        <f t="shared" si="55"/>
        <v>87</v>
      </c>
      <c r="AH165" s="24">
        <f t="shared" si="51"/>
        <v>0</v>
      </c>
      <c r="AI165" s="24">
        <f t="shared" si="52"/>
        <v>7.4468085106383031E-2</v>
      </c>
      <c r="AJ165" s="24">
        <f t="shared" si="53"/>
        <v>0</v>
      </c>
    </row>
    <row r="166" spans="2:36" x14ac:dyDescent="0.2">
      <c r="B166" s="3">
        <f>'SAT Admittance'!B167</f>
        <v>1808</v>
      </c>
      <c r="C166" s="7">
        <f>'SAT Admittance'!C167</f>
        <v>1</v>
      </c>
      <c r="D166" s="5">
        <f t="shared" si="56"/>
        <v>0</v>
      </c>
      <c r="E166" s="8">
        <f t="shared" si="57"/>
        <v>1</v>
      </c>
      <c r="F166" s="3">
        <f t="shared" si="58"/>
        <v>1</v>
      </c>
      <c r="G166" s="42">
        <f t="shared" si="59"/>
        <v>0.99760505406990518</v>
      </c>
      <c r="H166" s="45">
        <f t="shared" si="60"/>
        <v>0.99760505406990518</v>
      </c>
      <c r="I166" s="46">
        <f t="shared" si="61"/>
        <v>2.3949459300948162E-3</v>
      </c>
      <c r="J166" s="49">
        <f t="shared" si="62"/>
        <v>-2.3978184002892166E-3</v>
      </c>
      <c r="K166" s="46">
        <f t="shared" si="63"/>
        <v>100</v>
      </c>
      <c r="AC166" s="21">
        <v>0.99999914393323508</v>
      </c>
      <c r="AD166" s="3">
        <v>0</v>
      </c>
      <c r="AE166" s="3">
        <v>1</v>
      </c>
      <c r="AF166" s="3">
        <f t="shared" si="54"/>
        <v>74</v>
      </c>
      <c r="AG166" s="3">
        <f t="shared" si="55"/>
        <v>88</v>
      </c>
      <c r="AH166" s="24">
        <f t="shared" si="51"/>
        <v>0</v>
      </c>
      <c r="AI166" s="24">
        <f t="shared" si="52"/>
        <v>6.3829787234042534E-2</v>
      </c>
      <c r="AJ166" s="24">
        <f t="shared" si="53"/>
        <v>0</v>
      </c>
    </row>
    <row r="167" spans="2:36" x14ac:dyDescent="0.2">
      <c r="B167" s="3">
        <f>'SAT Admittance'!B168</f>
        <v>1722</v>
      </c>
      <c r="C167" s="7">
        <f>'SAT Admittance'!C168</f>
        <v>1</v>
      </c>
      <c r="D167" s="5">
        <f t="shared" si="56"/>
        <v>0</v>
      </c>
      <c r="E167" s="8">
        <f t="shared" si="57"/>
        <v>1</v>
      </c>
      <c r="F167" s="3">
        <f t="shared" si="58"/>
        <v>1</v>
      </c>
      <c r="G167" s="42">
        <f t="shared" si="59"/>
        <v>0.91830811267714729</v>
      </c>
      <c r="H167" s="45">
        <f t="shared" si="60"/>
        <v>0.91830811267714729</v>
      </c>
      <c r="I167" s="46">
        <f t="shared" si="61"/>
        <v>8.1691887322852708E-2</v>
      </c>
      <c r="J167" s="49">
        <f t="shared" si="62"/>
        <v>-8.5222309949819441E-2</v>
      </c>
      <c r="K167" s="46">
        <f t="shared" si="63"/>
        <v>100</v>
      </c>
      <c r="AC167" s="21">
        <v>0.99999959807672056</v>
      </c>
      <c r="AD167" s="3">
        <v>0</v>
      </c>
      <c r="AE167" s="3">
        <v>1</v>
      </c>
      <c r="AF167" s="3">
        <f t="shared" si="54"/>
        <v>74</v>
      </c>
      <c r="AG167" s="3">
        <f t="shared" si="55"/>
        <v>89</v>
      </c>
      <c r="AH167" s="24">
        <f t="shared" si="51"/>
        <v>0</v>
      </c>
      <c r="AI167" s="24">
        <f t="shared" si="52"/>
        <v>5.3191489361702149E-2</v>
      </c>
      <c r="AJ167" s="24">
        <f t="shared" si="53"/>
        <v>0</v>
      </c>
    </row>
    <row r="168" spans="2:36" x14ac:dyDescent="0.2">
      <c r="B168" s="3">
        <f>'SAT Admittance'!B169</f>
        <v>1750</v>
      </c>
      <c r="C168" s="7">
        <f>'SAT Admittance'!C169</f>
        <v>1</v>
      </c>
      <c r="D168" s="5">
        <f t="shared" si="56"/>
        <v>0</v>
      </c>
      <c r="E168" s="8">
        <f t="shared" si="57"/>
        <v>1</v>
      </c>
      <c r="F168" s="3">
        <f t="shared" si="58"/>
        <v>1</v>
      </c>
      <c r="G168" s="42">
        <f t="shared" si="59"/>
        <v>0.97329183217658533</v>
      </c>
      <c r="H168" s="45">
        <f t="shared" si="60"/>
        <v>0.97329183217658533</v>
      </c>
      <c r="I168" s="46">
        <f t="shared" si="61"/>
        <v>2.6708167823414675E-2</v>
      </c>
      <c r="J168" s="49">
        <f t="shared" si="62"/>
        <v>-2.7071311471693227E-2</v>
      </c>
      <c r="K168" s="46">
        <f t="shared" si="63"/>
        <v>100</v>
      </c>
      <c r="AC168" s="21">
        <v>0.9999996742152244</v>
      </c>
      <c r="AD168" s="3">
        <v>0</v>
      </c>
      <c r="AE168" s="3">
        <v>1</v>
      </c>
      <c r="AF168" s="3">
        <f t="shared" si="54"/>
        <v>74</v>
      </c>
      <c r="AG168" s="3">
        <f t="shared" si="55"/>
        <v>90</v>
      </c>
      <c r="AH168" s="24">
        <f t="shared" si="51"/>
        <v>0</v>
      </c>
      <c r="AI168" s="24">
        <f t="shared" si="52"/>
        <v>4.2553191489361653E-2</v>
      </c>
      <c r="AJ168" s="24">
        <f t="shared" si="53"/>
        <v>0</v>
      </c>
    </row>
    <row r="169" spans="2:36" x14ac:dyDescent="0.2">
      <c r="B169" s="3">
        <f>'SAT Admittance'!B170</f>
        <v>1555</v>
      </c>
      <c r="C169" s="7">
        <f>'SAT Admittance'!C170</f>
        <v>0</v>
      </c>
      <c r="D169" s="5">
        <f t="shared" si="56"/>
        <v>1</v>
      </c>
      <c r="E169" s="8">
        <f t="shared" si="57"/>
        <v>1</v>
      </c>
      <c r="F169" s="3">
        <f t="shared" si="58"/>
        <v>0</v>
      </c>
      <c r="G169" s="42">
        <f t="shared" si="59"/>
        <v>9.9988653529118794E-3</v>
      </c>
      <c r="H169" s="45">
        <f t="shared" si="60"/>
        <v>9.9988653529118794E-3</v>
      </c>
      <c r="I169" s="46">
        <f t="shared" si="61"/>
        <v>0.99000113464708817</v>
      </c>
      <c r="J169" s="49">
        <f t="shared" si="62"/>
        <v>-1.0049189745988358E-2</v>
      </c>
      <c r="K169" s="46">
        <f t="shared" si="63"/>
        <v>100</v>
      </c>
      <c r="AC169" s="21">
        <v>0.9999996742152244</v>
      </c>
      <c r="AD169" s="3">
        <v>0</v>
      </c>
      <c r="AE169" s="3">
        <v>1</v>
      </c>
      <c r="AF169" s="3">
        <f t="shared" si="54"/>
        <v>74</v>
      </c>
      <c r="AG169" s="3">
        <f t="shared" si="55"/>
        <v>91</v>
      </c>
      <c r="AH169" s="24">
        <f t="shared" si="51"/>
        <v>0</v>
      </c>
      <c r="AI169" s="24">
        <f t="shared" si="52"/>
        <v>3.1914893617021267E-2</v>
      </c>
      <c r="AJ169" s="24">
        <f t="shared" si="53"/>
        <v>0</v>
      </c>
    </row>
    <row r="170" spans="2:36" x14ac:dyDescent="0.2">
      <c r="B170" s="3">
        <f>'SAT Admittance'!B171</f>
        <v>1524</v>
      </c>
      <c r="C170" s="7">
        <f>'SAT Admittance'!C171</f>
        <v>0</v>
      </c>
      <c r="D170" s="5">
        <f t="shared" si="56"/>
        <v>1</v>
      </c>
      <c r="E170" s="8">
        <f t="shared" si="57"/>
        <v>1</v>
      </c>
      <c r="F170" s="3">
        <f t="shared" si="58"/>
        <v>0</v>
      </c>
      <c r="G170" s="42">
        <f t="shared" si="59"/>
        <v>2.7390936807261258E-3</v>
      </c>
      <c r="H170" s="45">
        <f t="shared" si="60"/>
        <v>2.7390936807261258E-3</v>
      </c>
      <c r="I170" s="46">
        <f t="shared" si="61"/>
        <v>0.99726090631927389</v>
      </c>
      <c r="J170" s="49">
        <f t="shared" si="62"/>
        <v>-2.7428518620645974E-3</v>
      </c>
      <c r="K170" s="46">
        <f t="shared" si="63"/>
        <v>100</v>
      </c>
      <c r="AC170" s="21">
        <v>0.99999968761633984</v>
      </c>
      <c r="AD170" s="3">
        <v>0</v>
      </c>
      <c r="AE170" s="3">
        <v>1</v>
      </c>
      <c r="AF170" s="3">
        <f t="shared" si="54"/>
        <v>74</v>
      </c>
      <c r="AG170" s="3">
        <f t="shared" si="55"/>
        <v>92</v>
      </c>
      <c r="AH170" s="24">
        <f t="shared" si="51"/>
        <v>0</v>
      </c>
      <c r="AI170" s="24">
        <f t="shared" si="52"/>
        <v>2.1276595744680882E-2</v>
      </c>
      <c r="AJ170" s="24">
        <f t="shared" si="53"/>
        <v>0</v>
      </c>
    </row>
    <row r="171" spans="2:36" x14ac:dyDescent="0.2">
      <c r="B171" s="3">
        <f>'SAT Admittance'!B172</f>
        <v>1461</v>
      </c>
      <c r="C171" s="11">
        <f>'SAT Admittance'!C172</f>
        <v>0</v>
      </c>
      <c r="D171" s="14">
        <f t="shared" si="56"/>
        <v>1</v>
      </c>
      <c r="E171" s="8">
        <f t="shared" si="57"/>
        <v>1</v>
      </c>
      <c r="F171" s="3">
        <f t="shared" si="58"/>
        <v>0</v>
      </c>
      <c r="G171" s="42">
        <f t="shared" si="59"/>
        <v>1.9473192525831573E-4</v>
      </c>
      <c r="H171" s="45">
        <f t="shared" si="60"/>
        <v>1.9473192525831573E-4</v>
      </c>
      <c r="I171" s="46">
        <f t="shared" si="61"/>
        <v>0.99980526807474168</v>
      </c>
      <c r="J171" s="49">
        <f t="shared" si="62"/>
        <v>-1.9475088798148036E-4</v>
      </c>
      <c r="K171" s="46">
        <f t="shared" si="63"/>
        <v>100</v>
      </c>
      <c r="AC171" s="21">
        <v>0.99999986515378825</v>
      </c>
      <c r="AD171" s="3">
        <v>0</v>
      </c>
      <c r="AE171" s="3">
        <v>1</v>
      </c>
      <c r="AF171" s="3">
        <f t="shared" si="54"/>
        <v>74</v>
      </c>
      <c r="AG171" s="3">
        <f t="shared" si="55"/>
        <v>93</v>
      </c>
      <c r="AH171" s="24">
        <f t="shared" si="51"/>
        <v>0</v>
      </c>
      <c r="AI171" s="24">
        <f t="shared" si="52"/>
        <v>1.0638297872340385E-2</v>
      </c>
      <c r="AJ171" s="24">
        <f t="shared" si="53"/>
        <v>0</v>
      </c>
    </row>
    <row r="172" spans="2:36" x14ac:dyDescent="0.2">
      <c r="B172" s="15"/>
      <c r="C172" s="15">
        <f>SUM(C4:C171)</f>
        <v>94</v>
      </c>
      <c r="D172" s="15">
        <f>SUM(D4:D171)</f>
        <v>74</v>
      </c>
      <c r="E172" s="16">
        <f>SUM(E4:E171)</f>
        <v>168</v>
      </c>
      <c r="F172" s="16"/>
      <c r="G172" s="16"/>
      <c r="H172" s="16">
        <f>SUM(H4:H171)</f>
        <v>93.999999999999915</v>
      </c>
      <c r="I172" s="47">
        <f>SUM(I4:I171)</f>
        <v>74.000000000000114</v>
      </c>
      <c r="J172" s="41">
        <f>SUM(J4:J171)</f>
        <v>-23.144749099221972</v>
      </c>
      <c r="K172" s="36">
        <f>SUMPRODUCT(K4:K171,E4:E171)/E172</f>
        <v>91.666666666666671</v>
      </c>
      <c r="AC172" s="35">
        <v>0.99999990760330604</v>
      </c>
      <c r="AD172" s="17">
        <v>0</v>
      </c>
      <c r="AE172" s="17">
        <v>1</v>
      </c>
      <c r="AF172" s="17">
        <f t="shared" si="54"/>
        <v>74</v>
      </c>
      <c r="AG172" s="17">
        <f t="shared" si="55"/>
        <v>94</v>
      </c>
      <c r="AH172" s="34">
        <f t="shared" si="51"/>
        <v>0</v>
      </c>
      <c r="AI172" s="34">
        <f t="shared" si="52"/>
        <v>0</v>
      </c>
      <c r="AJ172" s="34">
        <f t="shared" si="53"/>
        <v>0</v>
      </c>
    </row>
    <row r="173" spans="2:36" ht="12" thickBot="1" x14ac:dyDescent="0.25">
      <c r="AJ173" s="24">
        <f>SUM(AJ4:AJ172)</f>
        <v>0.98663024726854509</v>
      </c>
    </row>
    <row r="174" spans="2:36" ht="12" thickTop="1" x14ac:dyDescent="0.2">
      <c r="B174" s="6"/>
      <c r="C174" s="19" t="s">
        <v>27</v>
      </c>
      <c r="D174" s="19" t="s">
        <v>28</v>
      </c>
      <c r="E174" s="19" t="s">
        <v>29</v>
      </c>
      <c r="F174" s="19" t="s">
        <v>18</v>
      </c>
      <c r="G174" s="19" t="s">
        <v>30</v>
      </c>
      <c r="H174" s="19" t="s">
        <v>31</v>
      </c>
      <c r="I174" s="19" t="s">
        <v>32</v>
      </c>
    </row>
    <row r="175" spans="2:36" ht="12" x14ac:dyDescent="0.2">
      <c r="B175" s="20" t="s">
        <v>4</v>
      </c>
      <c r="C175" s="3">
        <f t="array" ref="C175:C176">N5:N6</f>
        <v>-69.912802176197147</v>
      </c>
      <c r="D175" s="3">
        <f t="array" ref="D175:D176">SQRT([1]!DIAG(S4:T5))</f>
        <v>15.736571399735894</v>
      </c>
      <c r="E175" s="3">
        <f>(C175/D175)^2</f>
        <v>19.7375473898039</v>
      </c>
      <c r="F175" s="3">
        <f>_xlfn.CHISQ.DIST.RT(E175,1)</f>
        <v>8.883866014689608E-6</v>
      </c>
      <c r="G175" s="3">
        <f>EXP(C175)</f>
        <v>4.337662925395033E-31</v>
      </c>
    </row>
    <row r="176" spans="2:36" ht="12" x14ac:dyDescent="0.2">
      <c r="B176" s="37" t="str">
        <f t="array" ref="B176">TRANSPOSE(B3)</f>
        <v>SAT</v>
      </c>
      <c r="C176" s="17">
        <v>4.2004866693767601E-2</v>
      </c>
      <c r="D176" s="17">
        <v>9.4311975727134293E-3</v>
      </c>
      <c r="E176" s="17">
        <f>(C176/D176)^2</f>
        <v>19.836522339942466</v>
      </c>
      <c r="F176" s="17">
        <f>_xlfn.CHISQ.DIST.RT(E176,1)</f>
        <v>8.435539830202644E-6</v>
      </c>
      <c r="G176" s="17">
        <f>EXP(C176)</f>
        <v>1.0428995542111736</v>
      </c>
      <c r="H176" s="17">
        <f>EXP(C176-D176*_xlfn.NORM.S.INV(1-$Q$9/2))</f>
        <v>1.0237988370445583</v>
      </c>
      <c r="I176" s="17">
        <f>EXP(C176+D176*_xlfn.NORM.S.INV(1-$Q$9/2))</f>
        <v>1.06235662790319</v>
      </c>
    </row>
  </sheetData>
  <mergeCells count="3">
    <mergeCell ref="S3:T3"/>
    <mergeCell ref="X2:AA2"/>
    <mergeCell ref="AC2:A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2"/>
  <sheetViews>
    <sheetView tabSelected="1" zoomScale="140" zoomScaleNormal="140" workbookViewId="0"/>
  </sheetViews>
  <sheetFormatPr defaultRowHeight="11.4" x14ac:dyDescent="0.2"/>
  <cols>
    <col min="1" max="1" width="2" style="1" customWidth="1"/>
    <col min="2" max="2" width="8.88671875" style="1"/>
    <col min="3" max="3" width="8.88671875" style="3"/>
    <col min="4" max="16384" width="8.88671875" style="1"/>
  </cols>
  <sheetData>
    <row r="1" spans="2:3" ht="15.6" x14ac:dyDescent="0.3">
      <c r="B1" s="2" t="s">
        <v>2</v>
      </c>
    </row>
    <row r="4" spans="2:3" x14ac:dyDescent="0.2">
      <c r="B4" s="4" t="s">
        <v>0</v>
      </c>
      <c r="C4" s="4" t="s">
        <v>1</v>
      </c>
    </row>
    <row r="5" spans="2:3" x14ac:dyDescent="0.2">
      <c r="B5" s="3">
        <v>1363</v>
      </c>
      <c r="C5" s="3">
        <v>0</v>
      </c>
    </row>
    <row r="6" spans="2:3" x14ac:dyDescent="0.2">
      <c r="B6" s="3">
        <v>1792</v>
      </c>
      <c r="C6" s="3">
        <v>1</v>
      </c>
    </row>
    <row r="7" spans="2:3" x14ac:dyDescent="0.2">
      <c r="B7" s="3">
        <v>1954</v>
      </c>
      <c r="C7" s="3">
        <v>1</v>
      </c>
    </row>
    <row r="8" spans="2:3" x14ac:dyDescent="0.2">
      <c r="B8" s="3">
        <v>1653</v>
      </c>
      <c r="C8" s="3">
        <v>0</v>
      </c>
    </row>
    <row r="9" spans="2:3" x14ac:dyDescent="0.2">
      <c r="B9" s="3">
        <v>1593</v>
      </c>
      <c r="C9" s="3">
        <v>0</v>
      </c>
    </row>
    <row r="10" spans="2:3" x14ac:dyDescent="0.2">
      <c r="B10" s="3">
        <v>1755</v>
      </c>
      <c r="C10" s="3">
        <v>1</v>
      </c>
    </row>
    <row r="11" spans="2:3" x14ac:dyDescent="0.2">
      <c r="B11" s="3">
        <v>1775</v>
      </c>
      <c r="C11" s="3">
        <v>1</v>
      </c>
    </row>
    <row r="12" spans="2:3" x14ac:dyDescent="0.2">
      <c r="B12" s="3">
        <v>1887</v>
      </c>
      <c r="C12" s="3">
        <v>1</v>
      </c>
    </row>
    <row r="13" spans="2:3" x14ac:dyDescent="0.2">
      <c r="B13" s="3">
        <v>1893</v>
      </c>
      <c r="C13" s="3">
        <v>1</v>
      </c>
    </row>
    <row r="14" spans="2:3" x14ac:dyDescent="0.2">
      <c r="B14" s="3">
        <v>1580</v>
      </c>
      <c r="C14" s="3">
        <v>0</v>
      </c>
    </row>
    <row r="15" spans="2:3" x14ac:dyDescent="0.2">
      <c r="B15" s="3">
        <v>1857</v>
      </c>
      <c r="C15" s="3">
        <v>1</v>
      </c>
    </row>
    <row r="16" spans="2:3" x14ac:dyDescent="0.2">
      <c r="B16" s="3">
        <v>1880</v>
      </c>
      <c r="C16" s="3">
        <v>1</v>
      </c>
    </row>
    <row r="17" spans="2:3" x14ac:dyDescent="0.2">
      <c r="B17" s="3">
        <v>1664</v>
      </c>
      <c r="C17" s="3">
        <v>1</v>
      </c>
    </row>
    <row r="18" spans="2:3" x14ac:dyDescent="0.2">
      <c r="B18" s="3">
        <v>1364</v>
      </c>
      <c r="C18" s="3">
        <v>0</v>
      </c>
    </row>
    <row r="19" spans="2:3" x14ac:dyDescent="0.2">
      <c r="B19" s="3">
        <v>1693</v>
      </c>
      <c r="C19" s="3">
        <v>0</v>
      </c>
    </row>
    <row r="20" spans="2:3" x14ac:dyDescent="0.2">
      <c r="B20" s="3">
        <v>1850</v>
      </c>
      <c r="C20" s="3">
        <v>1</v>
      </c>
    </row>
    <row r="21" spans="2:3" x14ac:dyDescent="0.2">
      <c r="B21" s="3">
        <v>1633</v>
      </c>
      <c r="C21" s="3">
        <v>0</v>
      </c>
    </row>
    <row r="22" spans="2:3" x14ac:dyDescent="0.2">
      <c r="B22" s="3">
        <v>1634</v>
      </c>
      <c r="C22" s="3">
        <v>0</v>
      </c>
    </row>
    <row r="23" spans="2:3" x14ac:dyDescent="0.2">
      <c r="B23" s="3">
        <v>1636</v>
      </c>
      <c r="C23" s="3">
        <v>1</v>
      </c>
    </row>
    <row r="24" spans="2:3" x14ac:dyDescent="0.2">
      <c r="B24" s="3">
        <v>1855</v>
      </c>
      <c r="C24" s="3">
        <v>1</v>
      </c>
    </row>
    <row r="25" spans="2:3" x14ac:dyDescent="0.2">
      <c r="B25" s="3">
        <v>1987</v>
      </c>
      <c r="C25" s="3">
        <v>1</v>
      </c>
    </row>
    <row r="26" spans="2:3" x14ac:dyDescent="0.2">
      <c r="B26" s="3">
        <v>1997</v>
      </c>
      <c r="C26" s="3">
        <v>1</v>
      </c>
    </row>
    <row r="27" spans="2:3" x14ac:dyDescent="0.2">
      <c r="B27" s="3">
        <v>1422</v>
      </c>
      <c r="C27" s="3">
        <v>0</v>
      </c>
    </row>
    <row r="28" spans="2:3" x14ac:dyDescent="0.2">
      <c r="B28" s="3">
        <v>1508</v>
      </c>
      <c r="C28" s="3">
        <v>0</v>
      </c>
    </row>
    <row r="29" spans="2:3" x14ac:dyDescent="0.2">
      <c r="B29" s="3">
        <v>1720</v>
      </c>
      <c r="C29" s="3">
        <v>1</v>
      </c>
    </row>
    <row r="30" spans="2:3" x14ac:dyDescent="0.2">
      <c r="B30" s="3">
        <v>1879</v>
      </c>
      <c r="C30" s="3">
        <v>1</v>
      </c>
    </row>
    <row r="31" spans="2:3" x14ac:dyDescent="0.2">
      <c r="B31" s="3">
        <v>1634</v>
      </c>
      <c r="C31" s="3">
        <v>1</v>
      </c>
    </row>
    <row r="32" spans="2:3" x14ac:dyDescent="0.2">
      <c r="B32" s="3">
        <v>1802</v>
      </c>
      <c r="C32" s="3">
        <v>1</v>
      </c>
    </row>
    <row r="33" spans="2:3" x14ac:dyDescent="0.2">
      <c r="B33" s="3">
        <v>1849</v>
      </c>
      <c r="C33" s="3">
        <v>1</v>
      </c>
    </row>
    <row r="34" spans="2:3" x14ac:dyDescent="0.2">
      <c r="B34" s="3">
        <v>1764</v>
      </c>
      <c r="C34" s="3">
        <v>1</v>
      </c>
    </row>
    <row r="35" spans="2:3" x14ac:dyDescent="0.2">
      <c r="B35" s="3">
        <v>1460</v>
      </c>
      <c r="C35" s="3">
        <v>0</v>
      </c>
    </row>
    <row r="36" spans="2:3" x14ac:dyDescent="0.2">
      <c r="B36" s="3">
        <v>1675</v>
      </c>
      <c r="C36" s="3">
        <v>1</v>
      </c>
    </row>
    <row r="37" spans="2:3" x14ac:dyDescent="0.2">
      <c r="B37" s="3">
        <v>1656</v>
      </c>
      <c r="C37" s="3">
        <v>0</v>
      </c>
    </row>
    <row r="38" spans="2:3" x14ac:dyDescent="0.2">
      <c r="B38" s="3">
        <v>2020</v>
      </c>
      <c r="C38" s="3">
        <v>1</v>
      </c>
    </row>
    <row r="39" spans="2:3" x14ac:dyDescent="0.2">
      <c r="B39" s="3">
        <v>1850</v>
      </c>
      <c r="C39" s="3">
        <v>1</v>
      </c>
    </row>
    <row r="40" spans="2:3" x14ac:dyDescent="0.2">
      <c r="B40" s="3">
        <v>1865</v>
      </c>
      <c r="C40" s="3">
        <v>1</v>
      </c>
    </row>
    <row r="41" spans="2:3" x14ac:dyDescent="0.2">
      <c r="B41" s="3">
        <v>1664</v>
      </c>
      <c r="C41" s="3">
        <v>0</v>
      </c>
    </row>
    <row r="42" spans="2:3" x14ac:dyDescent="0.2">
      <c r="B42" s="3">
        <v>1872</v>
      </c>
      <c r="C42" s="3">
        <v>1</v>
      </c>
    </row>
    <row r="43" spans="2:3" x14ac:dyDescent="0.2">
      <c r="B43" s="3">
        <v>1654</v>
      </c>
      <c r="C43" s="3">
        <v>0</v>
      </c>
    </row>
    <row r="44" spans="2:3" x14ac:dyDescent="0.2">
      <c r="B44" s="3">
        <v>1393</v>
      </c>
      <c r="C44" s="3">
        <v>0</v>
      </c>
    </row>
    <row r="45" spans="2:3" x14ac:dyDescent="0.2">
      <c r="B45" s="3">
        <v>1587</v>
      </c>
      <c r="C45" s="3">
        <v>0</v>
      </c>
    </row>
    <row r="46" spans="2:3" x14ac:dyDescent="0.2">
      <c r="B46" s="3">
        <v>1631</v>
      </c>
      <c r="C46" s="3">
        <v>1</v>
      </c>
    </row>
    <row r="47" spans="2:3" x14ac:dyDescent="0.2">
      <c r="B47" s="3">
        <v>1931</v>
      </c>
      <c r="C47" s="3">
        <v>1</v>
      </c>
    </row>
    <row r="48" spans="2:3" x14ac:dyDescent="0.2">
      <c r="B48" s="3">
        <v>1370</v>
      </c>
      <c r="C48" s="3">
        <v>0</v>
      </c>
    </row>
    <row r="49" spans="2:3" x14ac:dyDescent="0.2">
      <c r="B49" s="3">
        <v>1810</v>
      </c>
      <c r="C49" s="3">
        <v>1</v>
      </c>
    </row>
    <row r="50" spans="2:3" x14ac:dyDescent="0.2">
      <c r="B50" s="3">
        <v>1414</v>
      </c>
      <c r="C50" s="3">
        <v>0</v>
      </c>
    </row>
    <row r="51" spans="2:3" x14ac:dyDescent="0.2">
      <c r="B51" s="3">
        <v>1761</v>
      </c>
      <c r="C51" s="3">
        <v>1</v>
      </c>
    </row>
    <row r="52" spans="2:3" x14ac:dyDescent="0.2">
      <c r="B52" s="3">
        <v>1477</v>
      </c>
      <c r="C52" s="3">
        <v>0</v>
      </c>
    </row>
    <row r="53" spans="2:3" x14ac:dyDescent="0.2">
      <c r="B53" s="3">
        <v>1486</v>
      </c>
      <c r="C53" s="3">
        <v>0</v>
      </c>
    </row>
    <row r="54" spans="2:3" x14ac:dyDescent="0.2">
      <c r="B54" s="3">
        <v>1561</v>
      </c>
      <c r="C54" s="3">
        <v>0</v>
      </c>
    </row>
    <row r="55" spans="2:3" x14ac:dyDescent="0.2">
      <c r="B55" s="3">
        <v>1549</v>
      </c>
      <c r="C55" s="3">
        <v>0</v>
      </c>
    </row>
    <row r="56" spans="2:3" x14ac:dyDescent="0.2">
      <c r="B56" s="3">
        <v>2050</v>
      </c>
      <c r="C56" s="3">
        <v>1</v>
      </c>
    </row>
    <row r="57" spans="2:3" x14ac:dyDescent="0.2">
      <c r="B57" s="3">
        <v>1697</v>
      </c>
      <c r="C57" s="3">
        <v>0</v>
      </c>
    </row>
    <row r="58" spans="2:3" x14ac:dyDescent="0.2">
      <c r="B58" s="3">
        <v>1543</v>
      </c>
      <c r="C58" s="3">
        <v>0</v>
      </c>
    </row>
    <row r="59" spans="2:3" x14ac:dyDescent="0.2">
      <c r="B59" s="3">
        <v>1934</v>
      </c>
      <c r="C59" s="3">
        <v>1</v>
      </c>
    </row>
    <row r="60" spans="2:3" x14ac:dyDescent="0.2">
      <c r="B60" s="3">
        <v>1385</v>
      </c>
      <c r="C60" s="3">
        <v>0</v>
      </c>
    </row>
    <row r="61" spans="2:3" x14ac:dyDescent="0.2">
      <c r="B61" s="3">
        <v>1670</v>
      </c>
      <c r="C61" s="3">
        <v>0</v>
      </c>
    </row>
    <row r="62" spans="2:3" x14ac:dyDescent="0.2">
      <c r="B62" s="3">
        <v>1735</v>
      </c>
      <c r="C62" s="3">
        <v>1</v>
      </c>
    </row>
    <row r="63" spans="2:3" x14ac:dyDescent="0.2">
      <c r="B63" s="3">
        <v>1634</v>
      </c>
      <c r="C63" s="3">
        <v>0</v>
      </c>
    </row>
    <row r="64" spans="2:3" x14ac:dyDescent="0.2">
      <c r="B64" s="3">
        <v>1777</v>
      </c>
      <c r="C64" s="3">
        <v>1</v>
      </c>
    </row>
    <row r="65" spans="2:3" x14ac:dyDescent="0.2">
      <c r="B65" s="3">
        <v>1550</v>
      </c>
      <c r="C65" s="3">
        <v>0</v>
      </c>
    </row>
    <row r="66" spans="2:3" x14ac:dyDescent="0.2">
      <c r="B66" s="3">
        <v>1715</v>
      </c>
      <c r="C66" s="3">
        <v>1</v>
      </c>
    </row>
    <row r="67" spans="2:3" x14ac:dyDescent="0.2">
      <c r="B67" s="3">
        <v>1925</v>
      </c>
      <c r="C67" s="3">
        <v>1</v>
      </c>
    </row>
    <row r="68" spans="2:3" x14ac:dyDescent="0.2">
      <c r="B68" s="3">
        <v>1842</v>
      </c>
      <c r="C68" s="3">
        <v>1</v>
      </c>
    </row>
    <row r="69" spans="2:3" x14ac:dyDescent="0.2">
      <c r="B69" s="3">
        <v>1786</v>
      </c>
      <c r="C69" s="3">
        <v>1</v>
      </c>
    </row>
    <row r="70" spans="2:3" x14ac:dyDescent="0.2">
      <c r="B70" s="3">
        <v>1435</v>
      </c>
      <c r="C70" s="3">
        <v>0</v>
      </c>
    </row>
    <row r="71" spans="2:3" x14ac:dyDescent="0.2">
      <c r="B71" s="3">
        <v>1387</v>
      </c>
      <c r="C71" s="3">
        <v>0</v>
      </c>
    </row>
    <row r="72" spans="2:3" x14ac:dyDescent="0.2">
      <c r="B72" s="3">
        <v>1521</v>
      </c>
      <c r="C72" s="3">
        <v>0</v>
      </c>
    </row>
    <row r="73" spans="2:3" x14ac:dyDescent="0.2">
      <c r="B73" s="3">
        <v>1975</v>
      </c>
      <c r="C73" s="3">
        <v>1</v>
      </c>
    </row>
    <row r="74" spans="2:3" x14ac:dyDescent="0.2">
      <c r="B74" s="3">
        <v>1435</v>
      </c>
      <c r="C74" s="3">
        <v>0</v>
      </c>
    </row>
    <row r="75" spans="2:3" x14ac:dyDescent="0.2">
      <c r="B75" s="3">
        <v>1714</v>
      </c>
      <c r="C75" s="3">
        <v>1</v>
      </c>
    </row>
    <row r="76" spans="2:3" x14ac:dyDescent="0.2">
      <c r="B76" s="3">
        <v>1634</v>
      </c>
      <c r="C76" s="3">
        <v>1</v>
      </c>
    </row>
    <row r="77" spans="2:3" x14ac:dyDescent="0.2">
      <c r="B77" s="3">
        <v>1464</v>
      </c>
      <c r="C77" s="3">
        <v>0</v>
      </c>
    </row>
    <row r="78" spans="2:3" x14ac:dyDescent="0.2">
      <c r="B78" s="3">
        <v>1794</v>
      </c>
      <c r="C78" s="3">
        <v>1</v>
      </c>
    </row>
    <row r="79" spans="2:3" x14ac:dyDescent="0.2">
      <c r="B79" s="3">
        <v>1855</v>
      </c>
      <c r="C79" s="3">
        <v>1</v>
      </c>
    </row>
    <row r="80" spans="2:3" x14ac:dyDescent="0.2">
      <c r="B80" s="3">
        <v>1953</v>
      </c>
      <c r="C80" s="3">
        <v>1</v>
      </c>
    </row>
    <row r="81" spans="2:3" x14ac:dyDescent="0.2">
      <c r="B81" s="3">
        <v>1469</v>
      </c>
      <c r="C81" s="3">
        <v>0</v>
      </c>
    </row>
    <row r="82" spans="2:3" x14ac:dyDescent="0.2">
      <c r="B82" s="3">
        <v>1663</v>
      </c>
      <c r="C82" s="3">
        <v>1</v>
      </c>
    </row>
    <row r="83" spans="2:3" x14ac:dyDescent="0.2">
      <c r="B83" s="3">
        <v>1907</v>
      </c>
      <c r="C83" s="3">
        <v>1</v>
      </c>
    </row>
    <row r="84" spans="2:3" x14ac:dyDescent="0.2">
      <c r="B84" s="3">
        <v>1990</v>
      </c>
      <c r="C84" s="3">
        <v>1</v>
      </c>
    </row>
    <row r="85" spans="2:3" x14ac:dyDescent="0.2">
      <c r="B85" s="3">
        <v>1542</v>
      </c>
      <c r="C85" s="3">
        <v>0</v>
      </c>
    </row>
    <row r="86" spans="2:3" x14ac:dyDescent="0.2">
      <c r="B86" s="3">
        <v>1808</v>
      </c>
      <c r="C86" s="3">
        <v>1</v>
      </c>
    </row>
    <row r="87" spans="2:3" x14ac:dyDescent="0.2">
      <c r="B87" s="3">
        <v>1966</v>
      </c>
      <c r="C87" s="3">
        <v>1</v>
      </c>
    </row>
    <row r="88" spans="2:3" x14ac:dyDescent="0.2">
      <c r="B88" s="3">
        <v>1679</v>
      </c>
      <c r="C88" s="3">
        <v>0</v>
      </c>
    </row>
    <row r="89" spans="2:3" x14ac:dyDescent="0.2">
      <c r="B89" s="3">
        <v>2021</v>
      </c>
      <c r="C89" s="3">
        <v>1</v>
      </c>
    </row>
    <row r="90" spans="2:3" x14ac:dyDescent="0.2">
      <c r="B90" s="3">
        <v>2015</v>
      </c>
      <c r="C90" s="3">
        <v>1</v>
      </c>
    </row>
    <row r="91" spans="2:3" x14ac:dyDescent="0.2">
      <c r="B91" s="3">
        <v>1473</v>
      </c>
      <c r="C91" s="3">
        <v>0</v>
      </c>
    </row>
    <row r="92" spans="2:3" x14ac:dyDescent="0.2">
      <c r="B92" s="3">
        <v>1979</v>
      </c>
      <c r="C92" s="3">
        <v>1</v>
      </c>
    </row>
    <row r="93" spans="2:3" x14ac:dyDescent="0.2">
      <c r="B93" s="3">
        <v>1787</v>
      </c>
      <c r="C93" s="3">
        <v>1</v>
      </c>
    </row>
    <row r="94" spans="2:3" x14ac:dyDescent="0.2">
      <c r="B94" s="3">
        <v>1687</v>
      </c>
      <c r="C94" s="3">
        <v>1</v>
      </c>
    </row>
    <row r="95" spans="2:3" x14ac:dyDescent="0.2">
      <c r="B95" s="3">
        <v>1674</v>
      </c>
      <c r="C95" s="3">
        <v>0</v>
      </c>
    </row>
    <row r="96" spans="2:3" x14ac:dyDescent="0.2">
      <c r="B96" s="3">
        <v>1478</v>
      </c>
      <c r="C96" s="3">
        <v>0</v>
      </c>
    </row>
    <row r="97" spans="2:3" x14ac:dyDescent="0.2">
      <c r="B97" s="3">
        <v>1735</v>
      </c>
      <c r="C97" s="3">
        <v>1</v>
      </c>
    </row>
    <row r="98" spans="2:3" x14ac:dyDescent="0.2">
      <c r="B98" s="3">
        <v>1720</v>
      </c>
      <c r="C98" s="3">
        <v>1</v>
      </c>
    </row>
    <row r="99" spans="2:3" x14ac:dyDescent="0.2">
      <c r="B99" s="3">
        <v>1494</v>
      </c>
      <c r="C99" s="3">
        <v>0</v>
      </c>
    </row>
    <row r="100" spans="2:3" x14ac:dyDescent="0.2">
      <c r="B100" s="3">
        <v>1964</v>
      </c>
      <c r="C100" s="3">
        <v>1</v>
      </c>
    </row>
    <row r="101" spans="2:3" x14ac:dyDescent="0.2">
      <c r="B101" s="3">
        <v>1843</v>
      </c>
      <c r="C101" s="3">
        <v>1</v>
      </c>
    </row>
    <row r="102" spans="2:3" x14ac:dyDescent="0.2">
      <c r="B102" s="3">
        <v>1550</v>
      </c>
      <c r="C102" s="3">
        <v>0</v>
      </c>
    </row>
    <row r="103" spans="2:3" x14ac:dyDescent="0.2">
      <c r="B103" s="3">
        <v>1764</v>
      </c>
      <c r="C103" s="3">
        <v>1</v>
      </c>
    </row>
    <row r="104" spans="2:3" x14ac:dyDescent="0.2">
      <c r="B104" s="3">
        <v>1712</v>
      </c>
      <c r="C104" s="3">
        <v>1</v>
      </c>
    </row>
    <row r="105" spans="2:3" x14ac:dyDescent="0.2">
      <c r="B105" s="3">
        <v>1775</v>
      </c>
      <c r="C105" s="3">
        <v>1</v>
      </c>
    </row>
    <row r="106" spans="2:3" x14ac:dyDescent="0.2">
      <c r="B106" s="3">
        <v>1531</v>
      </c>
      <c r="C106" s="3">
        <v>0</v>
      </c>
    </row>
    <row r="107" spans="2:3" x14ac:dyDescent="0.2">
      <c r="B107" s="3">
        <v>1781</v>
      </c>
      <c r="C107" s="3">
        <v>1</v>
      </c>
    </row>
    <row r="108" spans="2:3" x14ac:dyDescent="0.2">
      <c r="B108" s="3">
        <v>1579</v>
      </c>
      <c r="C108" s="3">
        <v>0</v>
      </c>
    </row>
    <row r="109" spans="2:3" x14ac:dyDescent="0.2">
      <c r="B109" s="3">
        <v>1526</v>
      </c>
      <c r="C109" s="3">
        <v>0</v>
      </c>
    </row>
    <row r="110" spans="2:3" x14ac:dyDescent="0.2">
      <c r="B110" s="3">
        <v>1778</v>
      </c>
      <c r="C110" s="3">
        <v>1</v>
      </c>
    </row>
    <row r="111" spans="2:3" x14ac:dyDescent="0.2">
      <c r="B111" s="3">
        <v>1769</v>
      </c>
      <c r="C111" s="3">
        <v>1</v>
      </c>
    </row>
    <row r="112" spans="2:3" x14ac:dyDescent="0.2">
      <c r="B112" s="3">
        <v>1824</v>
      </c>
      <c r="C112" s="3">
        <v>1</v>
      </c>
    </row>
    <row r="113" spans="2:3" x14ac:dyDescent="0.2">
      <c r="B113" s="3">
        <v>1481</v>
      </c>
      <c r="C113" s="3">
        <v>0</v>
      </c>
    </row>
    <row r="114" spans="2:3" x14ac:dyDescent="0.2">
      <c r="B114" s="3">
        <v>1464</v>
      </c>
      <c r="C114" s="3">
        <v>0</v>
      </c>
    </row>
    <row r="115" spans="2:3" x14ac:dyDescent="0.2">
      <c r="B115" s="3">
        <v>1591</v>
      </c>
      <c r="C115" s="3">
        <v>0</v>
      </c>
    </row>
    <row r="116" spans="2:3" x14ac:dyDescent="0.2">
      <c r="B116" s="3">
        <v>1666</v>
      </c>
      <c r="C116" s="3">
        <v>0</v>
      </c>
    </row>
    <row r="117" spans="2:3" x14ac:dyDescent="0.2">
      <c r="B117" s="3">
        <v>1455</v>
      </c>
      <c r="C117" s="3">
        <v>0</v>
      </c>
    </row>
    <row r="118" spans="2:3" x14ac:dyDescent="0.2">
      <c r="B118" s="3">
        <v>1934</v>
      </c>
      <c r="C118" s="3">
        <v>1</v>
      </c>
    </row>
    <row r="119" spans="2:3" x14ac:dyDescent="0.2">
      <c r="B119" s="3">
        <v>1625</v>
      </c>
      <c r="C119" s="3">
        <v>0</v>
      </c>
    </row>
    <row r="120" spans="2:3" x14ac:dyDescent="0.2">
      <c r="B120" s="3">
        <v>1334</v>
      </c>
      <c r="C120" s="3">
        <v>0</v>
      </c>
    </row>
    <row r="121" spans="2:3" x14ac:dyDescent="0.2">
      <c r="B121" s="3">
        <v>1721</v>
      </c>
      <c r="C121" s="3">
        <v>1</v>
      </c>
    </row>
    <row r="122" spans="2:3" x14ac:dyDescent="0.2">
      <c r="B122" s="3">
        <v>1475</v>
      </c>
      <c r="C122" s="3">
        <v>0</v>
      </c>
    </row>
    <row r="123" spans="2:3" x14ac:dyDescent="0.2">
      <c r="B123" s="3">
        <v>1662</v>
      </c>
      <c r="C123" s="3">
        <v>1</v>
      </c>
    </row>
    <row r="124" spans="2:3" x14ac:dyDescent="0.2">
      <c r="B124" s="3">
        <v>1861</v>
      </c>
      <c r="C124" s="3">
        <v>1</v>
      </c>
    </row>
    <row r="125" spans="2:3" x14ac:dyDescent="0.2">
      <c r="B125" s="3">
        <v>1936</v>
      </c>
      <c r="C125" s="3">
        <v>1</v>
      </c>
    </row>
    <row r="126" spans="2:3" x14ac:dyDescent="0.2">
      <c r="B126" s="3">
        <v>1572</v>
      </c>
      <c r="C126" s="3">
        <v>0</v>
      </c>
    </row>
    <row r="127" spans="2:3" x14ac:dyDescent="0.2">
      <c r="B127" s="3">
        <v>1508</v>
      </c>
      <c r="C127" s="3">
        <v>0</v>
      </c>
    </row>
    <row r="128" spans="2:3" x14ac:dyDescent="0.2">
      <c r="B128" s="3">
        <v>1430</v>
      </c>
      <c r="C128" s="3">
        <v>0</v>
      </c>
    </row>
    <row r="129" spans="2:3" x14ac:dyDescent="0.2">
      <c r="B129" s="3">
        <v>1891</v>
      </c>
      <c r="C129" s="3">
        <v>1</v>
      </c>
    </row>
    <row r="130" spans="2:3" x14ac:dyDescent="0.2">
      <c r="B130" s="3">
        <v>1550</v>
      </c>
      <c r="C130" s="3">
        <v>0</v>
      </c>
    </row>
    <row r="131" spans="2:3" x14ac:dyDescent="0.2">
      <c r="B131" s="3">
        <v>1741</v>
      </c>
      <c r="C131" s="3">
        <v>1</v>
      </c>
    </row>
    <row r="132" spans="2:3" x14ac:dyDescent="0.2">
      <c r="B132" s="3">
        <v>1690</v>
      </c>
      <c r="C132" s="3">
        <v>0</v>
      </c>
    </row>
    <row r="133" spans="2:3" x14ac:dyDescent="0.2">
      <c r="B133" s="3">
        <v>1687</v>
      </c>
      <c r="C133" s="3">
        <v>1</v>
      </c>
    </row>
    <row r="134" spans="2:3" x14ac:dyDescent="0.2">
      <c r="B134" s="3">
        <v>1730</v>
      </c>
      <c r="C134" s="3">
        <v>1</v>
      </c>
    </row>
    <row r="135" spans="2:3" x14ac:dyDescent="0.2">
      <c r="B135" s="3">
        <v>1674</v>
      </c>
      <c r="C135" s="3">
        <v>1</v>
      </c>
    </row>
    <row r="136" spans="2:3" x14ac:dyDescent="0.2">
      <c r="B136" s="3">
        <v>1475</v>
      </c>
      <c r="C136" s="3">
        <v>0</v>
      </c>
    </row>
    <row r="137" spans="2:3" x14ac:dyDescent="0.2">
      <c r="B137" s="3">
        <v>1962</v>
      </c>
      <c r="C137" s="3">
        <v>1</v>
      </c>
    </row>
    <row r="138" spans="2:3" x14ac:dyDescent="0.2">
      <c r="B138" s="3">
        <v>1532</v>
      </c>
      <c r="C138" s="3">
        <v>0</v>
      </c>
    </row>
    <row r="139" spans="2:3" x14ac:dyDescent="0.2">
      <c r="B139" s="3">
        <v>1492</v>
      </c>
      <c r="C139" s="3">
        <v>0</v>
      </c>
    </row>
    <row r="140" spans="2:3" x14ac:dyDescent="0.2">
      <c r="B140" s="3">
        <v>1502</v>
      </c>
      <c r="C140" s="3">
        <v>0</v>
      </c>
    </row>
    <row r="141" spans="2:3" x14ac:dyDescent="0.2">
      <c r="B141" s="3">
        <v>1974</v>
      </c>
      <c r="C141" s="3">
        <v>1</v>
      </c>
    </row>
    <row r="142" spans="2:3" x14ac:dyDescent="0.2">
      <c r="B142" s="3">
        <v>1607</v>
      </c>
      <c r="C142" s="3">
        <v>0</v>
      </c>
    </row>
    <row r="143" spans="2:3" x14ac:dyDescent="0.2">
      <c r="B143" s="3">
        <v>1412</v>
      </c>
      <c r="C143" s="3">
        <v>0</v>
      </c>
    </row>
    <row r="144" spans="2:3" x14ac:dyDescent="0.2">
      <c r="B144" s="3">
        <v>1557</v>
      </c>
      <c r="C144" s="3">
        <v>0</v>
      </c>
    </row>
    <row r="145" spans="2:3" x14ac:dyDescent="0.2">
      <c r="B145" s="3">
        <v>1821</v>
      </c>
      <c r="C145" s="3">
        <v>1</v>
      </c>
    </row>
    <row r="146" spans="2:3" x14ac:dyDescent="0.2">
      <c r="B146" s="3">
        <v>1760</v>
      </c>
      <c r="C146" s="3">
        <v>1</v>
      </c>
    </row>
    <row r="147" spans="2:3" x14ac:dyDescent="0.2">
      <c r="B147" s="3">
        <v>1685</v>
      </c>
      <c r="C147" s="3">
        <v>1</v>
      </c>
    </row>
    <row r="148" spans="2:3" x14ac:dyDescent="0.2">
      <c r="B148" s="3">
        <v>1773</v>
      </c>
      <c r="C148" s="3">
        <v>1</v>
      </c>
    </row>
    <row r="149" spans="2:3" x14ac:dyDescent="0.2">
      <c r="B149" s="3">
        <v>1826</v>
      </c>
      <c r="C149" s="3">
        <v>1</v>
      </c>
    </row>
    <row r="150" spans="2:3" x14ac:dyDescent="0.2">
      <c r="B150" s="3">
        <v>1565</v>
      </c>
      <c r="C150" s="3">
        <v>0</v>
      </c>
    </row>
    <row r="151" spans="2:3" x14ac:dyDescent="0.2">
      <c r="B151" s="3">
        <v>1510</v>
      </c>
      <c r="C151" s="3">
        <v>0</v>
      </c>
    </row>
    <row r="152" spans="2:3" x14ac:dyDescent="0.2">
      <c r="B152" s="3">
        <v>1374</v>
      </c>
      <c r="C152" s="3">
        <v>0</v>
      </c>
    </row>
    <row r="153" spans="2:3" x14ac:dyDescent="0.2">
      <c r="B153" s="3">
        <v>1402</v>
      </c>
      <c r="C153" s="3">
        <v>0</v>
      </c>
    </row>
    <row r="154" spans="2:3" x14ac:dyDescent="0.2">
      <c r="B154" s="3">
        <v>1702</v>
      </c>
      <c r="C154" s="3">
        <v>1</v>
      </c>
    </row>
    <row r="155" spans="2:3" x14ac:dyDescent="0.2">
      <c r="B155" s="3">
        <v>1956</v>
      </c>
      <c r="C155" s="3">
        <v>1</v>
      </c>
    </row>
    <row r="156" spans="2:3" x14ac:dyDescent="0.2">
      <c r="B156" s="3">
        <v>1933</v>
      </c>
      <c r="C156" s="3">
        <v>1</v>
      </c>
    </row>
    <row r="157" spans="2:3" x14ac:dyDescent="0.2">
      <c r="B157" s="3">
        <v>1832</v>
      </c>
      <c r="C157" s="3">
        <v>1</v>
      </c>
    </row>
    <row r="158" spans="2:3" x14ac:dyDescent="0.2">
      <c r="B158" s="3">
        <v>1893</v>
      </c>
      <c r="C158" s="3">
        <v>1</v>
      </c>
    </row>
    <row r="159" spans="2:3" x14ac:dyDescent="0.2">
      <c r="B159" s="3">
        <v>1831</v>
      </c>
      <c r="C159" s="3">
        <v>1</v>
      </c>
    </row>
    <row r="160" spans="2:3" x14ac:dyDescent="0.2">
      <c r="B160" s="3">
        <v>1487</v>
      </c>
      <c r="C160" s="3">
        <v>0</v>
      </c>
    </row>
    <row r="161" spans="2:3" x14ac:dyDescent="0.2">
      <c r="B161" s="3">
        <v>2041</v>
      </c>
      <c r="C161" s="3">
        <v>1</v>
      </c>
    </row>
    <row r="162" spans="2:3" x14ac:dyDescent="0.2">
      <c r="B162" s="3">
        <v>1850</v>
      </c>
      <c r="C162" s="3">
        <v>1</v>
      </c>
    </row>
    <row r="163" spans="2:3" x14ac:dyDescent="0.2">
      <c r="B163" s="3">
        <v>1555</v>
      </c>
      <c r="C163" s="3">
        <v>0</v>
      </c>
    </row>
    <row r="164" spans="2:3" x14ac:dyDescent="0.2">
      <c r="B164" s="3">
        <v>2020</v>
      </c>
      <c r="C164" s="3">
        <v>1</v>
      </c>
    </row>
    <row r="165" spans="2:3" x14ac:dyDescent="0.2">
      <c r="B165" s="3">
        <v>1593</v>
      </c>
      <c r="C165" s="3">
        <v>0</v>
      </c>
    </row>
    <row r="166" spans="2:3" x14ac:dyDescent="0.2">
      <c r="B166" s="3">
        <v>1934</v>
      </c>
      <c r="C166" s="3">
        <v>1</v>
      </c>
    </row>
    <row r="167" spans="2:3" x14ac:dyDescent="0.2">
      <c r="B167" s="3">
        <v>1808</v>
      </c>
      <c r="C167" s="3">
        <v>1</v>
      </c>
    </row>
    <row r="168" spans="2:3" x14ac:dyDescent="0.2">
      <c r="B168" s="3">
        <v>1722</v>
      </c>
      <c r="C168" s="3">
        <v>1</v>
      </c>
    </row>
    <row r="169" spans="2:3" x14ac:dyDescent="0.2">
      <c r="B169" s="3">
        <v>1750</v>
      </c>
      <c r="C169" s="3">
        <v>1</v>
      </c>
    </row>
    <row r="170" spans="2:3" x14ac:dyDescent="0.2">
      <c r="B170" s="3">
        <v>1555</v>
      </c>
      <c r="C170" s="3">
        <v>0</v>
      </c>
    </row>
    <row r="171" spans="2:3" x14ac:dyDescent="0.2">
      <c r="B171" s="3">
        <v>1524</v>
      </c>
      <c r="C171" s="3">
        <v>0</v>
      </c>
    </row>
    <row r="172" spans="2:3" x14ac:dyDescent="0.2">
      <c r="B172" s="3">
        <v>1461</v>
      </c>
      <c r="C17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Results (Xreal)</vt:lpstr>
      <vt:lpstr>SAT Admittance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dcterms:created xsi:type="dcterms:W3CDTF">2021-06-21T07:56:19Z</dcterms:created>
  <dcterms:modified xsi:type="dcterms:W3CDTF">2022-01-26T17:41:02Z</dcterms:modified>
</cp:coreProperties>
</file>