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358cff9435514a/Studium/Auslandsstudium/Cagliari/Subjects/Advanced_Embedded_Systems/Labs/dnn_image_classification/"/>
    </mc:Choice>
  </mc:AlternateContent>
  <xr:revisionPtr revIDLastSave="387" documentId="8_{4CE3CA94-37B4-4DF9-95E1-B56DF13A52D5}" xr6:coauthVersionLast="47" xr6:coauthVersionMax="47" xr10:uidLastSave="{FF7B210A-5FDE-4F7C-9A08-A2ECB08146C3}"/>
  <bookViews>
    <workbookView xWindow="-96" yWindow="-96" windowWidth="23232" windowHeight="13872" xr2:uid="{59914EE2-F162-445F-ACC0-CD580D0482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" l="1"/>
  <c r="D49" i="1" s="1"/>
  <c r="D47" i="1"/>
  <c r="E11" i="1"/>
  <c r="D46" i="1"/>
  <c r="E3" i="1"/>
  <c r="E4" i="1"/>
  <c r="G35" i="1"/>
  <c r="G25" i="1"/>
  <c r="G20" i="1"/>
  <c r="G10" i="1"/>
  <c r="G5" i="1"/>
  <c r="E6" i="1"/>
  <c r="F6" i="1" s="1"/>
  <c r="D3" i="1"/>
  <c r="E41" i="1"/>
  <c r="D41" i="1"/>
  <c r="E40" i="1"/>
  <c r="G40" i="1" s="1"/>
  <c r="D40" i="1"/>
  <c r="E39" i="1"/>
  <c r="F39" i="1" s="1"/>
  <c r="D39" i="1"/>
  <c r="E38" i="1"/>
  <c r="D38" i="1"/>
  <c r="E36" i="1"/>
  <c r="D36" i="1"/>
  <c r="E35" i="1"/>
  <c r="D35" i="1"/>
  <c r="E34" i="1"/>
  <c r="F34" i="1" s="1"/>
  <c r="D34" i="1"/>
  <c r="E33" i="1"/>
  <c r="D33" i="1"/>
  <c r="E31" i="1"/>
  <c r="D31" i="1"/>
  <c r="E30" i="1"/>
  <c r="G30" i="1" s="1"/>
  <c r="D30" i="1"/>
  <c r="E29" i="1"/>
  <c r="F29" i="1" s="1"/>
  <c r="D29" i="1"/>
  <c r="E28" i="1"/>
  <c r="D28" i="1"/>
  <c r="E26" i="1"/>
  <c r="D26" i="1"/>
  <c r="E25" i="1"/>
  <c r="D25" i="1"/>
  <c r="E24" i="1"/>
  <c r="F24" i="1" s="1"/>
  <c r="D24" i="1"/>
  <c r="E23" i="1"/>
  <c r="D23" i="1"/>
  <c r="E21" i="1"/>
  <c r="D21" i="1"/>
  <c r="E20" i="1"/>
  <c r="D20" i="1"/>
  <c r="E19" i="1"/>
  <c r="F19" i="1" s="1"/>
  <c r="D19" i="1"/>
  <c r="E18" i="1"/>
  <c r="D18" i="1"/>
  <c r="E16" i="1"/>
  <c r="D16" i="1"/>
  <c r="E15" i="1"/>
  <c r="G15" i="1" s="1"/>
  <c r="D15" i="1"/>
  <c r="E14" i="1"/>
  <c r="F14" i="1" s="1"/>
  <c r="D14" i="1"/>
  <c r="E13" i="1"/>
  <c r="D13" i="1"/>
  <c r="D11" i="1"/>
  <c r="E10" i="1"/>
  <c r="D10" i="1"/>
  <c r="E9" i="1"/>
  <c r="F9" i="1" s="1"/>
  <c r="D9" i="1"/>
  <c r="E8" i="1"/>
  <c r="D8" i="1"/>
  <c r="B37" i="1"/>
  <c r="B32" i="1"/>
  <c r="B27" i="1"/>
  <c r="B22" i="1"/>
  <c r="B17" i="1"/>
  <c r="B12" i="1"/>
  <c r="B7" i="1"/>
  <c r="D6" i="1"/>
  <c r="D4" i="1"/>
  <c r="F4" i="1"/>
  <c r="D5" i="1"/>
  <c r="E5" i="1"/>
  <c r="B3" i="1"/>
</calcChain>
</file>

<file path=xl/sharedStrings.xml><?xml version="1.0" encoding="utf-8"?>
<sst xmlns="http://schemas.openxmlformats.org/spreadsheetml/2006/main" count="176" uniqueCount="32">
  <si>
    <t>Compiler Optimizaiton</t>
  </si>
  <si>
    <t>DNN</t>
  </si>
  <si>
    <t>TEST DNN</t>
  </si>
  <si>
    <t>Group 0</t>
  </si>
  <si>
    <t>-</t>
  </si>
  <si>
    <t>receive</t>
  </si>
  <si>
    <t>processing</t>
  </si>
  <si>
    <t>send (depends on output str)</t>
  </si>
  <si>
    <t>tics1</t>
  </si>
  <si>
    <t>time1</t>
  </si>
  <si>
    <t>time2</t>
  </si>
  <si>
    <t>tics3</t>
  </si>
  <si>
    <t>tics2</t>
  </si>
  <si>
    <t>time3</t>
  </si>
  <si>
    <t>Steps</t>
  </si>
  <si>
    <t>respond time microserver</t>
  </si>
  <si>
    <t>Send number 0</t>
  </si>
  <si>
    <t>Send number 3</t>
  </si>
  <si>
    <t>Send number 7</t>
  </si>
  <si>
    <t xml:space="preserve">tics (mean) </t>
  </si>
  <si>
    <t>time (mean) | s</t>
  </si>
  <si>
    <t>bitrate (mean) | bit/s</t>
  </si>
  <si>
    <t>GOPS/s (mean) | 1/s</t>
  </si>
  <si>
    <t>Baseline DNN Performance</t>
  </si>
  <si>
    <t>Average receive time:</t>
  </si>
  <si>
    <t>ms</t>
  </si>
  <si>
    <t>kbit/s</t>
  </si>
  <si>
    <t>Average send time:</t>
  </si>
  <si>
    <t>Average send bit rate:</t>
  </si>
  <si>
    <t>Average receive bit rate:</t>
  </si>
  <si>
    <t>µs</t>
  </si>
  <si>
    <t>Mbit/s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</si>
</sst>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"/>
    <numFmt numFmtId="179" formatCode="#,##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4" fontId="0" fillId="0" borderId="3" xfId="0" applyNumberFormat="1" applyBorder="1"/>
    <xf numFmtId="4" fontId="0" fillId="0" borderId="1" xfId="0" applyNumberFormat="1" applyBorder="1"/>
    <xf numFmtId="4" fontId="0" fillId="0" borderId="7" xfId="0" applyNumberFormat="1" applyBorder="1"/>
    <xf numFmtId="4" fontId="1" fillId="0" borderId="9" xfId="0" applyNumberFormat="1" applyFont="1" applyBorder="1" applyAlignment="1">
      <alignment horizontal="center"/>
    </xf>
    <xf numFmtId="4" fontId="0" fillId="0" borderId="0" xfId="0" applyNumberFormat="1"/>
    <xf numFmtId="4" fontId="0" fillId="0" borderId="3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left"/>
    </xf>
    <xf numFmtId="4" fontId="0" fillId="0" borderId="17" xfId="0" applyNumberFormat="1" applyBorder="1"/>
    <xf numFmtId="0" fontId="0" fillId="0" borderId="17" xfId="0" applyBorder="1"/>
    <xf numFmtId="4" fontId="0" fillId="0" borderId="17" xfId="0" applyNumberFormat="1" applyBorder="1" applyAlignment="1">
      <alignment horizontal="center" vertical="center"/>
    </xf>
    <xf numFmtId="4" fontId="0" fillId="0" borderId="18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165" fontId="0" fillId="0" borderId="1" xfId="0" applyNumberForma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0" xfId="0" applyNumberFormat="1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7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2" fontId="0" fillId="0" borderId="0" xfId="0" applyNumberFormat="1" applyBorder="1"/>
    <xf numFmtId="164" fontId="0" fillId="0" borderId="7" xfId="0" applyNumberFormat="1" applyBorder="1" applyAlignment="1">
      <alignment horizontal="right"/>
    </xf>
    <xf numFmtId="164" fontId="0" fillId="0" borderId="2" xfId="0" applyNumberFormat="1" applyBorder="1"/>
    <xf numFmtId="164" fontId="0" fillId="0" borderId="7" xfId="0" applyNumberFormat="1" applyBorder="1"/>
    <xf numFmtId="17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FCEA-A5E5-4054-8E62-12A93841695E}">
  <dimension ref="A1:P49"/>
  <sheetViews>
    <sheetView tabSelected="1" topLeftCell="C34" workbookViewId="0">
      <selection activeCell="D48" sqref="D48"/>
    </sheetView>
  </sheetViews>
  <sheetFormatPr baseColWidth="10" defaultRowHeight="14.4" x14ac:dyDescent="0.55000000000000004"/>
  <cols>
    <col min="1" max="1" width="18.26171875" bestFit="1" customWidth="1"/>
    <col min="2" max="2" width="23.1015625" bestFit="1" customWidth="1"/>
    <col min="3" max="3" width="28.83984375" customWidth="1"/>
    <col min="4" max="4" width="14.15625" style="22" customWidth="1"/>
    <col min="5" max="5" width="14.68359375" customWidth="1"/>
    <col min="6" max="6" width="19.62890625" style="22" customWidth="1"/>
    <col min="7" max="7" width="18" customWidth="1"/>
    <col min="8" max="8" width="13.26171875" style="22" bestFit="1" customWidth="1"/>
    <col min="9" max="9" width="11.68359375" bestFit="1" customWidth="1"/>
    <col min="10" max="10" width="13.26171875" style="22" bestFit="1" customWidth="1"/>
    <col min="11" max="11" width="11.68359375" bestFit="1" customWidth="1"/>
    <col min="12" max="12" width="13.26171875" style="22" bestFit="1" customWidth="1"/>
    <col min="13" max="13" width="11.68359375" bestFit="1" customWidth="1"/>
    <col min="14" max="14" width="13.26171875" bestFit="1" customWidth="1"/>
    <col min="15" max="15" width="11.68359375" bestFit="1" customWidth="1"/>
  </cols>
  <sheetData>
    <row r="1" spans="1:16" ht="26.7" thickBot="1" x14ac:dyDescent="1.05">
      <c r="A1" s="49" t="s">
        <v>23</v>
      </c>
      <c r="B1" s="49"/>
      <c r="C1" s="49"/>
      <c r="D1" s="49"/>
      <c r="E1" s="49"/>
      <c r="F1" s="49"/>
      <c r="G1" s="49"/>
      <c r="H1" s="39" t="s">
        <v>16</v>
      </c>
      <c r="I1" s="40"/>
      <c r="J1" s="39" t="s">
        <v>17</v>
      </c>
      <c r="K1" s="40"/>
      <c r="L1" s="39" t="s">
        <v>18</v>
      </c>
      <c r="M1" s="40"/>
      <c r="N1" s="51"/>
      <c r="O1" s="51"/>
    </row>
    <row r="2" spans="1:16" s="1" customFormat="1" ht="14.7" thickBot="1" x14ac:dyDescent="0.6">
      <c r="A2" s="13" t="s">
        <v>1</v>
      </c>
      <c r="B2" s="13" t="s">
        <v>0</v>
      </c>
      <c r="C2" s="13" t="s">
        <v>14</v>
      </c>
      <c r="D2" s="17" t="s">
        <v>19</v>
      </c>
      <c r="E2" s="13" t="s">
        <v>20</v>
      </c>
      <c r="F2" s="17" t="s">
        <v>21</v>
      </c>
      <c r="G2" s="13" t="s">
        <v>22</v>
      </c>
      <c r="H2" s="17" t="s">
        <v>8</v>
      </c>
      <c r="I2" s="13" t="s">
        <v>9</v>
      </c>
      <c r="J2" s="17" t="s">
        <v>12</v>
      </c>
      <c r="K2" s="13" t="s">
        <v>10</v>
      </c>
      <c r="L2" s="17" t="s">
        <v>11</v>
      </c>
      <c r="M2" s="13" t="s">
        <v>13</v>
      </c>
      <c r="N2" s="52"/>
      <c r="O2" s="52"/>
    </row>
    <row r="3" spans="1:16" x14ac:dyDescent="0.55000000000000004">
      <c r="A3" s="47" t="s">
        <v>2</v>
      </c>
      <c r="B3" s="47" t="str">
        <f>"-NONE"</f>
        <v>-NONE</v>
      </c>
      <c r="C3" s="28" t="s">
        <v>15</v>
      </c>
      <c r="D3" s="29">
        <f t="shared" ref="D3:E6" si="0">SUM(H3,J3,L3)/3</f>
        <v>270687134</v>
      </c>
      <c r="E3" s="30">
        <f t="shared" si="0"/>
        <v>0.81287333333333345</v>
      </c>
      <c r="F3" s="31" t="s">
        <v>4</v>
      </c>
      <c r="G3" s="27" t="s">
        <v>4</v>
      </c>
      <c r="H3" s="32">
        <v>269313943</v>
      </c>
      <c r="I3" s="30">
        <v>0.80874999999999997</v>
      </c>
      <c r="J3" s="29">
        <v>270931831</v>
      </c>
      <c r="K3" s="30">
        <v>0.81361000000000006</v>
      </c>
      <c r="L3" s="29">
        <v>271815628</v>
      </c>
      <c r="M3" s="30">
        <v>0.81625999999999999</v>
      </c>
      <c r="N3" s="53"/>
      <c r="O3" s="54"/>
      <c r="P3" s="2"/>
    </row>
    <row r="4" spans="1:16" x14ac:dyDescent="0.55000000000000004">
      <c r="A4" s="48"/>
      <c r="B4" s="48"/>
      <c r="C4" s="5" t="s">
        <v>5</v>
      </c>
      <c r="D4" s="19">
        <f t="shared" si="0"/>
        <v>269349981.66666669</v>
      </c>
      <c r="E4" s="6">
        <f t="shared" si="0"/>
        <v>0.80886000000000002</v>
      </c>
      <c r="F4" s="19">
        <f>12544/E4</f>
        <v>15508.24617362708</v>
      </c>
      <c r="G4" s="4" t="s">
        <v>4</v>
      </c>
      <c r="H4" s="19">
        <v>267976882</v>
      </c>
      <c r="I4" s="6">
        <v>0.80474000000000001</v>
      </c>
      <c r="J4" s="19">
        <v>269594685</v>
      </c>
      <c r="K4" s="6">
        <v>0.80959000000000003</v>
      </c>
      <c r="L4" s="19">
        <v>270478378</v>
      </c>
      <c r="M4" s="6">
        <v>0.81225000000000003</v>
      </c>
      <c r="N4" s="53"/>
    </row>
    <row r="5" spans="1:16" x14ac:dyDescent="0.55000000000000004">
      <c r="A5" s="48"/>
      <c r="B5" s="48"/>
      <c r="C5" s="5" t="s">
        <v>6</v>
      </c>
      <c r="D5" s="19">
        <f t="shared" si="0"/>
        <v>1335087</v>
      </c>
      <c r="E5" s="6">
        <f t="shared" si="0"/>
        <v>4.0099999999999997E-3</v>
      </c>
      <c r="F5" s="24" t="s">
        <v>4</v>
      </c>
      <c r="G5" s="6">
        <f>105088/E5 * 0.00000001</f>
        <v>0.26206483790523694</v>
      </c>
      <c r="H5" s="19">
        <v>1334994</v>
      </c>
      <c r="I5" s="6">
        <v>4.0099999999999997E-3</v>
      </c>
      <c r="J5" s="19">
        <v>1335086</v>
      </c>
      <c r="K5" s="6">
        <v>4.0099999999999997E-3</v>
      </c>
      <c r="L5" s="19">
        <v>1335181</v>
      </c>
      <c r="M5" s="6">
        <v>4.0099999999999997E-3</v>
      </c>
      <c r="N5" s="53"/>
      <c r="O5" s="54"/>
      <c r="P5" s="2"/>
    </row>
    <row r="6" spans="1:16" ht="14.7" thickBot="1" x14ac:dyDescent="0.6">
      <c r="A6" s="48"/>
      <c r="B6" s="48"/>
      <c r="C6" s="10" t="s">
        <v>7</v>
      </c>
      <c r="D6" s="20">
        <f t="shared" si="0"/>
        <v>2065.3333333333335</v>
      </c>
      <c r="E6" s="11">
        <f t="shared" si="0"/>
        <v>6.1999999999999991E-6</v>
      </c>
      <c r="F6" s="20">
        <f>208/E6</f>
        <v>33548387.096774198</v>
      </c>
      <c r="G6" s="12" t="s">
        <v>4</v>
      </c>
      <c r="H6" s="20">
        <v>2067</v>
      </c>
      <c r="I6" s="56">
        <v>6.1999999999999999E-6</v>
      </c>
      <c r="J6" s="20">
        <v>2060</v>
      </c>
      <c r="K6" s="56">
        <v>6.1999999999999999E-6</v>
      </c>
      <c r="L6" s="35">
        <v>2069</v>
      </c>
      <c r="M6" s="57">
        <v>6.1999999999999999E-6</v>
      </c>
      <c r="N6" s="53"/>
      <c r="O6" s="54"/>
    </row>
    <row r="7" spans="1:16" ht="14.7" thickBot="1" x14ac:dyDescent="0.6">
      <c r="A7" s="48"/>
      <c r="B7" s="41" t="str">
        <f>"-O1"</f>
        <v>-O1</v>
      </c>
      <c r="C7" s="14" t="s">
        <v>14</v>
      </c>
      <c r="D7" s="21" t="s">
        <v>19</v>
      </c>
      <c r="E7" s="15" t="s">
        <v>20</v>
      </c>
      <c r="F7" s="21" t="s">
        <v>21</v>
      </c>
      <c r="G7" s="15" t="s">
        <v>22</v>
      </c>
      <c r="H7" s="21" t="s">
        <v>8</v>
      </c>
      <c r="I7" s="15" t="s">
        <v>9</v>
      </c>
      <c r="J7" s="21" t="s">
        <v>12</v>
      </c>
      <c r="K7" s="15" t="s">
        <v>10</v>
      </c>
      <c r="L7" s="21" t="s">
        <v>11</v>
      </c>
      <c r="M7" s="16" t="s">
        <v>13</v>
      </c>
    </row>
    <row r="8" spans="1:16" x14ac:dyDescent="0.55000000000000004">
      <c r="A8" s="48"/>
      <c r="B8" s="42"/>
      <c r="C8" s="8" t="s">
        <v>15</v>
      </c>
      <c r="D8" s="18">
        <f t="shared" ref="D8:E11" si="1">SUM(H8,J8,L8)/3</f>
        <v>279338067.33333331</v>
      </c>
      <c r="E8" s="9">
        <f t="shared" si="1"/>
        <v>0.83885333333333334</v>
      </c>
      <c r="F8" s="23" t="s">
        <v>4</v>
      </c>
      <c r="G8" s="7" t="s">
        <v>4</v>
      </c>
      <c r="H8" s="18">
        <v>269222191</v>
      </c>
      <c r="I8" s="9">
        <v>0.80847999999999998</v>
      </c>
      <c r="J8" s="18">
        <v>300760119</v>
      </c>
      <c r="K8" s="9">
        <v>0.90317999999999998</v>
      </c>
      <c r="L8" s="18">
        <v>268031892</v>
      </c>
      <c r="M8" s="9">
        <v>0.80489999999999995</v>
      </c>
    </row>
    <row r="9" spans="1:16" x14ac:dyDescent="0.55000000000000004">
      <c r="A9" s="48"/>
      <c r="B9" s="42"/>
      <c r="C9" s="5" t="s">
        <v>5</v>
      </c>
      <c r="D9" s="19">
        <f t="shared" si="1"/>
        <v>279254113</v>
      </c>
      <c r="E9" s="6">
        <f t="shared" si="1"/>
        <v>0.83860000000000001</v>
      </c>
      <c r="F9" s="19">
        <f>12544/E9</f>
        <v>14958.263772954924</v>
      </c>
      <c r="G9" s="4" t="s">
        <v>4</v>
      </c>
      <c r="H9" s="19">
        <v>269138338</v>
      </c>
      <c r="I9" s="6">
        <v>0.80822000000000005</v>
      </c>
      <c r="J9" s="19">
        <v>300676066</v>
      </c>
      <c r="K9" s="6">
        <v>0.90293000000000001</v>
      </c>
      <c r="L9" s="19">
        <v>267947935</v>
      </c>
      <c r="M9" s="6">
        <v>0.80464999999999998</v>
      </c>
    </row>
    <row r="10" spans="1:16" x14ac:dyDescent="0.55000000000000004">
      <c r="A10" s="48"/>
      <c r="B10" s="42"/>
      <c r="C10" s="5" t="s">
        <v>6</v>
      </c>
      <c r="D10" s="19">
        <f t="shared" si="1"/>
        <v>81876.333333333328</v>
      </c>
      <c r="E10" s="6">
        <f t="shared" si="1"/>
        <v>2.4600000000000002E-4</v>
      </c>
      <c r="F10" s="24" t="s">
        <v>4</v>
      </c>
      <c r="G10" s="6">
        <f>105088/E10 * 0.00000001</f>
        <v>4.2718699186991866</v>
      </c>
      <c r="H10" s="19">
        <v>81785</v>
      </c>
      <c r="I10" s="6">
        <v>2.4600000000000002E-4</v>
      </c>
      <c r="J10" s="19">
        <v>81952</v>
      </c>
      <c r="K10" s="6">
        <v>2.4600000000000002E-4</v>
      </c>
      <c r="L10" s="19">
        <v>81892</v>
      </c>
      <c r="M10" s="6">
        <v>2.4600000000000002E-4</v>
      </c>
    </row>
    <row r="11" spans="1:16" ht="14.7" thickBot="1" x14ac:dyDescent="0.6">
      <c r="A11" s="48"/>
      <c r="B11" s="43"/>
      <c r="C11" s="10" t="s">
        <v>7</v>
      </c>
      <c r="D11" s="20">
        <f t="shared" si="1"/>
        <v>2078</v>
      </c>
      <c r="E11" s="61">
        <f t="shared" si="1"/>
        <v>6.2333333333333335E-6</v>
      </c>
      <c r="F11" s="20"/>
      <c r="G11" s="12" t="s">
        <v>4</v>
      </c>
      <c r="H11" s="20">
        <v>2068</v>
      </c>
      <c r="I11" s="56">
        <v>6.1999999999999999E-6</v>
      </c>
      <c r="J11" s="20">
        <v>2101</v>
      </c>
      <c r="K11" s="56">
        <v>6.2999999999999998E-6</v>
      </c>
      <c r="L11" s="20">
        <v>2065</v>
      </c>
      <c r="M11" s="56">
        <v>6.1999999999999999E-6</v>
      </c>
    </row>
    <row r="12" spans="1:16" ht="14.7" thickBot="1" x14ac:dyDescent="0.6">
      <c r="A12" s="48"/>
      <c r="B12" s="41" t="str">
        <f>"-O2"</f>
        <v>-O2</v>
      </c>
      <c r="C12" s="14" t="s">
        <v>14</v>
      </c>
      <c r="D12" s="21" t="s">
        <v>19</v>
      </c>
      <c r="E12" s="15" t="s">
        <v>20</v>
      </c>
      <c r="F12" s="21" t="s">
        <v>21</v>
      </c>
      <c r="G12" s="15" t="s">
        <v>22</v>
      </c>
      <c r="H12" s="21" t="s">
        <v>8</v>
      </c>
      <c r="I12" s="15" t="s">
        <v>9</v>
      </c>
      <c r="J12" s="21" t="s">
        <v>12</v>
      </c>
      <c r="K12" s="15" t="s">
        <v>10</v>
      </c>
      <c r="L12" s="21" t="s">
        <v>11</v>
      </c>
      <c r="M12" s="16" t="s">
        <v>13</v>
      </c>
    </row>
    <row r="13" spans="1:16" x14ac:dyDescent="0.55000000000000004">
      <c r="A13" s="48"/>
      <c r="B13" s="42"/>
      <c r="C13" s="8" t="s">
        <v>15</v>
      </c>
      <c r="D13" s="18">
        <f t="shared" ref="D13:E16" si="2">SUM(H13,J13,L13)/3</f>
        <v>277025739.66666669</v>
      </c>
      <c r="E13" s="9">
        <f t="shared" si="2"/>
        <v>0.83191000000000004</v>
      </c>
      <c r="F13" s="23" t="s">
        <v>4</v>
      </c>
      <c r="G13" s="7" t="s">
        <v>4</v>
      </c>
      <c r="H13" s="18">
        <v>290486293</v>
      </c>
      <c r="I13" s="9">
        <v>0.87233000000000005</v>
      </c>
      <c r="J13" s="18">
        <v>270518026</v>
      </c>
      <c r="K13" s="9">
        <v>0.81237000000000004</v>
      </c>
      <c r="L13" s="18">
        <v>270072900</v>
      </c>
      <c r="M13" s="9">
        <v>0.81103000000000003</v>
      </c>
    </row>
    <row r="14" spans="1:16" x14ac:dyDescent="0.55000000000000004">
      <c r="A14" s="48"/>
      <c r="B14" s="42"/>
      <c r="C14" s="5" t="s">
        <v>5</v>
      </c>
      <c r="D14" s="19">
        <f t="shared" si="2"/>
        <v>276954596.66666669</v>
      </c>
      <c r="E14" s="6">
        <f t="shared" si="2"/>
        <v>0.83169666666666675</v>
      </c>
      <c r="F14" s="19">
        <f>12544/E14</f>
        <v>15082.421876565573</v>
      </c>
      <c r="G14" s="4" t="s">
        <v>4</v>
      </c>
      <c r="H14" s="19">
        <v>290415059</v>
      </c>
      <c r="I14" s="6">
        <v>0.87212000000000001</v>
      </c>
      <c r="J14" s="19">
        <v>270446927</v>
      </c>
      <c r="K14" s="6">
        <v>0.81215000000000004</v>
      </c>
      <c r="L14" s="19">
        <v>270001804</v>
      </c>
      <c r="M14" s="6">
        <v>0.81081999999999999</v>
      </c>
    </row>
    <row r="15" spans="1:16" x14ac:dyDescent="0.55000000000000004">
      <c r="A15" s="48"/>
      <c r="B15" s="42"/>
      <c r="C15" s="5" t="s">
        <v>6</v>
      </c>
      <c r="D15" s="19">
        <f t="shared" si="2"/>
        <v>69025.333333333328</v>
      </c>
      <c r="E15" s="6">
        <f t="shared" si="2"/>
        <v>2.0700000000000002E-4</v>
      </c>
      <c r="F15" s="24" t="s">
        <v>4</v>
      </c>
      <c r="G15" s="6">
        <f>105088/E15 * 0.00000001</f>
        <v>5.0767149758454106</v>
      </c>
      <c r="H15" s="19">
        <v>69016</v>
      </c>
      <c r="I15" s="6">
        <v>2.0699999999999999E-4</v>
      </c>
      <c r="J15" s="19">
        <v>69017</v>
      </c>
      <c r="K15" s="6">
        <v>2.0699999999999999E-4</v>
      </c>
      <c r="L15" s="19">
        <v>69043</v>
      </c>
      <c r="M15" s="6">
        <v>2.0699999999999999E-4</v>
      </c>
    </row>
    <row r="16" spans="1:16" ht="14.7" thickBot="1" x14ac:dyDescent="0.6">
      <c r="A16" s="48"/>
      <c r="B16" s="43"/>
      <c r="C16" s="10" t="s">
        <v>7</v>
      </c>
      <c r="D16" s="20">
        <f t="shared" si="2"/>
        <v>2114.3333333333335</v>
      </c>
      <c r="E16" s="61">
        <f t="shared" si="2"/>
        <v>6.366666666666667E-6</v>
      </c>
      <c r="F16" s="20"/>
      <c r="G16" s="12" t="s">
        <v>4</v>
      </c>
      <c r="H16" s="20">
        <v>2218</v>
      </c>
      <c r="I16" s="11">
        <v>6.7000000000000002E-6</v>
      </c>
      <c r="J16" s="20">
        <v>2072</v>
      </c>
      <c r="K16" s="11">
        <v>6.1999999999999999E-6</v>
      </c>
      <c r="L16" s="20">
        <v>2053</v>
      </c>
      <c r="M16" s="11">
        <v>6.1999999999999999E-6</v>
      </c>
    </row>
    <row r="17" spans="1:13" ht="14.7" thickBot="1" x14ac:dyDescent="0.6">
      <c r="A17" s="48"/>
      <c r="B17" s="41" t="str">
        <f>"-O3"</f>
        <v>-O3</v>
      </c>
      <c r="C17" s="14" t="s">
        <v>14</v>
      </c>
      <c r="D17" s="21" t="s">
        <v>19</v>
      </c>
      <c r="E17" s="15" t="s">
        <v>20</v>
      </c>
      <c r="F17" s="21" t="s">
        <v>21</v>
      </c>
      <c r="G17" s="15" t="s">
        <v>22</v>
      </c>
      <c r="H17" s="21" t="s">
        <v>8</v>
      </c>
      <c r="I17" s="15" t="s">
        <v>9</v>
      </c>
      <c r="J17" s="21" t="s">
        <v>12</v>
      </c>
      <c r="K17" s="15" t="s">
        <v>10</v>
      </c>
      <c r="L17" s="21" t="s">
        <v>11</v>
      </c>
      <c r="M17" s="16" t="s">
        <v>13</v>
      </c>
    </row>
    <row r="18" spans="1:13" x14ac:dyDescent="0.55000000000000004">
      <c r="A18" s="48"/>
      <c r="B18" s="42"/>
      <c r="C18" s="8" t="s">
        <v>15</v>
      </c>
      <c r="D18" s="18">
        <f t="shared" ref="D18:E21" si="3">SUM(H18,J18,L18)/3</f>
        <v>281741963</v>
      </c>
      <c r="E18" s="9">
        <f t="shared" si="3"/>
        <v>0.84607333333333334</v>
      </c>
      <c r="F18" s="23" t="s">
        <v>4</v>
      </c>
      <c r="G18" s="7" t="s">
        <v>4</v>
      </c>
      <c r="H18" s="18">
        <v>305323227</v>
      </c>
      <c r="I18" s="9">
        <v>0.91688999999999998</v>
      </c>
      <c r="J18" s="18">
        <v>268625426</v>
      </c>
      <c r="K18" s="9">
        <v>0.80667999999999995</v>
      </c>
      <c r="L18" s="18">
        <v>271277236</v>
      </c>
      <c r="M18" s="9">
        <v>0.81464999999999999</v>
      </c>
    </row>
    <row r="19" spans="1:13" x14ac:dyDescent="0.55000000000000004">
      <c r="A19" s="48"/>
      <c r="B19" s="42"/>
      <c r="C19" s="5" t="s">
        <v>5</v>
      </c>
      <c r="D19" s="19">
        <f t="shared" si="3"/>
        <v>281674156</v>
      </c>
      <c r="E19" s="6">
        <f t="shared" si="3"/>
        <v>0.84586666666666677</v>
      </c>
      <c r="F19" s="19">
        <f>12544/E19</f>
        <v>14829.760403530894</v>
      </c>
      <c r="G19" s="4" t="s">
        <v>4</v>
      </c>
      <c r="H19" s="19">
        <v>305255368</v>
      </c>
      <c r="I19" s="6">
        <v>0.91668000000000005</v>
      </c>
      <c r="J19" s="19">
        <v>268557586</v>
      </c>
      <c r="K19" s="6">
        <v>0.80647999999999997</v>
      </c>
      <c r="L19" s="19">
        <v>271209514</v>
      </c>
      <c r="M19" s="6">
        <v>0.81444000000000005</v>
      </c>
    </row>
    <row r="20" spans="1:13" x14ac:dyDescent="0.55000000000000004">
      <c r="A20" s="48"/>
      <c r="B20" s="42"/>
      <c r="C20" s="5" t="s">
        <v>6</v>
      </c>
      <c r="D20" s="19">
        <f t="shared" si="3"/>
        <v>65694</v>
      </c>
      <c r="E20" s="6">
        <f t="shared" si="3"/>
        <v>1.9699999999999999E-4</v>
      </c>
      <c r="F20" s="24" t="s">
        <v>4</v>
      </c>
      <c r="G20" s="6">
        <f>105088/E20 * 0.00000001</f>
        <v>5.3344162436548226</v>
      </c>
      <c r="H20" s="19">
        <v>65628</v>
      </c>
      <c r="I20" s="6">
        <v>1.9699999999999999E-4</v>
      </c>
      <c r="J20" s="19">
        <v>65765</v>
      </c>
      <c r="K20" s="6">
        <v>1.9699999999999999E-4</v>
      </c>
      <c r="L20" s="19">
        <v>65689</v>
      </c>
      <c r="M20" s="6">
        <v>1.9699999999999999E-4</v>
      </c>
    </row>
    <row r="21" spans="1:13" ht="14.7" thickBot="1" x14ac:dyDescent="0.6">
      <c r="A21" s="50"/>
      <c r="B21" s="44"/>
      <c r="C21" s="34" t="s">
        <v>7</v>
      </c>
      <c r="D21" s="35">
        <f t="shared" si="3"/>
        <v>2113</v>
      </c>
      <c r="E21" s="60">
        <f t="shared" si="3"/>
        <v>6.3333333333333334E-6</v>
      </c>
      <c r="F21" s="35"/>
      <c r="G21" s="33" t="s">
        <v>4</v>
      </c>
      <c r="H21" s="35">
        <v>2231</v>
      </c>
      <c r="I21" s="36">
        <v>6.7000000000000002E-6</v>
      </c>
      <c r="J21" s="35">
        <v>2075</v>
      </c>
      <c r="K21" s="36">
        <v>6.1999999999999999E-6</v>
      </c>
      <c r="L21" s="35">
        <v>2033</v>
      </c>
      <c r="M21" s="36">
        <v>6.1E-6</v>
      </c>
    </row>
    <row r="22" spans="1:13" ht="14.7" thickBot="1" x14ac:dyDescent="0.6">
      <c r="A22" s="45" t="s">
        <v>3</v>
      </c>
      <c r="B22" s="42" t="str">
        <f>"-NONE"</f>
        <v>-NONE</v>
      </c>
      <c r="C22" s="25" t="s">
        <v>14</v>
      </c>
      <c r="D22" s="17" t="s">
        <v>19</v>
      </c>
      <c r="E22" s="13" t="s">
        <v>20</v>
      </c>
      <c r="F22" s="17" t="s">
        <v>21</v>
      </c>
      <c r="G22" s="13" t="s">
        <v>22</v>
      </c>
      <c r="H22" s="17" t="s">
        <v>8</v>
      </c>
      <c r="I22" s="13" t="s">
        <v>9</v>
      </c>
      <c r="J22" s="17" t="s">
        <v>12</v>
      </c>
      <c r="K22" s="13" t="s">
        <v>10</v>
      </c>
      <c r="L22" s="17" t="s">
        <v>11</v>
      </c>
      <c r="M22" s="26" t="s">
        <v>13</v>
      </c>
    </row>
    <row r="23" spans="1:13" x14ac:dyDescent="0.55000000000000004">
      <c r="A23" s="45"/>
      <c r="B23" s="42"/>
      <c r="C23" s="8" t="s">
        <v>15</v>
      </c>
      <c r="D23" s="18">
        <f t="shared" ref="D23:E26" si="4">SUM(H23,J23,L23)/3</f>
        <v>290676478</v>
      </c>
      <c r="E23" s="9">
        <f t="shared" si="4"/>
        <v>0.87290333333333336</v>
      </c>
      <c r="F23" s="23" t="s">
        <v>4</v>
      </c>
      <c r="G23" s="7" t="s">
        <v>4</v>
      </c>
      <c r="H23" s="18">
        <v>293557904</v>
      </c>
      <c r="I23" s="9">
        <v>0.88156000000000001</v>
      </c>
      <c r="J23" s="18">
        <v>307786520</v>
      </c>
      <c r="K23" s="9">
        <v>0.92427999999999999</v>
      </c>
      <c r="L23" s="18">
        <v>270685010</v>
      </c>
      <c r="M23" s="9">
        <v>0.81286999999999998</v>
      </c>
    </row>
    <row r="24" spans="1:13" x14ac:dyDescent="0.55000000000000004">
      <c r="A24" s="45"/>
      <c r="B24" s="42"/>
      <c r="C24" s="5" t="s">
        <v>5</v>
      </c>
      <c r="D24" s="19">
        <f t="shared" si="4"/>
        <v>289384359.66666669</v>
      </c>
      <c r="E24" s="6">
        <f t="shared" si="4"/>
        <v>0.86902333333333337</v>
      </c>
      <c r="F24" s="19">
        <f>12544/E24</f>
        <v>14434.595158549635</v>
      </c>
      <c r="G24" s="4" t="s">
        <v>4</v>
      </c>
      <c r="H24" s="19">
        <v>292266388</v>
      </c>
      <c r="I24" s="6">
        <v>0.87768000000000002</v>
      </c>
      <c r="J24" s="19">
        <v>306494158</v>
      </c>
      <c r="K24" s="6">
        <v>0.9204</v>
      </c>
      <c r="L24" s="19">
        <v>269392533</v>
      </c>
      <c r="M24" s="6">
        <v>0.80898999999999999</v>
      </c>
    </row>
    <row r="25" spans="1:13" x14ac:dyDescent="0.55000000000000004">
      <c r="A25" s="45"/>
      <c r="B25" s="42"/>
      <c r="C25" s="5" t="s">
        <v>6</v>
      </c>
      <c r="D25" s="19">
        <f t="shared" si="4"/>
        <v>1289984.6666666667</v>
      </c>
      <c r="E25" s="6">
        <f t="shared" si="4"/>
        <v>3.8700000000000002E-3</v>
      </c>
      <c r="F25" s="24" t="s">
        <v>4</v>
      </c>
      <c r="G25" s="6">
        <f>101632/E25 * 0.00000001</f>
        <v>0.26261498708010333</v>
      </c>
      <c r="H25" s="19">
        <v>1289487</v>
      </c>
      <c r="I25" s="6">
        <v>3.8700000000000002E-3</v>
      </c>
      <c r="J25" s="19">
        <v>1290163</v>
      </c>
      <c r="K25" s="6">
        <v>3.8700000000000002E-3</v>
      </c>
      <c r="L25" s="19">
        <v>1290304</v>
      </c>
      <c r="M25" s="6">
        <v>3.8700000000000002E-3</v>
      </c>
    </row>
    <row r="26" spans="1:13" ht="14.7" thickBot="1" x14ac:dyDescent="0.6">
      <c r="A26" s="45"/>
      <c r="B26" s="43"/>
      <c r="C26" s="10" t="s">
        <v>7</v>
      </c>
      <c r="D26" s="20">
        <f t="shared" si="4"/>
        <v>2133.6666666666665</v>
      </c>
      <c r="E26" s="11">
        <f t="shared" si="4"/>
        <v>6.1E-6</v>
      </c>
      <c r="F26" s="20"/>
      <c r="G26" s="12" t="s">
        <v>4</v>
      </c>
      <c r="H26" s="20">
        <v>2029</v>
      </c>
      <c r="I26" s="11">
        <v>6.1E-6</v>
      </c>
      <c r="J26" s="20">
        <v>2199</v>
      </c>
      <c r="K26" s="11">
        <v>6.1E-6</v>
      </c>
      <c r="L26" s="20">
        <v>2173</v>
      </c>
      <c r="M26" s="11">
        <v>6.1E-6</v>
      </c>
    </row>
    <row r="27" spans="1:13" ht="14.7" thickBot="1" x14ac:dyDescent="0.6">
      <c r="A27" s="45"/>
      <c r="B27" s="41" t="str">
        <f>"-O1"</f>
        <v>-O1</v>
      </c>
      <c r="C27" s="14" t="s">
        <v>14</v>
      </c>
      <c r="D27" s="21" t="s">
        <v>19</v>
      </c>
      <c r="E27" s="15" t="s">
        <v>20</v>
      </c>
      <c r="F27" s="21" t="s">
        <v>21</v>
      </c>
      <c r="G27" s="15" t="s">
        <v>22</v>
      </c>
      <c r="H27" s="21" t="s">
        <v>8</v>
      </c>
      <c r="I27" s="15" t="s">
        <v>9</v>
      </c>
      <c r="J27" s="21" t="s">
        <v>12</v>
      </c>
      <c r="K27" s="15" t="s">
        <v>10</v>
      </c>
      <c r="L27" s="21" t="s">
        <v>11</v>
      </c>
      <c r="M27" s="16" t="s">
        <v>13</v>
      </c>
    </row>
    <row r="28" spans="1:13" x14ac:dyDescent="0.55000000000000004">
      <c r="A28" s="45"/>
      <c r="B28" s="42"/>
      <c r="C28" s="8" t="s">
        <v>15</v>
      </c>
      <c r="D28" s="18">
        <f t="shared" ref="D28:E31" si="5">SUM(H28,J28,L28)/3</f>
        <v>290353116.33333331</v>
      </c>
      <c r="E28" s="9">
        <f t="shared" si="5"/>
        <v>0.87192999999999998</v>
      </c>
      <c r="F28" s="23" t="s">
        <v>4</v>
      </c>
      <c r="G28" s="7" t="s">
        <v>4</v>
      </c>
      <c r="H28" s="18">
        <v>305840297</v>
      </c>
      <c r="I28" s="9">
        <v>0.91844000000000003</v>
      </c>
      <c r="J28" s="18">
        <v>294865498</v>
      </c>
      <c r="K28" s="9">
        <v>0.88548000000000004</v>
      </c>
      <c r="L28" s="18">
        <v>270353554</v>
      </c>
      <c r="M28" s="9">
        <v>0.81186999999999998</v>
      </c>
    </row>
    <row r="29" spans="1:13" x14ac:dyDescent="0.55000000000000004">
      <c r="A29" s="45"/>
      <c r="B29" s="42"/>
      <c r="C29" s="5" t="s">
        <v>5</v>
      </c>
      <c r="D29" s="19">
        <f t="shared" si="5"/>
        <v>290273293.66666669</v>
      </c>
      <c r="E29" s="6">
        <f t="shared" si="5"/>
        <v>0.87169000000000008</v>
      </c>
      <c r="F29" s="19">
        <f>12544/E29</f>
        <v>14390.436967270472</v>
      </c>
      <c r="G29" s="4" t="s">
        <v>4</v>
      </c>
      <c r="H29" s="19">
        <v>305760475</v>
      </c>
      <c r="I29" s="6">
        <v>0.91820000000000002</v>
      </c>
      <c r="J29" s="19">
        <v>294785652</v>
      </c>
      <c r="K29" s="6">
        <v>0.88524000000000003</v>
      </c>
      <c r="L29" s="19">
        <v>270273754</v>
      </c>
      <c r="M29" s="6">
        <v>0.81162999999999996</v>
      </c>
    </row>
    <row r="30" spans="1:13" x14ac:dyDescent="0.55000000000000004">
      <c r="A30" s="45"/>
      <c r="B30" s="42"/>
      <c r="C30" s="5" t="s">
        <v>6</v>
      </c>
      <c r="D30" s="19">
        <f t="shared" si="5"/>
        <v>77755</v>
      </c>
      <c r="E30" s="38">
        <f t="shared" si="5"/>
        <v>2.3366666666666666E-4</v>
      </c>
      <c r="F30" s="24" t="s">
        <v>4</v>
      </c>
      <c r="G30" s="6">
        <f>101632/E30 * 0.00000001</f>
        <v>4.3494436519258199</v>
      </c>
      <c r="H30" s="19">
        <v>77721</v>
      </c>
      <c r="I30" s="6">
        <v>2.33E-4</v>
      </c>
      <c r="J30" s="19">
        <v>77779</v>
      </c>
      <c r="K30" s="6">
        <v>2.34E-4</v>
      </c>
      <c r="L30" s="19">
        <v>77765</v>
      </c>
      <c r="M30" s="6">
        <v>2.34E-4</v>
      </c>
    </row>
    <row r="31" spans="1:13" ht="14.7" thickBot="1" x14ac:dyDescent="0.6">
      <c r="A31" s="45"/>
      <c r="B31" s="43"/>
      <c r="C31" s="10" t="s">
        <v>7</v>
      </c>
      <c r="D31" s="20">
        <f t="shared" si="5"/>
        <v>2067.6666666666665</v>
      </c>
      <c r="E31" s="11">
        <f t="shared" si="5"/>
        <v>6.1999999999999991E-6</v>
      </c>
      <c r="F31" s="20"/>
      <c r="G31" s="12" t="s">
        <v>4</v>
      </c>
      <c r="H31" s="20">
        <v>2101</v>
      </c>
      <c r="I31" s="11">
        <v>6.2999999999999998E-6</v>
      </c>
      <c r="J31" s="20">
        <v>2067</v>
      </c>
      <c r="K31" s="11">
        <v>6.1999999999999999E-6</v>
      </c>
      <c r="L31" s="20">
        <v>2035</v>
      </c>
      <c r="M31" s="11">
        <v>6.1E-6</v>
      </c>
    </row>
    <row r="32" spans="1:13" ht="14.7" thickBot="1" x14ac:dyDescent="0.6">
      <c r="A32" s="45"/>
      <c r="B32" s="41" t="str">
        <f>"-O2"</f>
        <v>-O2</v>
      </c>
      <c r="C32" s="14" t="s">
        <v>14</v>
      </c>
      <c r="D32" s="21" t="s">
        <v>19</v>
      </c>
      <c r="E32" s="15" t="s">
        <v>20</v>
      </c>
      <c r="F32" s="21" t="s">
        <v>21</v>
      </c>
      <c r="G32" s="15" t="s">
        <v>22</v>
      </c>
      <c r="H32" s="21" t="s">
        <v>8</v>
      </c>
      <c r="I32" s="15" t="s">
        <v>9</v>
      </c>
      <c r="J32" s="21" t="s">
        <v>12</v>
      </c>
      <c r="K32" s="15" t="s">
        <v>10</v>
      </c>
      <c r="L32" s="21" t="s">
        <v>11</v>
      </c>
      <c r="M32" s="16" t="s">
        <v>13</v>
      </c>
    </row>
    <row r="33" spans="1:13" x14ac:dyDescent="0.55000000000000004">
      <c r="A33" s="45"/>
      <c r="B33" s="42"/>
      <c r="C33" s="8" t="s">
        <v>15</v>
      </c>
      <c r="D33" s="18">
        <f t="shared" ref="D33:E36" si="6">SUM(H33,J33,L33)/3</f>
        <v>276227509</v>
      </c>
      <c r="E33" s="9">
        <f t="shared" si="6"/>
        <v>0.82950999999999997</v>
      </c>
      <c r="F33" s="23" t="s">
        <v>4</v>
      </c>
      <c r="G33" s="7" t="s">
        <v>4</v>
      </c>
      <c r="H33" s="18">
        <v>290390007</v>
      </c>
      <c r="I33" s="9">
        <v>0.87204000000000004</v>
      </c>
      <c r="J33" s="18">
        <v>269381658</v>
      </c>
      <c r="K33" s="9">
        <v>0.80894999999999995</v>
      </c>
      <c r="L33" s="18">
        <v>268910862</v>
      </c>
      <c r="M33" s="9">
        <v>0.80754000000000004</v>
      </c>
    </row>
    <row r="34" spans="1:13" x14ac:dyDescent="0.55000000000000004">
      <c r="A34" s="45"/>
      <c r="B34" s="42"/>
      <c r="C34" s="5" t="s">
        <v>5</v>
      </c>
      <c r="D34" s="19">
        <f t="shared" si="6"/>
        <v>276160167</v>
      </c>
      <c r="E34" s="6">
        <f t="shared" si="6"/>
        <v>0.82930999999999999</v>
      </c>
      <c r="F34" s="19">
        <f>12544/E34</f>
        <v>15125.827495146568</v>
      </c>
      <c r="G34" s="4" t="s">
        <v>4</v>
      </c>
      <c r="H34" s="19">
        <v>290322475</v>
      </c>
      <c r="I34" s="6">
        <v>0.87183999999999995</v>
      </c>
      <c r="J34" s="19">
        <v>269314390</v>
      </c>
      <c r="K34" s="6">
        <v>0.80874999999999997</v>
      </c>
      <c r="L34" s="19">
        <v>268843636</v>
      </c>
      <c r="M34" s="6">
        <v>0.80733999999999995</v>
      </c>
    </row>
    <row r="35" spans="1:13" x14ac:dyDescent="0.55000000000000004">
      <c r="A35" s="45"/>
      <c r="B35" s="42"/>
      <c r="C35" s="5" t="s">
        <v>6</v>
      </c>
      <c r="D35" s="19">
        <f t="shared" si="6"/>
        <v>65230</v>
      </c>
      <c r="E35" s="38">
        <f t="shared" si="6"/>
        <v>1.9599999999999999E-4</v>
      </c>
      <c r="F35" s="24" t="s">
        <v>4</v>
      </c>
      <c r="G35" s="6">
        <f>101632/E35 * 0.00000001</f>
        <v>5.1853061224489796</v>
      </c>
      <c r="H35" s="19">
        <v>65311</v>
      </c>
      <c r="I35" s="6">
        <v>1.9599999999999999E-4</v>
      </c>
      <c r="J35" s="19">
        <v>65183</v>
      </c>
      <c r="K35" s="6">
        <v>1.9599999999999999E-4</v>
      </c>
      <c r="L35" s="19">
        <v>65196</v>
      </c>
      <c r="M35" s="6">
        <v>1.9599999999999999E-4</v>
      </c>
    </row>
    <row r="36" spans="1:13" ht="14.7" thickBot="1" x14ac:dyDescent="0.6">
      <c r="A36" s="45"/>
      <c r="B36" s="43"/>
      <c r="C36" s="10" t="s">
        <v>7</v>
      </c>
      <c r="D36" s="20">
        <f t="shared" si="6"/>
        <v>2112</v>
      </c>
      <c r="E36" s="59">
        <f t="shared" si="6"/>
        <v>6.366666666666667E-6</v>
      </c>
      <c r="F36" s="20"/>
      <c r="G36" s="12" t="s">
        <v>4</v>
      </c>
      <c r="H36" s="20">
        <v>2221</v>
      </c>
      <c r="I36" s="11">
        <v>6.7000000000000002E-6</v>
      </c>
      <c r="J36" s="20">
        <v>2085</v>
      </c>
      <c r="K36" s="11">
        <v>6.2999999999999998E-6</v>
      </c>
      <c r="L36" s="20">
        <v>2030</v>
      </c>
      <c r="M36" s="11">
        <v>6.1E-6</v>
      </c>
    </row>
    <row r="37" spans="1:13" ht="14.7" thickBot="1" x14ac:dyDescent="0.6">
      <c r="A37" s="45"/>
      <c r="B37" s="41" t="str">
        <f>"-O3"</f>
        <v>-O3</v>
      </c>
      <c r="C37" s="14" t="s">
        <v>14</v>
      </c>
      <c r="D37" s="21" t="s">
        <v>19</v>
      </c>
      <c r="E37" s="15" t="s">
        <v>20</v>
      </c>
      <c r="F37" s="21" t="s">
        <v>21</v>
      </c>
      <c r="G37" s="15" t="s">
        <v>22</v>
      </c>
      <c r="H37" s="21" t="s">
        <v>8</v>
      </c>
      <c r="I37" s="15" t="s">
        <v>9</v>
      </c>
      <c r="J37" s="21" t="s">
        <v>12</v>
      </c>
      <c r="K37" s="15" t="s">
        <v>10</v>
      </c>
      <c r="L37" s="21" t="s">
        <v>11</v>
      </c>
      <c r="M37" s="16" t="s">
        <v>13</v>
      </c>
    </row>
    <row r="38" spans="1:13" x14ac:dyDescent="0.55000000000000004">
      <c r="A38" s="45"/>
      <c r="B38" s="42"/>
      <c r="C38" s="8" t="s">
        <v>15</v>
      </c>
      <c r="D38" s="18">
        <f t="shared" ref="D38:E41" si="7">SUM(H38,J38,L38)/3</f>
        <v>278503619.66666669</v>
      </c>
      <c r="E38" s="9">
        <f t="shared" si="7"/>
        <v>0.83634666666666668</v>
      </c>
      <c r="F38" s="23" t="s">
        <v>4</v>
      </c>
      <c r="G38" s="7" t="s">
        <v>4</v>
      </c>
      <c r="H38" s="18">
        <v>295788845</v>
      </c>
      <c r="I38" s="9">
        <v>0.88824999999999998</v>
      </c>
      <c r="J38" s="18">
        <v>269786028</v>
      </c>
      <c r="K38" s="9">
        <v>0.81016999999999995</v>
      </c>
      <c r="L38" s="18">
        <v>269935986</v>
      </c>
      <c r="M38" s="9">
        <v>0.81062000000000001</v>
      </c>
    </row>
    <row r="39" spans="1:13" x14ac:dyDescent="0.55000000000000004">
      <c r="A39" s="45"/>
      <c r="B39" s="42"/>
      <c r="C39" s="5" t="s">
        <v>5</v>
      </c>
      <c r="D39" s="19">
        <f t="shared" si="7"/>
        <v>278436669.66666669</v>
      </c>
      <c r="E39" s="6">
        <f t="shared" si="7"/>
        <v>0.8361466666666667</v>
      </c>
      <c r="F39" s="19">
        <f>12544/E39</f>
        <v>15002.1527323755</v>
      </c>
      <c r="G39" s="4" t="s">
        <v>4</v>
      </c>
      <c r="H39" s="19">
        <v>295721877</v>
      </c>
      <c r="I39" s="6">
        <v>0.88805000000000001</v>
      </c>
      <c r="J39" s="19">
        <v>269719045</v>
      </c>
      <c r="K39" s="6">
        <v>0.80996999999999997</v>
      </c>
      <c r="L39" s="19">
        <v>269869087</v>
      </c>
      <c r="M39" s="6">
        <v>0.81042000000000003</v>
      </c>
    </row>
    <row r="40" spans="1:13" x14ac:dyDescent="0.55000000000000004">
      <c r="A40" s="45"/>
      <c r="B40" s="42"/>
      <c r="C40" s="5" t="s">
        <v>6</v>
      </c>
      <c r="D40" s="19">
        <f t="shared" si="7"/>
        <v>64809.333333333336</v>
      </c>
      <c r="E40" s="37">
        <f t="shared" si="7"/>
        <v>1.9466666666666666E-4</v>
      </c>
      <c r="F40" s="24" t="s">
        <v>4</v>
      </c>
      <c r="G40" s="6">
        <f>101632/E40 * 0.00000001</f>
        <v>5.2208219178082196</v>
      </c>
      <c r="H40" s="19">
        <v>64701</v>
      </c>
      <c r="I40" s="6">
        <v>1.94E-4</v>
      </c>
      <c r="J40" s="19">
        <v>64899</v>
      </c>
      <c r="K40" s="6">
        <v>1.95E-4</v>
      </c>
      <c r="L40" s="19">
        <v>64828</v>
      </c>
      <c r="M40" s="6">
        <v>1.95E-4</v>
      </c>
    </row>
    <row r="41" spans="1:13" x14ac:dyDescent="0.55000000000000004">
      <c r="A41" s="46"/>
      <c r="B41" s="43"/>
      <c r="C41" s="5" t="s">
        <v>7</v>
      </c>
      <c r="D41" s="19">
        <f t="shared" si="7"/>
        <v>2130.6666666666665</v>
      </c>
      <c r="E41" s="6">
        <f t="shared" si="7"/>
        <v>6.3999999999999997E-6</v>
      </c>
      <c r="F41" s="19"/>
      <c r="G41" s="4" t="s">
        <v>4</v>
      </c>
      <c r="H41" s="19">
        <v>2237</v>
      </c>
      <c r="I41" s="6">
        <v>6.7000000000000002E-6</v>
      </c>
      <c r="J41" s="19">
        <v>2084</v>
      </c>
      <c r="K41" s="6">
        <v>6.2999999999999998E-6</v>
      </c>
      <c r="L41" s="19">
        <v>2071</v>
      </c>
      <c r="M41" s="6">
        <v>6.1999999999999999E-6</v>
      </c>
    </row>
    <row r="42" spans="1:13" x14ac:dyDescent="0.55000000000000004">
      <c r="A42" s="3"/>
    </row>
    <row r="43" spans="1:13" x14ac:dyDescent="0.55000000000000004">
      <c r="A43" s="3"/>
    </row>
    <row r="44" spans="1:13" x14ac:dyDescent="0.55000000000000004">
      <c r="A44" s="3"/>
    </row>
    <row r="45" spans="1:13" x14ac:dyDescent="0.55000000000000004">
      <c r="A45" s="3"/>
    </row>
    <row r="46" spans="1:13" x14ac:dyDescent="0.55000000000000004">
      <c r="A46" s="3"/>
      <c r="C46" s="55" t="s">
        <v>24</v>
      </c>
      <c r="D46" s="54">
        <f>SUM(I4,K4,M4,I9,K9,M9,I14,K14,M14,I19,K19,M19,I24,K24,M24,I29,K29,M29,I34,K34,M34,I39,K39,M39)/24 * 1000</f>
        <v>841.39916666666659</v>
      </c>
      <c r="E46" t="s">
        <v>25</v>
      </c>
    </row>
    <row r="47" spans="1:13" x14ac:dyDescent="0.55000000000000004">
      <c r="C47" s="55" t="s">
        <v>29</v>
      </c>
      <c r="D47" s="58">
        <f>12544/D46</f>
        <v>14.908500622475065</v>
      </c>
      <c r="E47" t="s">
        <v>26</v>
      </c>
    </row>
    <row r="48" spans="1:13" x14ac:dyDescent="0.55000000000000004">
      <c r="C48" s="55" t="s">
        <v>27</v>
      </c>
      <c r="D48" s="54">
        <f>SUM(I6,K6,M6,I11,K11,M11,I16,K16,M16,I21,K21,M21,I26,K26,M26,I31,K31,M31,I36,K36,M36,I41,K41,M41)/24 *1000000</f>
        <v>6.2750000000000004</v>
      </c>
      <c r="E48" t="s">
        <v>30</v>
      </c>
    </row>
    <row r="49" spans="3:5" x14ac:dyDescent="0.55000000000000004">
      <c r="C49" s="55" t="s">
        <v>28</v>
      </c>
      <c r="D49" s="62">
        <f>208/(D48)</f>
        <v>33.147410358565736</v>
      </c>
      <c r="E49" t="s">
        <v>31</v>
      </c>
    </row>
  </sheetData>
  <mergeCells count="15">
    <mergeCell ref="A22:A41"/>
    <mergeCell ref="B27:B31"/>
    <mergeCell ref="B32:B36"/>
    <mergeCell ref="B37:B41"/>
    <mergeCell ref="B7:B11"/>
    <mergeCell ref="A3:A21"/>
    <mergeCell ref="N1:O1"/>
    <mergeCell ref="L1:M1"/>
    <mergeCell ref="B12:B16"/>
    <mergeCell ref="B17:B21"/>
    <mergeCell ref="B22:B26"/>
    <mergeCell ref="H1:I1"/>
    <mergeCell ref="J1:K1"/>
    <mergeCell ref="B3:B6"/>
    <mergeCell ref="A1:G1"/>
  </mergeCells>
  <pageMargins left="0.7" right="0.7" top="0.78740157499999996" bottom="0.78740157499999996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Hölzl</dc:creator>
  <cp:lastModifiedBy>Fabian Hölzl</cp:lastModifiedBy>
  <dcterms:created xsi:type="dcterms:W3CDTF">2025-01-19T14:18:55Z</dcterms:created>
  <dcterms:modified xsi:type="dcterms:W3CDTF">2025-01-20T15:23:10Z</dcterms:modified>
</cp:coreProperties>
</file>