
<file path=[Content_Types].xml><?xml version="1.0" encoding="utf-8"?>
<Types xmlns="http://schemas.openxmlformats.org/package/2006/content-types">
  <Default Extension="xml" ContentType="application/vnd.openxmlformats-officedocument.spreadsheetml.sheet.main+xml"/>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121787ac374e6d" /></Relationships>
</file>

<file path=xl/workbook.xml><?xml version="1.0" encoding="utf-8"?>
<x:workbook xmlns:x="http://schemas.openxmlformats.org/spreadsheetml/2006/main">
  <x:sheets>
    <x:sheet xmlns:r="http://schemas.openxmlformats.org/officeDocument/2006/relationships" name="Summary" sheetId="1" r:id="Rf2a4136962464eff"/>
    <x:sheet xmlns:r="http://schemas.openxmlformats.org/officeDocument/2006/relationships" name="Product Pricing" sheetId="2" r:id="R46635d147c5540d7"/>
    <x:sheet xmlns:r="http://schemas.openxmlformats.org/officeDocument/2006/relationships" name="Photo Catalogue" sheetId="3" r:id="R8c2f62bd623a4cf1"/>
    <x:sheet xmlns:r="http://schemas.openxmlformats.org/officeDocument/2006/relationships" name="Bundle Deals" sheetId="4" r:id="R0ab902183cab49e2"/>
    <x:sheet xmlns:r="http://schemas.openxmlformats.org/officeDocument/2006/relationships" name="Marketing Strategy" sheetId="5" r:id="R9e7afbd41b7848dd"/>
    <x:sheet xmlns:r="http://schemas.openxmlformats.org/officeDocument/2006/relationships" name="Ads Budget" sheetId="6" r:id="R9be180dc39e4433f"/>
    <x:sheet xmlns:r="http://schemas.openxmlformats.org/officeDocument/2006/relationships" name="Sell-Through Plan" sheetId="7" r:id="R0cbe5ebf0f6b4880"/>
    <x:sheet xmlns:r="http://schemas.openxmlformats.org/officeDocument/2006/relationships" name="Sources &amp; Notes" sheetId="8" r:id="Rbf8d15974a4e45ba"/>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0000"/>
    <x:numFmt numFmtId="201" formatCode="0.0%"/>
    <x:numFmt numFmtId="202" formatCode="&quot;A$&quot;#,##0.00;[Red]-&quot;A$&quot;#,##0.00"/>
    <x:numFmt numFmtId="203" formatCode="#,##0"/>
    <x:numFmt numFmtId="204" formatCode="&quot;US$&quot;#,##0.00;[Red]-&quot;US$&quot;#,##0.00"/>
    <x:numFmt numFmtId="205" formatCode="&quot;A$&quot;#,##0;[Red]-&quot;A$&quot;#,##0"/>
    <x:numFmt numFmtId="206" formatCode="0.0x"/>
    <x:numFmt numFmtId="207" formatCode="0"/>
    <x:numFmt numFmtId="208" formatCode="dd mmm yyyy"/>
    <x:numFmt numFmtId="209" formatCode="0.0"/>
  </x:numFmts>
  <x:fonts count="11">
    <x:font>
      <x:sz val="11"/>
      <x:name val="Carlito"/>
    </x:font>
    <x:font>
      <x:b/>
      <x:sz val="18"/>
      <x:color rgb="FFFFFFFF"/>
      <x:name val="Carlito"/>
    </x:font>
    <x:font>
      <x:i/>
      <x:sz val="11"/>
      <x:color rgb="FF3E5553"/>
      <x:name val="Carlito"/>
    </x:font>
    <x:font>
      <x:b/>
      <x:sz val="11"/>
      <x:color rgb="FF174E4C"/>
      <x:name val="Carlito"/>
    </x:font>
    <x:font>
      <x:b/>
      <x:sz val="11"/>
      <x:color rgb="FF6B4D00"/>
      <x:name val="Carlito"/>
    </x:font>
    <x:font>
      <x:b/>
      <x:sz val="11"/>
      <x:color rgb="FF155E36"/>
      <x:name val="Carlito"/>
    </x:font>
    <x:font>
      <x:b/>
      <x:sz val="11"/>
      <x:color rgb="FFFFFFFF"/>
      <x:name val="Carlito"/>
    </x:font>
    <x:font>
      <x:sz val="11"/>
      <x:color rgb="FF6B4D00"/>
      <x:name val="Carlito"/>
    </x:font>
    <x:font>
      <x:sz val="11"/>
      <x:color rgb="FF3E5553"/>
      <x:name val="Carlito"/>
    </x:font>
    <x:font>
      <x:b/>
      <x:sz val="11"/>
      <x:color rgb="FF9A3412"/>
      <x:name val="Carlito"/>
    </x:font>
    <x:font>
      <x:sz val="11"/>
      <x:color rgb="FF7C2D12"/>
      <x:name val="Carlito"/>
    </x:font>
  </x:fonts>
  <x:fills count="11">
    <x:fill>
      <x:patternFill patternType="none"/>
    </x:fill>
    <x:fill>
      <x:patternFill patternType="gray125"/>
    </x:fill>
    <x:fill>
      <x:patternFill patternType="solid">
        <x:fgColor rgb="FF174E4C"/>
      </x:patternFill>
    </x:fill>
    <x:fill>
      <x:patternFill patternType="solid">
        <x:fgColor rgb="FFEEF6F4"/>
      </x:patternFill>
    </x:fill>
    <x:fill>
      <x:patternFill patternType="solid">
        <x:fgColor rgb="FFDCEBE8"/>
      </x:patternFill>
    </x:fill>
    <x:fill>
      <x:patternFill patternType="solid">
        <x:fgColor rgb="FFFFF1C9"/>
      </x:patternFill>
    </x:fill>
    <x:fill>
      <x:patternFill patternType="solid">
        <x:fgColor rgb="FFDFF3E4"/>
      </x:patternFill>
    </x:fill>
    <x:fill>
      <x:patternFill patternType="solid">
        <x:fgColor rgb="FF277C78"/>
      </x:patternFill>
    </x:fill>
    <x:fill>
      <x:patternFill patternType="solid">
        <x:fgColor rgb="FFF5F8F7"/>
      </x:patternFill>
    </x:fill>
    <x:fill>
      <x:patternFill patternType="solid">
        <x:fgColor rgb="FFFCE4D6"/>
      </x:patternFill>
    </x:fill>
    <x:fill>
      <x:patternFill patternType="solid">
        <x:fgColor rgb="FFFFF6EE"/>
      </x:patternFill>
    </x:fill>
  </x:fills>
  <x:borders count="1">
    <x:border/>
  </x:borders>
  <x:cellStyleXfs count="1">
    <x:xf numFmtId="0" fontId="0" fillId="0" borderId="0"/>
  </x:cellStyleXfs>
  <x:cellXfs count="7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0" fontId="0" fillId="5" borderId="0" xfId="0" applyNumberFormat="1" applyFont="1" applyFill="1" applyBorder="1"/>
    <x:xf numFmtId="200" fontId="4" fillId="5" borderId="0" xfId="0" applyNumberFormat="1" applyFont="1" applyFill="1" applyBorder="1"/>
    <x:xf numFmtId="0" fontId="0" fillId="0" borderId="0" xfId="0" applyNumberFormat="1" applyFont="1" applyFill="1" applyBorder="1" applyAlignment="1">
      <x:alignment wrapText="1"/>
    </x:xf>
    <x:xf numFmtId="203" fontId="0" fillId="0" borderId="0" xfId="0" applyNumberFormat="1" applyFont="1" applyFill="1" applyBorder="1"/>
    <x:xf numFmtId="204" fontId="0" fillId="0" borderId="0" xfId="0" applyNumberFormat="1" applyFont="1" applyFill="1" applyBorder="1"/>
    <x:xf numFmtId="0" fontId="0" fillId="6" borderId="0" xfId="0" applyNumberFormat="1" applyFont="1" applyFill="1" applyBorder="1"/>
    <x:xf numFmtId="202" fontId="0" fillId="6" borderId="0" xfId="0" applyNumberFormat="1" applyFont="1" applyFill="1" applyBorder="1"/>
    <x:xf numFmtId="201" fontId="0" fillId="6" borderId="0" xfId="0" applyNumberFormat="1" applyFont="1" applyFill="1" applyBorder="1"/>
    <x:xf numFmtId="0" fontId="5" fillId="6" borderId="0" xfId="0" applyNumberFormat="1" applyFont="1" applyFill="1" applyBorder="1"/>
    <x:xf numFmtId="202" fontId="5" fillId="6" borderId="0" xfId="0" applyNumberFormat="1" applyFont="1" applyFill="1" applyBorder="1"/>
    <x:xf numFmtId="201" fontId="5" fillId="6" borderId="0" xfId="0" applyNumberFormat="1" applyFont="1" applyFill="1" applyBorder="1"/>
    <x:xf numFmtId="205" fontId="0" fillId="0"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horizontal="center" wrapText="1"/>
    </x:xf>
    <x:xf numFmtId="0" fontId="6" fillId="7" borderId="0" xfId="0" applyNumberFormat="1" applyFont="1" applyFill="1" applyBorder="1" applyAlignment="1">
      <x:alignment horizontal="center" vertical="center" wrapText="1"/>
    </x:xf>
    <x:xf numFmtId="0" fontId="0" fillId="5" borderId="0" xfId="0" applyNumberFormat="1" applyFont="1" applyFill="1" applyBorder="1"/>
    <x:xf numFmtId="0" fontId="7" fillId="5" borderId="0" xfId="0" applyNumberFormat="1" applyFont="1" applyFill="1" applyBorder="1"/>
    <x:xf numFmtId="204" fontId="3" fillId="4" borderId="0" xfId="0" applyNumberFormat="1" applyFont="1" applyFill="1" applyBorder="1"/>
    <x:xf numFmtId="202" fontId="7" fillId="5" borderId="0" xfId="0" applyNumberFormat="1" applyFont="1" applyFill="1" applyBorder="1"/>
    <x:xf numFmtId="202" fontId="3" fillId="4" borderId="0" xfId="0" applyNumberFormat="1" applyFont="1" applyFill="1" applyBorder="1"/>
    <x:xf numFmtId="201" fontId="3" fillId="4" borderId="0" xfId="0" applyNumberFormat="1" applyFont="1" applyFill="1" applyBorder="1"/>
    <x:xf numFmtId="0" fontId="3" fillId="4" borderId="0" xfId="0" applyNumberFormat="1" applyFont="1" applyFill="1" applyBorder="1" applyAlignment="1">
      <x:alignment wrapText="1"/>
    </x:xf>
    <x:xf numFmtId="202" fontId="0" fillId="5" borderId="0" xfId="0" applyNumberFormat="1" applyFont="1" applyFill="1" applyBorder="1"/>
    <x:xf numFmtId="202" fontId="4" fillId="5"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vertical="center" wrapText="1"/>
    </x:xf>
    <x:xf numFmtId="0" fontId="4" fillId="5" borderId="0" xfId="0" applyNumberFormat="1" applyFont="1" applyFill="1" applyBorder="1"/>
    <x:xf numFmtId="0" fontId="0" fillId="9" borderId="0" xfId="0" applyNumberFormat="1" applyFont="1" applyFill="1" applyBorder="1"/>
    <x:xf numFmtId="0" fontId="9" fillId="9" borderId="0" xfId="0" applyNumberFormat="1" applyFont="1" applyFill="1" applyBorder="1"/>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wrapText="1"/>
    </x:xf>
    <x:xf numFmtId="0" fontId="10" fillId="10" borderId="0" xfId="0" applyNumberFormat="1" applyFont="1" applyFill="1" applyBorder="1" applyAlignment="1">
      <x:alignment vertical="center" wrapText="1"/>
    </x:xf>
    <x:xf numFmtId="202" fontId="0" fillId="0" borderId="0" xfId="0" applyNumberFormat="1" applyFont="1" applyFill="1" applyBorder="1" applyAlignment="1">
      <x:alignment wrapText="1"/>
    </x:xf>
    <x:xf numFmtId="206" fontId="0" fillId="0" borderId="0" xfId="0" applyNumberFormat="1" applyFont="1" applyFill="1" applyBorder="1"/>
    <x:xf numFmtId="206" fontId="0" fillId="6" borderId="0" xfId="0" applyNumberFormat="1" applyFont="1" applyFill="1" applyBorder="1"/>
    <x:xf numFmtId="206" fontId="5" fillId="6" borderId="0" xfId="0" applyNumberFormat="1" applyFont="1" applyFill="1" applyBorder="1"/>
    <x:xf numFmtId="0" fontId="3" fillId="8" borderId="0" xfId="0" applyNumberFormat="1" applyFont="1" applyFill="1" applyBorder="1"/>
    <x:xf numFmtId="202" fontId="3" fillId="8" borderId="0" xfId="0" applyNumberFormat="1" applyFont="1" applyFill="1" applyBorder="1"/>
    <x:xf numFmtId="202" fontId="4" fillId="5" borderId="0" xfId="0" applyNumberFormat="1" applyFont="1" applyFill="1" applyBorder="1" applyAlignment="1">
      <x:alignment wrapText="1"/>
    </x:xf>
    <x:xf numFmtId="201" fontId="0" fillId="0" borderId="0" xfId="0" applyNumberFormat="1" applyFont="1" applyFill="1" applyBorder="1" applyAlignment="1">
      <x:alignment wrapText="1"/>
    </x:xf>
    <x:xf numFmtId="207" fontId="0" fillId="0" borderId="0" xfId="0" applyNumberFormat="1" applyFont="1" applyFill="1" applyBorder="1"/>
    <x:xf numFmtId="208" fontId="0" fillId="0" borderId="0" xfId="0" applyNumberFormat="1" applyFont="1" applyFill="1" applyBorder="1"/>
    <x:xf numFmtId="209" fontId="0" fillId="0" borderId="0" xfId="0" applyNumberFormat="1" applyFont="1" applyFill="1" applyBorder="1"/>
    <x:xf numFmtId="208" fontId="0" fillId="5" borderId="0" xfId="0" applyNumberFormat="1" applyFont="1" applyFill="1" applyBorder="1"/>
    <x:xf numFmtId="208" fontId="4" fillId="5" borderId="0" xfId="0" applyNumberFormat="1" applyFont="1" applyFill="1" applyBorder="1"/>
    <x:xf numFmtId="208" fontId="0" fillId="6" borderId="0" xfId="0" applyNumberFormat="1" applyFont="1" applyFill="1" applyBorder="1"/>
    <x:xf numFmtId="203" fontId="0" fillId="6" borderId="0" xfId="0" applyNumberFormat="1" applyFont="1" applyFill="1" applyBorder="1"/>
    <x:xf numFmtId="209" fontId="0" fillId="6" borderId="0" xfId="0" applyNumberFormat="1" applyFont="1" applyFill="1" applyBorder="1"/>
    <x:xf numFmtId="208" fontId="5" fillId="6" borderId="0" xfId="0" applyNumberFormat="1" applyFont="1" applyFill="1" applyBorder="1"/>
    <x:xf numFmtId="203" fontId="5" fillId="6" borderId="0" xfId="0" applyNumberFormat="1" applyFont="1" applyFill="1" applyBorder="1"/>
    <x:xf numFmtId="209" fontId="5" fillId="6" borderId="0" xfId="0" applyNumberFormat="1" applyFont="1" applyFill="1" applyBorder="1"/>
    <x:xf numFmtId="208" fontId="3" fillId="4" borderId="0" xfId="0" applyNumberFormat="1" applyFont="1" applyFill="1" applyBorder="1"/>
    <x:xf numFmtId="203" fontId="3" fillId="4" borderId="0" xfId="0" applyNumberFormat="1" applyFont="1" applyFill="1" applyBorder="1"/>
    <x:xf numFmtId="208"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3" fillId="4"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c93a91b16e44fc" /><Relationship Type="http://schemas.openxmlformats.org/officeDocument/2006/relationships/theme" Target="/xl/theme/theme1.xml" Id="R7bc6dcffd6ad4c39" /><Relationship Type="http://schemas.openxmlformats.org/officeDocument/2006/relationships/sharedStrings" Target="/xl/sharedStrings.xml" Id="R9596200672b84f00" /><Relationship Type="http://schemas.openxmlformats.org/officeDocument/2006/relationships/worksheet" Target="/xl/worksheets/sheet1.xml" Id="Rf2a4136962464eff" /><Relationship Type="http://schemas.openxmlformats.org/officeDocument/2006/relationships/worksheet" Target="/xl/worksheets/sheet2.xml" Id="R46635d147c5540d7" /><Relationship Type="http://schemas.openxmlformats.org/officeDocument/2006/relationships/worksheet" Target="/xl/worksheets/sheet3.xml" Id="R8c2f62bd623a4cf1" /><Relationship Type="http://schemas.openxmlformats.org/officeDocument/2006/relationships/worksheet" Target="/xl/worksheets/sheet4.xml" Id="R0ab902183cab49e2" /><Relationship Type="http://schemas.openxmlformats.org/officeDocument/2006/relationships/worksheet" Target="/xl/worksheets/sheet5.xml" Id="R9e7afbd41b7848dd" /><Relationship Type="http://schemas.openxmlformats.org/officeDocument/2006/relationships/worksheet" Target="/xl/worksheets/sheet6.xml" Id="R9be180dc39e4433f" /><Relationship Type="http://schemas.openxmlformats.org/officeDocument/2006/relationships/worksheet" Target="/xl/worksheets/sheet7.xml" Id="R0cbe5ebf0f6b4880" /><Relationship Type="http://schemas.openxmlformats.org/officeDocument/2006/relationships/worksheet" Target="/xl/worksheets/sheet8.xml" Id="Rbf8d15974a4e45ba" /></Relationships>
</file>

<file path=xl/drawings/_rels/drawing1.xml.rels>&#65279;<?xml version="1.0" encoding="utf-8"?><Relationships xmlns="http://schemas.openxmlformats.org/package/2006/relationships"><Relationship Type="http://schemas.openxmlformats.org/officeDocument/2006/relationships/chart" Target="/xl/drawings/charts/chart1.xml" Id="Rfb060cac3edd4235" /></Relationships>
</file>

<file path=xl/drawings/_rels/drawing2.xml.rels>&#65279;<?xml version="1.0" encoding="utf-8"?><Relationships xmlns="http://schemas.openxmlformats.org/package/2006/relationships"><Relationship Type="http://schemas.openxmlformats.org/officeDocument/2006/relationships/image" Target="/xl/media/image.jpg" Id="R23c101c305b540a7" /><Relationship Type="http://schemas.openxmlformats.org/officeDocument/2006/relationships/image" Target="/xl/media/image2.jpg" Id="Rea99b255df3c4fcf" /><Relationship Type="http://schemas.openxmlformats.org/officeDocument/2006/relationships/image" Target="/xl/media/image3.jpg" Id="R5aaf1839d53641b7" /><Relationship Type="http://schemas.openxmlformats.org/officeDocument/2006/relationships/image" Target="/xl/media/image4.jpg" Id="R5136f62e73224f67" /><Relationship Type="http://schemas.openxmlformats.org/officeDocument/2006/relationships/image" Target="/xl/media/image5.jpg" Id="R59583378ec094398" /><Relationship Type="http://schemas.openxmlformats.org/officeDocument/2006/relationships/image" Target="/xl/media/image6.jpg" Id="R8e54432ff2324b86" /><Relationship Type="http://schemas.openxmlformats.org/officeDocument/2006/relationships/image" Target="/xl/media/image7.jpg" Id="Rd30ff2282e404662" /><Relationship Type="http://schemas.openxmlformats.org/officeDocument/2006/relationships/image" Target="/xl/media/image8.jpg" Id="R8fff87f120fc4e9f" /><Relationship Type="http://schemas.openxmlformats.org/officeDocument/2006/relationships/image" Target="/xl/media/image9.jpg" Id="R21e4d34d0d2d41e1" /><Relationship Type="http://schemas.openxmlformats.org/officeDocument/2006/relationships/image" Target="/xl/media/image10.jpg" Id="Rd232eb31501447fe" /><Relationship Type="http://schemas.openxmlformats.org/officeDocument/2006/relationships/image" Target="/xl/media/image11.jpg" Id="R601ad1dc1c5a4de8" /><Relationship Type="http://schemas.openxmlformats.org/officeDocument/2006/relationships/image" Target="/xl/media/image12.jpg" Id="R2e6709dcd3474f66" /></Relationships>
</file>

<file path=xl/drawings/_rels/drawing3.xml.rels>&#65279;<?xml version="1.0" encoding="utf-8"?><Relationships xmlns="http://schemas.openxmlformats.org/package/2006/relationships"><Relationship Type="http://schemas.openxmlformats.org/officeDocument/2006/relationships/image" Target="/xl/media/image13.jpg" Id="R8f39c91667784353" /><Relationship Type="http://schemas.openxmlformats.org/officeDocument/2006/relationships/image" Target="/xl/media/image14.jpg" Id="R89f90ef25bda49aa" /><Relationship Type="http://schemas.openxmlformats.org/officeDocument/2006/relationships/image" Target="/xl/media/image15.jpg" Id="R45e386d97d9447cf" /><Relationship Type="http://schemas.openxmlformats.org/officeDocument/2006/relationships/image" Target="/xl/media/image16.jpg" Id="Rd2c06d2716b64883" /><Relationship Type="http://schemas.openxmlformats.org/officeDocument/2006/relationships/image" Target="/xl/media/image17.jpg" Id="Rd8cc60b299064c5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Projected Gross Profit by Product</a:t>
            </a:r>
          </a:p>
        </c:rich>
      </c:tx>
      <c:overlay val="0"/>
    </c:title>
    <c:autoTitleDeleted val="0"/>
    <c:plotArea>
      <c:layout/>
      <c:barChart>
        <c:barDir val="col"/>
        <c:varyColors val="0"/>
        <c:ser>
          <c:idx val="0"/>
          <c:order val="0"/>
          <c:tx>
            <c:v>Projected Gross Profit (AUD)</c:v>
          </c:tx>
          <c:cat>
            <c:strRef>
              <c:f>'Summary'!$A$18:$A$35</c:f>
              <c:strCache>
                <c:ptCount val="0"/>
              </c:strCache>
            </c:strRef>
          </c:cat>
          <c:val>
            <c:numRef>
              <c:f>'Summary'!$B$18:$B$35</c:f>
              <c:numCache>
                <c:formatCode>"A$"#,##0;[Red]-"A$"#,##0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14</xdr:row>
      <xdr:rowOff>0</xdr:rowOff>
    </xdr:from>
    <xdr:to>
      <xdr:col>11</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b060cac3edd4235"/>
        </a:graphicData>
      </a:graphic>
    </xdr:graphicFrame>
    <xdr:clientData/>
  </xdr:twoCellAnchor>
</xdr:wsDr>
</file>

<file path=xl/drawings/drawing2.xml><?xml version="1.0" encoding="utf-8"?>
<xdr:wsDr xmlns:xdr="http://schemas.openxmlformats.org/drawingml/2006/spreadsheetDrawing">
  <xdr:oneCellAnchor>
    <xdr:from>
      <xdr:col>0</xdr:col>
      <xdr:colOff>66675</xdr:colOff>
      <xdr:row>5</xdr:row>
      <xdr:rowOff>57150</xdr:rowOff>
    </xdr:from>
    <xdr:ext cx="1219200" cy="857250"/>
    <xdr:pic>
      <xdr:nvPicPr>
        <xdr:cNvPr id="1" name="d3d38f51-5ca2-4188-a367-9563fd2d4fd7"/>
        <xdr:cNvPicPr>
          <a:picLocks xmlns:a="http://schemas.openxmlformats.org/drawingml/2006/main" noChangeAspect="1"/>
        </xdr:cNvPicPr>
      </xdr:nvPicPr>
      <xdr:blipFill>
        <a:blip xmlns:r="http://schemas.openxmlformats.org/officeDocument/2006/relationships" xmlns:a="http://schemas.openxmlformats.org/drawingml/2006/main" r:embed="R23c101c305b540a7"/>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6</xdr:row>
      <xdr:rowOff>57150</xdr:rowOff>
    </xdr:from>
    <xdr:ext cx="1219200" cy="857250"/>
    <xdr:pic>
      <xdr:nvPicPr>
        <xdr:cNvPr id="2" name="1d0502dd-65c4-499f-9253-00905ff73797"/>
        <xdr:cNvPicPr>
          <a:picLocks xmlns:a="http://schemas.openxmlformats.org/drawingml/2006/main" noChangeAspect="1"/>
        </xdr:cNvPicPr>
      </xdr:nvPicPr>
      <xdr:blipFill>
        <a:blip xmlns:r="http://schemas.openxmlformats.org/officeDocument/2006/relationships" xmlns:a="http://schemas.openxmlformats.org/drawingml/2006/main" r:embed="Rea99b255df3c4fcf"/>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7</xdr:row>
      <xdr:rowOff>57150</xdr:rowOff>
    </xdr:from>
    <xdr:ext cx="1219200" cy="857250"/>
    <xdr:pic>
      <xdr:nvPicPr>
        <xdr:cNvPr id="3" name="f8ca72ac-c7fb-47ff-ad38-ac66f9d3836f"/>
        <xdr:cNvPicPr>
          <a:picLocks xmlns:a="http://schemas.openxmlformats.org/drawingml/2006/main" noChangeAspect="1"/>
        </xdr:cNvPicPr>
      </xdr:nvPicPr>
      <xdr:blipFill>
        <a:blip xmlns:r="http://schemas.openxmlformats.org/officeDocument/2006/relationships" xmlns:a="http://schemas.openxmlformats.org/drawingml/2006/main" r:embed="R5aaf1839d53641b7"/>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9</xdr:row>
      <xdr:rowOff>57150</xdr:rowOff>
    </xdr:from>
    <xdr:ext cx="1219200" cy="857250"/>
    <xdr:pic>
      <xdr:nvPicPr>
        <xdr:cNvPr id="4" name="59311446-2d4d-4058-b76f-05b089fffd99"/>
        <xdr:cNvPicPr>
          <a:picLocks xmlns:a="http://schemas.openxmlformats.org/drawingml/2006/main" noChangeAspect="1"/>
        </xdr:cNvPicPr>
      </xdr:nvPicPr>
      <xdr:blipFill>
        <a:blip xmlns:r="http://schemas.openxmlformats.org/officeDocument/2006/relationships" xmlns:a="http://schemas.openxmlformats.org/drawingml/2006/main" r:embed="R5136f62e73224f67"/>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11</xdr:row>
      <xdr:rowOff>57150</xdr:rowOff>
    </xdr:from>
    <xdr:ext cx="1219200" cy="857250"/>
    <xdr:pic>
      <xdr:nvPicPr>
        <xdr:cNvPr id="5" name="472d9dbc-fb17-4f5e-a3d4-28da26d06eac"/>
        <xdr:cNvPicPr>
          <a:picLocks xmlns:a="http://schemas.openxmlformats.org/drawingml/2006/main" noChangeAspect="1"/>
        </xdr:cNvPicPr>
      </xdr:nvPicPr>
      <xdr:blipFill>
        <a:blip xmlns:r="http://schemas.openxmlformats.org/officeDocument/2006/relationships" xmlns:a="http://schemas.openxmlformats.org/drawingml/2006/main" r:embed="R59583378ec094398"/>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12</xdr:row>
      <xdr:rowOff>57150</xdr:rowOff>
    </xdr:from>
    <xdr:ext cx="1219200" cy="857250"/>
    <xdr:pic>
      <xdr:nvPicPr>
        <xdr:cNvPr id="6" name="f1074341-ae8d-4dcf-9298-04e23c7de7bc"/>
        <xdr:cNvPicPr>
          <a:picLocks xmlns:a="http://schemas.openxmlformats.org/drawingml/2006/main" noChangeAspect="1"/>
        </xdr:cNvPicPr>
      </xdr:nvPicPr>
      <xdr:blipFill>
        <a:blip xmlns:r="http://schemas.openxmlformats.org/officeDocument/2006/relationships" xmlns:a="http://schemas.openxmlformats.org/drawingml/2006/main" r:embed="R8e54432ff2324b86"/>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13</xdr:row>
      <xdr:rowOff>57150</xdr:rowOff>
    </xdr:from>
    <xdr:ext cx="1219200" cy="857250"/>
    <xdr:pic>
      <xdr:nvPicPr>
        <xdr:cNvPr id="7" name="ce375b75-0d70-40de-9cba-dbf71d44c236"/>
        <xdr:cNvPicPr>
          <a:picLocks xmlns:a="http://schemas.openxmlformats.org/drawingml/2006/main" noChangeAspect="1"/>
        </xdr:cNvPicPr>
      </xdr:nvPicPr>
      <xdr:blipFill>
        <a:blip xmlns:r="http://schemas.openxmlformats.org/officeDocument/2006/relationships" xmlns:a="http://schemas.openxmlformats.org/drawingml/2006/main" r:embed="Rd30ff2282e404662"/>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15</xdr:row>
      <xdr:rowOff>57150</xdr:rowOff>
    </xdr:from>
    <xdr:ext cx="1219200" cy="857250"/>
    <xdr:pic>
      <xdr:nvPicPr>
        <xdr:cNvPr id="8" name="56c1a80c-592a-450c-bfb1-0ff43cd43b8e"/>
        <xdr:cNvPicPr>
          <a:picLocks xmlns:a="http://schemas.openxmlformats.org/drawingml/2006/main" noChangeAspect="1"/>
        </xdr:cNvPicPr>
      </xdr:nvPicPr>
      <xdr:blipFill>
        <a:blip xmlns:r="http://schemas.openxmlformats.org/officeDocument/2006/relationships" xmlns:a="http://schemas.openxmlformats.org/drawingml/2006/main" r:embed="R8fff87f120fc4e9f"/>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16</xdr:row>
      <xdr:rowOff>57150</xdr:rowOff>
    </xdr:from>
    <xdr:ext cx="1219200" cy="857250"/>
    <xdr:pic>
      <xdr:nvPicPr>
        <xdr:cNvPr id="9" name="c72fa64d-7dd9-4e54-b1a8-7c49d5097058"/>
        <xdr:cNvPicPr>
          <a:picLocks xmlns:a="http://schemas.openxmlformats.org/drawingml/2006/main" noChangeAspect="1"/>
        </xdr:cNvPicPr>
      </xdr:nvPicPr>
      <xdr:blipFill>
        <a:blip xmlns:r="http://schemas.openxmlformats.org/officeDocument/2006/relationships" xmlns:a="http://schemas.openxmlformats.org/drawingml/2006/main" r:embed="R21e4d34d0d2d41e1"/>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19</xdr:row>
      <xdr:rowOff>57150</xdr:rowOff>
    </xdr:from>
    <xdr:ext cx="1219200" cy="857250"/>
    <xdr:pic>
      <xdr:nvPicPr>
        <xdr:cNvPr id="10" name="f50e6247-9dda-4012-849d-05902d143619"/>
        <xdr:cNvPicPr>
          <a:picLocks xmlns:a="http://schemas.openxmlformats.org/drawingml/2006/main" noChangeAspect="1"/>
        </xdr:cNvPicPr>
      </xdr:nvPicPr>
      <xdr:blipFill>
        <a:blip xmlns:r="http://schemas.openxmlformats.org/officeDocument/2006/relationships" xmlns:a="http://schemas.openxmlformats.org/drawingml/2006/main" r:embed="Rd232eb31501447fe"/>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20</xdr:row>
      <xdr:rowOff>57150</xdr:rowOff>
    </xdr:from>
    <xdr:ext cx="1219200" cy="857250"/>
    <xdr:pic>
      <xdr:nvPicPr>
        <xdr:cNvPr id="11" name="deb4c37f-2276-454f-b46f-fbcd349f9318"/>
        <xdr:cNvPicPr>
          <a:picLocks xmlns:a="http://schemas.openxmlformats.org/drawingml/2006/main" noChangeAspect="1"/>
        </xdr:cNvPicPr>
      </xdr:nvPicPr>
      <xdr:blipFill>
        <a:blip xmlns:r="http://schemas.openxmlformats.org/officeDocument/2006/relationships" xmlns:a="http://schemas.openxmlformats.org/drawingml/2006/main" r:embed="R601ad1dc1c5a4de8"/>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21</xdr:row>
      <xdr:rowOff>57150</xdr:rowOff>
    </xdr:from>
    <xdr:ext cx="1219200" cy="857250"/>
    <xdr:pic>
      <xdr:nvPicPr>
        <xdr:cNvPr id="12" name="62bf9daa-a25f-45b9-ae92-2d80147cb959"/>
        <xdr:cNvPicPr>
          <a:picLocks xmlns:a="http://schemas.openxmlformats.org/drawingml/2006/main" noChangeAspect="1"/>
        </xdr:cNvPicPr>
      </xdr:nvPicPr>
      <xdr:blipFill>
        <a:blip xmlns:r="http://schemas.openxmlformats.org/officeDocument/2006/relationships" xmlns:a="http://schemas.openxmlformats.org/drawingml/2006/main" r:embed="R2e6709dcd3474f66"/>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0</xdr:col>
      <xdr:colOff>66675</xdr:colOff>
      <xdr:row>15</xdr:row>
      <xdr:rowOff>57150</xdr:rowOff>
    </xdr:from>
    <xdr:ext cx="1219200" cy="857250"/>
    <xdr:pic>
      <xdr:nvPicPr>
        <xdr:cNvPr id="1" name="ce01e87f-ed73-4182-ba98-c837cdae6998"/>
        <xdr:cNvPicPr>
          <a:picLocks xmlns:a="http://schemas.openxmlformats.org/drawingml/2006/main" noChangeAspect="1"/>
        </xdr:cNvPicPr>
      </xdr:nvPicPr>
      <xdr:blipFill>
        <a:blip xmlns:r="http://schemas.openxmlformats.org/officeDocument/2006/relationships" xmlns:a="http://schemas.openxmlformats.org/drawingml/2006/main" r:embed="R8f39c91667784353"/>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16</xdr:row>
      <xdr:rowOff>57150</xdr:rowOff>
    </xdr:from>
    <xdr:ext cx="1219200" cy="857250"/>
    <xdr:pic>
      <xdr:nvPicPr>
        <xdr:cNvPr id="2" name="da3e7239-fa04-440c-8f2e-65f67b4585b8"/>
        <xdr:cNvPicPr>
          <a:picLocks xmlns:a="http://schemas.openxmlformats.org/drawingml/2006/main" noChangeAspect="1"/>
        </xdr:cNvPicPr>
      </xdr:nvPicPr>
      <xdr:blipFill>
        <a:blip xmlns:r="http://schemas.openxmlformats.org/officeDocument/2006/relationships" xmlns:a="http://schemas.openxmlformats.org/drawingml/2006/main" r:embed="R89f90ef25bda49aa"/>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17</xdr:row>
      <xdr:rowOff>57150</xdr:rowOff>
    </xdr:from>
    <xdr:ext cx="1219200" cy="857250"/>
    <xdr:pic>
      <xdr:nvPicPr>
        <xdr:cNvPr id="3" name="c9c47ae0-6275-4835-b4b2-57fc424834a1"/>
        <xdr:cNvPicPr>
          <a:picLocks xmlns:a="http://schemas.openxmlformats.org/drawingml/2006/main" noChangeAspect="1"/>
        </xdr:cNvPicPr>
      </xdr:nvPicPr>
      <xdr:blipFill>
        <a:blip xmlns:r="http://schemas.openxmlformats.org/officeDocument/2006/relationships" xmlns:a="http://schemas.openxmlformats.org/drawingml/2006/main" r:embed="R45e386d97d9447cf"/>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18</xdr:row>
      <xdr:rowOff>57150</xdr:rowOff>
    </xdr:from>
    <xdr:ext cx="1219200" cy="857250"/>
    <xdr:pic>
      <xdr:nvPicPr>
        <xdr:cNvPr id="4" name="6d810d78-b5e8-44a5-8015-871453898d5f"/>
        <xdr:cNvPicPr>
          <a:picLocks xmlns:a="http://schemas.openxmlformats.org/drawingml/2006/main" noChangeAspect="1"/>
        </xdr:cNvPicPr>
      </xdr:nvPicPr>
      <xdr:blipFill>
        <a:blip xmlns:r="http://schemas.openxmlformats.org/officeDocument/2006/relationships" xmlns:a="http://schemas.openxmlformats.org/drawingml/2006/main" r:embed="Rd2c06d2716b64883"/>
        <a:stretch xmlns:a="http://schemas.openxmlformats.org/drawingml/2006/main">
          <a:fillRect/>
        </a:stretch>
      </xdr:blipFill>
      <xdr:spPr>
        <a:prstGeom xmlns:a="http://schemas.openxmlformats.org/drawingml/2006/main" prst="rect"/>
      </xdr:spPr>
    </xdr:pic>
    <xdr:clientData/>
  </xdr:oneCellAnchor>
  <xdr:oneCellAnchor>
    <xdr:from>
      <xdr:col>0</xdr:col>
      <xdr:colOff>66675</xdr:colOff>
      <xdr:row>20</xdr:row>
      <xdr:rowOff>57150</xdr:rowOff>
    </xdr:from>
    <xdr:ext cx="1219200" cy="857250"/>
    <xdr:pic>
      <xdr:nvPicPr>
        <xdr:cNvPr id="5" name="d474a234-bd58-49b7-8553-8e57c91cd22b"/>
        <xdr:cNvPicPr>
          <a:picLocks xmlns:a="http://schemas.openxmlformats.org/drawingml/2006/main" noChangeAspect="1"/>
        </xdr:cNvPicPr>
      </xdr:nvPicPr>
      <xdr:blipFill>
        <a:blip xmlns:r="http://schemas.openxmlformats.org/officeDocument/2006/relationships" xmlns:a="http://schemas.openxmlformats.org/drawingml/2006/main" r:embed="Rd8cc60b299064c54"/>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ContainerPricingTable" displayName="ContainerPricingTable" ref="A5:P23" headerRowCount="1">
  <x:autoFilter ref="A5:P23"/>
  <x:tableColumns count="16">
    <x:tableColumn id="1" name="Code"/>
    <x:tableColumn id="2" name="Product"/>
    <x:tableColumn id="3" name="Qty"/>
    <x:tableColumn id="4" name="Invoice Unit Cost (USD)"/>
    <x:tableColumn id="5" name="Invoice Unit Cost (AUD)"/>
    <x:tableColumn id="6" name="Market Reference (AUD incl GST)"/>
    <x:tableColumn id="7" name="Planned Selling Price (AUD incl GST)"/>
    <x:tableColumn id="8" name="Revenue ex GST / Unit"/>
    <x:tableColumn id="9" name="Extra Cost / Unit (AUD)"/>
    <x:tableColumn id="10" name="Total Cost / Unit (AUD)"/>
    <x:tableColumn id="11" name="Gross P/L / Unit (AUD)"/>
    <x:tableColumn id="12" name="Gross Margin"/>
    <x:tableColumn id="13" name="Gross Sales incl GST"/>
    <x:tableColumn id="14" name="Gross P/L Total (AUD)"/>
    <x:tableColumn id="15" name="Pricing Basis"/>
    <x:tableColumn id="16" name="Source Ref"/>
  </x:tableColumns>
  <x:tableStyleInfo name="TableStyleMedium2" showRowStripes="1"/>
</x:table>
</file>

<file path=xl/tables/table2.xml><?xml version="1.0" encoding="utf-8"?>
<x:table xmlns:x="http://schemas.openxmlformats.org/spreadsheetml/2006/main" id="2" name="PhotoCatalogueTable" displayName="PhotoCatalogueTable" ref="A4:J22" headerRowCount="1">
  <x:tableColumns count="10">
    <x:tableColumn id="1" name="Photo"/>
    <x:tableColumn id="2" name="Code"/>
    <x:tableColumn id="3" name="Product"/>
    <x:tableColumn id="4" name="Qty"/>
    <x:tableColumn id="5" name="Bought Each (USD)"/>
    <x:tableColumn id="6" name="Bought Each (AUD)"/>
    <x:tableColumn id="7" name="Sell Each (AUD incl GST)"/>
    <x:tableColumn id="8" name="Gross P/L Each (AUD)"/>
    <x:tableColumn id="9" name="Sell All Stock (AUD incl GST)"/>
    <x:tableColumn id="10" name="Photo Match Note"/>
  </x:tableColumns>
  <x:tableStyleInfo name="TableStyleMedium2" showRowStripes="1"/>
</x:table>
</file>

<file path=xl/tables/table3.xml><?xml version="1.0" encoding="utf-8"?>
<x:table xmlns:x="http://schemas.openxmlformats.org/spreadsheetml/2006/main" id="3" name="BundleDealsTable" displayName="BundleDealsTable" ref="A14:N21" headerRowCount="1">
  <x:tableColumns count="14">
    <x:tableColumn id="1" name="Photo"/>
    <x:tableColumn id="2" name="Bundle Deal"/>
    <x:tableColumn id="3" name="Includes"/>
    <x:tableColumn id="4" name="Sets Available"/>
    <x:tableColumn id="5" name="Separate Price / Set"/>
    <x:tableColumn id="6" name="Bundle Price / Set"/>
    <x:tableColumn id="7" name="Saving / Set"/>
    <x:tableColumn id="8" name="Discount"/>
    <x:tableColumn id="9" name="Buy Cost / Set"/>
    <x:tableColumn id="10" name="Gross P/L / Set"/>
    <x:tableColumn id="11" name="Gross Margin"/>
    <x:tableColumn id="12" name="Sell All Deals"/>
    <x:tableColumn id="13" name="Gross P/L All Deals"/>
    <x:tableColumn id="14" name="Stock Note"/>
  </x:tableColumns>
  <x:tableStyleInfo name="TableStyleMedium2" showRowStripes="1"/>
</x:table>
</file>

<file path=xl/tables/table4.xml><?xml version="1.0" encoding="utf-8"?>
<x:table xmlns:x="http://schemas.openxmlformats.org/spreadsheetml/2006/main" id="4" name="ChannelBudgetTable" displayName="ChannelBudgetTable" ref="A16:G22" headerRowCount="1">
  <x:tableColumns count="7">
    <x:tableColumn id="1" name="Channel"/>
    <x:tableColumn id="2" name="Role"/>
    <x:tableColumn id="3" name="Budget (AUD)"/>
    <x:tableColumn id="4" name="Share"/>
    <x:tableColumn id="5" name="Weekly Average"/>
    <x:tableColumn id="6" name="Primary KPI"/>
    <x:tableColumn id="7" name="Status"/>
  </x:tableColumns>
  <x:tableStyleInfo name="TableStyleMedium2" showRowStripes="1"/>
</x:table>
</file>

<file path=xl/tables/table5.xml><?xml version="1.0" encoding="utf-8"?>
<x:table xmlns:x="http://schemas.openxmlformats.org/spreadsheetml/2006/main" id="5" name="OfferBudgetTable" displayName="OfferBudgetTable" ref="A26:F39" headerRowCount="1">
  <x:tableColumns count="6">
    <x:tableColumn id="1" name="Promoted Offer / Product Group"/>
    <x:tableColumn id="2" name="Product Lines Covered"/>
    <x:tableColumn id="3" name="Budget (AUD)"/>
    <x:tableColumn id="4" name="Share"/>
    <x:tableColumn id="5" name="Stock Objective"/>
    <x:tableColumn id="6" name="Creative Hook"/>
  </x:tableColumns>
  <x:tableStyleInfo name="TableStyleMedium2" showRowStripes="1"/>
</x:table>
</file>

<file path=xl/tables/table6.xml><?xml version="1.0" encoding="utf-8"?>
<x:table xmlns:x="http://schemas.openxmlformats.org/spreadsheetml/2006/main" id="6" name="SellThroughPhasesTable" displayName="SellThroughPhasesTable" ref="A16:J22" headerRowCount="1">
  <x:tableColumns count="10">
    <x:tableColumn id="1" name="Phase"/>
    <x:tableColumn id="2" name="Period"/>
    <x:tableColumn id="3" name="Start Date"/>
    <x:tableColumn id="4" name="End Date"/>
    <x:tableColumn id="5" name="Share of Planned Sales"/>
    <x:tableColumn id="6" name="Target Sales incl. GST"/>
    <x:tableColumn id="7" name="Pieces Moved"/>
    <x:tableColumn id="8" name="Approx. Orders"/>
    <x:tableColumn id="9" name="Cumulative Pieces Sold"/>
    <x:tableColumn id="10" name="Focus / Decision Trigge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9b185dc9e9449b6" /></Relationships>
</file>

<file path=xl/worksheets/_rels/sheet2.xml.rels>&#65279;<?xml version="1.0" encoding="utf-8"?><Relationships xmlns="http://schemas.openxmlformats.org/package/2006/relationships"><Relationship Type="http://schemas.openxmlformats.org/officeDocument/2006/relationships/table" Target="/xl/tables/table1.xml" Id="Rfe5b8c3314f34d8f" /></Relationships>
</file>

<file path=xl/worksheets/_rels/sheet3.xml.rels>&#65279;<?xml version="1.0" encoding="utf-8"?><Relationships xmlns="http://schemas.openxmlformats.org/package/2006/relationships"><Relationship Type="http://schemas.openxmlformats.org/officeDocument/2006/relationships/drawing" Target="/xl/drawings/drawing2.xml" Id="Rc16cc4b977f34fb3" /><Relationship Type="http://schemas.openxmlformats.org/officeDocument/2006/relationships/table" Target="/xl/tables/table2.xml" Id="Rb5691252064d4d41" /></Relationships>
</file>

<file path=xl/worksheets/_rels/sheet4.xml.rels>&#65279;<?xml version="1.0" encoding="utf-8"?><Relationships xmlns="http://schemas.openxmlformats.org/package/2006/relationships"><Relationship Type="http://schemas.openxmlformats.org/officeDocument/2006/relationships/drawing" Target="/xl/drawings/drawing3.xml" Id="R27ef40f148d34fdc" /><Relationship Type="http://schemas.openxmlformats.org/officeDocument/2006/relationships/table" Target="/xl/tables/table3.xml" Id="R62dc2dba3c9a45f9" /></Relationships>
</file>

<file path=xl/worksheets/_rels/sheet6.xml.rels>&#65279;<?xml version="1.0" encoding="utf-8"?><Relationships xmlns="http://schemas.openxmlformats.org/package/2006/relationships"><Relationship Type="http://schemas.openxmlformats.org/officeDocument/2006/relationships/table" Target="/xl/tables/table4.xml" Id="Ra4f05261c2964c55" /><Relationship Type="http://schemas.openxmlformats.org/officeDocument/2006/relationships/table" Target="/xl/tables/table5.xml" Id="R1af00a3d165343a5" /></Relationships>
</file>

<file path=xl/worksheets/_rels/sheet7.xml.rels>&#65279;<?xml version="1.0" encoding="utf-8"?><Relationships xmlns="http://schemas.openxmlformats.org/package/2006/relationships"><Relationship Type="http://schemas.openxmlformats.org/officeDocument/2006/relationships/table" Target="/xl/tables/table6.xml" Id="R063ee241cbe24958"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25" hidden="0" customWidth="1"/>
    <x:col min="3" max="3" width="3" hidden="0" customWidth="1"/>
    <x:col min="4" max="4" width="26" hidden="0" customWidth="1"/>
    <x:col min="5" max="5" width="18"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s>
  <x:sheetData>
    <x:row r="1" ht="34" customHeight="1">
      <x:c r="A1" s="4" t="str">
        <x:v>BNE Container Pricing and Gross Profit Model</x:v>
      </x:c>
      <x:c r="B1" s="4"/>
      <x:c r="C1" s="4"/>
      <x:c r="D1" s="4"/>
      <x:c r="E1" s="4"/>
      <x:c r="F1" s="4"/>
      <x:c r="G1" s="4"/>
      <x:c r="H1" s="4"/>
    </x:row>
    <x:row r="2" ht="34" customHeight="1">
      <x:c r="A2" s="7" t="str">
        <x:v>Projected retail sell-through at current indexed Australian sale prices; gross margin before freight, duties, delivery, advertising, storage and tax advice.</x:v>
      </x:c>
      <x:c r="B2" s="7"/>
      <x:c r="C2" s="7"/>
      <x:c r="D2" s="7"/>
      <x:c r="E2" s="7"/>
      <x:c r="F2" s="7"/>
      <x:c r="G2" s="7"/>
      <x:c r="H2" s="7"/>
    </x:row>
    <x:row r="4">
      <x:c r="A4" s="10" t="str">
        <x:v>Assumption</x:v>
      </x:c>
      <x:c r="B4" s="10" t="str">
        <x:v>Value</x:v>
      </x:c>
      <x:c r="D4" s="10" t="str">
        <x:v>Full Container Forecast</x:v>
      </x:c>
      <x:c r="E4" s="10" t="str">
        <x:v>Amount</x:v>
      </x:c>
    </x:row>
    <x:row r="5">
      <x:c r="A5" t="str">
        <x:v>USD per AUD (RBA, 27 May 2026)</x:v>
      </x:c>
      <x:c r="B5" s="15" t="n">
        <x:v>0.7156</x:v>
      </x:c>
      <x:c r="D5" t="str">
        <x:v>Inventory units</x:v>
      </x:c>
      <x:c r="E5" s="17" t="n">
        <x:f>SUM('Product Pricing'!$C$6:$C$23)</x:f>
        <x:v>406</x:v>
      </x:c>
    </x:row>
    <x:row r="6">
      <x:c r="A6" t="str">
        <x:v>AUD per USD</x:v>
      </x:c>
      <x:c r="B6" s="11" t="n">
        <x:f>1/B5</x:f>
        <x:v>1.397428731134712</x:v>
      </x:c>
      <x:c r="D6" t="str">
        <x:v>Invoice cost (USD)</x:v>
      </x:c>
      <x:c r="E6" s="18" t="n">
        <x:f>SUMPRODUCT('Product Pricing'!$D$6:$D$23,'Product Pricing'!$C$6:$C$23)</x:f>
        <x:v>40525</x:v>
      </x:c>
    </x:row>
    <x:row r="7">
      <x:c r="A7" t="str">
        <x:v>GST included in retail price</x:v>
      </x:c>
      <x:c r="B7" s="12" t="n">
        <x:v>0.1</x:v>
      </x:c>
      <x:c r="D7" t="str">
        <x:v>Invoice cost (AUD)</x:v>
      </x:c>
      <x:c r="E7" s="13" t="n">
        <x:f>SUMPRODUCT('Product Pricing'!$E$6:$E$23,'Product Pricing'!$C$6:$C$23)</x:f>
        <x:v>56630.79932923419</x:v>
      </x:c>
    </x:row>
    <x:row r="8">
      <x:c r="A8" t="str">
        <x:v>Pricing research date</x:v>
      </x:c>
      <x:c r="B8" t="str">
        <x:v>27 May 2026</x:v>
      </x:c>
      <x:c r="D8" t="str">
        <x:v>Other entered costs (AUD)</x:v>
      </x:c>
      <x:c r="E8" s="13" t="n">
        <x:f>B9</x:f>
        <x:v>0</x:v>
      </x:c>
    </x:row>
    <x:row r="9">
      <x:c r="A9" t="str">
        <x:v>Extra landed costs entered below</x:v>
      </x:c>
      <x:c r="B9" s="13" t="n">
        <x:f>SUMPRODUCT('Product Pricing'!$I$6:$I$23,'Product Pricing'!$C$6:$C$23)</x:f>
        <x:v>0</x:v>
      </x:c>
      <x:c r="D9" t="str">
        <x:v>Gross sales incl. GST</x:v>
      </x:c>
      <x:c r="E9" s="13" t="n">
        <x:f>SUM('Product Pricing'!$M$6:$M$23)</x:f>
        <x:v>157520</x:v>
      </x:c>
    </x:row>
    <x:row r="10">
      <x:c r="D10" t="str">
        <x:v>Revenue excl. GST</x:v>
      </x:c>
      <x:c r="E10" s="13" t="n">
        <x:f>SUMPRODUCT('Product Pricing'!$H$6:$H$23,'Product Pricing'!$C$6:$C$23)</x:f>
        <x:v>143199.99999999997</x:v>
      </x:c>
    </x:row>
    <x:row r="11">
      <x:c r="A11" s="10" t="str">
        <x:v>How to update</x:v>
      </x:c>
      <x:c r="B11" s="10" t="str">
        <x:v>Action</x:v>
      </x:c>
      <x:c r="D11" s="22" t="str">
        <x:v>Gross profit / (loss)</x:v>
      </x:c>
      <x:c r="E11" s="23" t="n">
        <x:f>SUM('Product Pricing'!$N$6:$N$23)</x:f>
        <x:v>86569.2006707658</x:v>
      </x:c>
    </x:row>
    <x:row r="12">
      <x:c r="A12" s="16" t="str">
        <x:v>Selling prices</x:v>
      </x:c>
      <x:c r="B12" s="16" t="str">
        <x:v>Edit yellow cells in Product Pricing column G.</x:v>
      </x:c>
      <x:c r="D12" s="22" t="str">
        <x:v>Gross margin</x:v>
      </x:c>
      <x:c r="E12" s="24" t="n">
        <x:f>IF(E10=0,0,E11/E10)</x:f>
        <x:v>0.6045335242371914</x:v>
      </x:c>
    </x:row>
    <x:row r="13">
      <x:c r="A13" s="16" t="str">
        <x:v>Freight/other costs</x:v>
      </x:c>
      <x:c r="B13" s="16" t="str">
        <x:v>Enter per-unit costs in Product Pricing column I.</x:v>
      </x:c>
    </x:row>
    <x:row r="14">
      <x:c r="A14" s="16" t="str">
        <x:v>Profit meaning</x:v>
      </x:c>
      <x:c r="B14" s="16" t="str">
        <x:v>Gross profit excludes unentered costs and tax advice.</x:v>
      </x:c>
    </x:row>
    <x:row r="17">
      <x:c r="A17" s="10" t="str">
        <x:v>Product</x:v>
      </x:c>
      <x:c r="B17" s="10" t="str">
        <x:v>Projected Gross Profit (AUD)</x:v>
      </x:c>
    </x:row>
    <x:row r="18">
      <x:c r="A18" t="str">
        <x:v>5 in 1 Sleigh Cot White</x:v>
      </x:c>
      <x:c r="B18" s="25" t="n">
        <x:f>'Product Pricing'!N6</x:f>
        <x:v>13154.123685146602</x:v>
      </x:c>
    </x:row>
    <x:row r="19">
      <x:c r="A19" t="str">
        <x:v>Two Tone Cot White</x:v>
      </x:c>
      <x:c r="B19" s="25" t="n">
        <x:f>'Product Pricing'!N7</x:f>
        <x:v>7500.889272828903</x:v>
      </x:c>
    </x:row>
    <x:row r="20">
      <x:c r="A20" t="str">
        <x:v>Contemporary Cot White</x:v>
      </x:c>
      <x:c r="B20" s="25" t="n">
        <x:f>'Product Pricing'!N8</x:f>
        <x:v>5844.199400376034</x:v>
      </x:c>
    </x:row>
    <x:row r="21">
      <x:c r="A21" t="str">
        <x:v>Royal Cot White</x:v>
      </x:c>
      <x:c r="B21" s="25" t="n">
        <x:f>'Product Pricing'!N9</x:f>
        <x:v>3414.6044006301136</x:v>
      </x:c>
    </x:row>
    <x:row r="22">
      <x:c r="A22" t="str">
        <x:v>Modern Cot White (Slat ends)</x:v>
      </x:c>
      <x:c r="B22" s="25" t="n">
        <x:f>'Product Pricing'!N10</x:f>
        <x:v>2007.9780476650235</x:v>
      </x:c>
    </x:row>
    <x:row r="23">
      <x:c r="A23" t="str">
        <x:v>Heritage Cot White</x:v>
      </x:c>
      <x:c r="B23" s="25" t="n">
        <x:f>'Product Pricing'!N11</x:f>
        <x:v>1689.87245286854</x:v>
      </x:c>
    </x:row>
    <x:row r="24">
      <x:c r="A24" t="str">
        <x:v>Cot mattress</x:v>
      </x:c>
      <x:c r="B24" s="25" t="n">
        <x:f>'Product Pricing'!N12</x:f>
        <x:v>5597.337263072311</x:v>
      </x:c>
    </x:row>
    <x:row r="25">
      <x:c r="A25" t="str">
        <x:v>7 Drawer Chest</x:v>
      </x:c>
      <x:c r="B25" s="25" t="n">
        <x:f>'Product Pricing'!N13</x:f>
        <x:v>9224.554093195791</x:v>
      </x:c>
    </x:row>
    <x:row r="26">
      <x:c r="A26" t="str">
        <x:v>6 Drawer Chest White</x:v>
      </x:c>
      <x:c r="B26" s="25" t="n">
        <x:f>'Product Pricing'!N14</x:f>
        <x:v>7503.430052340056</x:v>
      </x:c>
    </x:row>
    <x:row r="27">
      <x:c r="A27" t="str">
        <x:v>4 Drawer Chest White</x:v>
      </x:c>
      <x:c r="B27" s="25" t="n">
        <x:f>'Product Pricing'!N15</x:f>
        <x:v>8368.733167335738</x:v>
      </x:c>
    </x:row>
    <x:row r="28">
      <x:c r="A28" t="str">
        <x:v>3-drawer change table with mattress White</x:v>
      </x:c>
      <x:c r="B28" s="25" t="n">
        <x:f>'Product Pricing'!N16</x:f>
        <x:v>11264.545962701357</x:v>
      </x:c>
    </x:row>
    <x:row r="29">
      <x:c r="A29" t="str">
        <x:v>Royal 7 Drawer Dresser White</x:v>
      </x:c>
      <x:c r="B29" s="25" t="n">
        <x:f>'Product Pricing'!N17</x:f>
        <x:v>4908.582753188678</x:v>
      </x:c>
    </x:row>
    <x:row r="30">
      <x:c r="A30" t="str">
        <x:v>Royal 3 Drawer Dresser White</x:v>
      </x:c>
      <x:c r="B30" s="25" t="n">
        <x:f>'Product Pricing'!N18</x:f>
        <x:v>1407.490217998882</x:v>
      </x:c>
    </x:row>
    <x:row r="31">
      <x:c r="A31" t="str">
        <x:v>QB Chest Top Oak</x:v>
      </x:c>
      <x:c r="B31" s="25" t="n">
        <x:f>'Product Pricing'!N19</x:f>
        <x:v>280.70532039229636</x:v>
      </x:c>
    </x:row>
    <x:row r="32">
      <x:c r="A32" t="str">
        <x:v>Change Pad for 4-drawer tallboy</x:v>
      </x:c>
      <x:c r="B32" s="25" t="n">
        <x:f>'Product Pricing'!N20</x:f>
        <x:v>42.07530870471061</x:v>
      </x:c>
    </x:row>
    <x:row r="33">
      <x:c r="A33" t="str">
        <x:v>Bedside Bassinet with Mattress White</x:v>
      </x:c>
      <x:c r="B33" s="25" t="n">
        <x:f>'Product Pricing'!N21</x:f>
        <x:v>1847.9597540525428</x:v>
      </x:c>
    </x:row>
    <x:row r="34">
      <x:c r="A34" t="str">
        <x:v>Toy Box White</x:v>
      </x:c>
      <x:c r="B34" s="25" t="n">
        <x:f>'Product Pricing'!N22</x:f>
        <x:v>1434.2700340464455</x:v>
      </x:c>
    </x:row>
    <x:row r="35">
      <x:c r="A35" t="str">
        <x:v>Toy Shelf White</x:v>
      </x:c>
      <x:c r="B35" s="25" t="n">
        <x:f>'Product Pricing'!N23</x:f>
        <x:v>1077.8494842217592</x:v>
      </x:c>
    </x:row>
  </x:sheetData>
  <x:mergeCells>
    <x:mergeCell ref="A1:H1"/>
    <x:mergeCell ref="A2:H2"/>
  </x:mergeCells>
  <x:conditionalFormatting sqref="B18:B35">
    <x:cfRule type="dataBar" priority="1">
      <x:dataBar>
        <x:cfvo type="min"/>
        <x:cfvo type="max"/>
        <x:color rgb="FF277C78"/>
      </x:dataBar>
      <x:extLst>
        <x:ext xmlns:x14="http://schemas.microsoft.com/office/spreadsheetml/2009/9/main" uri="{B025F937-C7B1-47D3-B67F-A62EFF666E3E}">
          <x14:id>{8213237C-262D-8CED-9257-E0A72B4BD1FC}</x14:id>
        </x:ext>
      </x:extLst>
    </x:cfRule>
  </x:conditionalFormatting>
  <x:pageMargins left="0.7" right="0.7" top="0.75" bottom="0.75" header="0.3" footer="0.3"/>
  <x:drawing xmlns:r="http://schemas.openxmlformats.org/officeDocument/2006/relationships" r:id="Rb9b185dc9e9449b6"/>
  <x:extLst>
    <x:ext xmlns:x14="http://schemas.microsoft.com/office/spreadsheetml/2009/9/main" xmlns:xm="http://schemas.microsoft.com/office/excel/2006/main" uri="{78C0D931-6437-407d-A8EE-F0AAD7539E65}">
      <x14:conditionalFormattings>
        <x14:conditionalFormatting>
          <x14:cfRule type="dataBar" priority="1" id="{8213237C-262D-8CED-9257-E0A72B4BD1FC}">
            <x14:dataBar gradient="1">
              <x14:cfvo type="min"/>
              <x14:cfvo type="max"/>
              <x14:fillColor rgb="FF277C78"/>
            </x14:dataBar>
          </x14:cfRule>
          <xm:sqref>B18:B35</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37" hidden="0" customWidth="1"/>
    <x:col min="3" max="3" width="8" hidden="0" customWidth="1"/>
    <x:col min="4" max="4" width="18" hidden="0" customWidth="1"/>
    <x:col min="5" max="5" width="18" hidden="0" customWidth="1"/>
    <x:col min="6" max="6" width="20" hidden="0" customWidth="1"/>
    <x:col min="7" max="7" width="20" hidden="0" customWidth="1"/>
    <x:col min="8" max="8" width="18" hidden="0" customWidth="1"/>
    <x:col min="9" max="9" width="18" hidden="0" customWidth="1"/>
    <x:col min="10" max="10" width="18" hidden="0" customWidth="1"/>
    <x:col min="11" max="11" width="18" hidden="0" customWidth="1"/>
    <x:col min="12" max="12" width="14" hidden="0" customWidth="1"/>
    <x:col min="13" max="13" width="20" hidden="0" customWidth="1"/>
    <x:col min="14" max="14" width="20" hidden="0" customWidth="1"/>
    <x:col min="15" max="15" width="46" hidden="0" customWidth="1"/>
    <x:col min="16" max="16" width="15" hidden="0" customWidth="1"/>
  </x:cols>
  <x:sheetData>
    <x:row r="1" ht="34" customHeight="1">
      <x:c r="A1" s="4" t="str">
        <x:v>Product Pricing, Proposed Selling Price and Gross Profit / Loss</x:v>
      </x:c>
      <x:c r="B1" s="4"/>
      <x:c r="C1" s="4"/>
      <x:c r="D1" s="4"/>
      <x:c r="E1" s="4"/>
      <x:c r="F1" s="4"/>
      <x:c r="G1" s="4"/>
      <x:c r="H1" s="4"/>
      <x:c r="I1" s="4"/>
      <x:c r="J1" s="4"/>
      <x:c r="K1" s="4"/>
      <x:c r="L1" s="4"/>
      <x:c r="M1" s="4"/>
      <x:c r="N1" s="4"/>
      <x:c r="O1" s="4"/>
      <x:c r="P1" s="4"/>
    </x:row>
    <x:row r="2" ht="34" customHeight="1">
      <x:c r="A2" s="7" t="str">
        <x:v>Yellow cells are inputs. Planned selling prices start at the latest indexed Cloud 9 sale prices. Add any freight, import, warehouse, delivery or selling costs in column I.</x:v>
      </x:c>
      <x:c r="B2" s="7"/>
      <x:c r="C2" s="7"/>
      <x:c r="D2" s="7"/>
      <x:c r="E2" s="7"/>
      <x:c r="F2" s="7"/>
      <x:c r="G2" s="7"/>
      <x:c r="H2" s="7"/>
      <x:c r="I2" s="7"/>
      <x:c r="J2" s="7"/>
      <x:c r="K2" s="7"/>
      <x:c r="L2" s="7"/>
      <x:c r="M2" s="7"/>
      <x:c r="N2" s="7"/>
      <x:c r="O2" s="7"/>
      <x:c r="P2" s="7"/>
    </x:row>
    <x:row r="5" ht="34" customHeight="1">
      <x:c r="A5" s="30" t="str">
        <x:v>Code</x:v>
      </x:c>
      <x:c r="B5" s="30" t="str">
        <x:v>Product</x:v>
      </x:c>
      <x:c r="C5" s="30" t="str">
        <x:v>Qty</x:v>
      </x:c>
      <x:c r="D5" s="30" t="str">
        <x:v>Invoice Unit Cost (USD)</x:v>
      </x:c>
      <x:c r="E5" s="30" t="str">
        <x:v>Invoice Unit Cost (AUD)</x:v>
      </x:c>
      <x:c r="F5" s="30" t="str">
        <x:v>Market Reference (AUD incl GST)</x:v>
      </x:c>
      <x:c r="G5" s="30" t="str">
        <x:v>Planned Selling Price (AUD incl GST)</x:v>
      </x:c>
      <x:c r="H5" s="30" t="str">
        <x:v>Revenue ex GST / Unit</x:v>
      </x:c>
      <x:c r="I5" s="30" t="str">
        <x:v>Extra Cost / Unit (AUD)</x:v>
      </x:c>
      <x:c r="J5" s="30" t="str">
        <x:v>Total Cost / Unit (AUD)</x:v>
      </x:c>
      <x:c r="K5" s="30" t="str">
        <x:v>Gross P/L / Unit (AUD)</x:v>
      </x:c>
      <x:c r="L5" s="30" t="str">
        <x:v>Gross Margin</x:v>
      </x:c>
      <x:c r="M5" s="30" t="str">
        <x:v>Gross Sales incl GST</x:v>
      </x:c>
      <x:c r="N5" s="30" t="str">
        <x:v>Gross P/L Total (AUD)</x:v>
      </x:c>
      <x:c r="O5" s="30" t="str">
        <x:v>Pricing Basis</x:v>
      </x:c>
      <x:c r="P5" s="30" t="str">
        <x:v>Source Ref</x:v>
      </x:c>
    </x:row>
    <x:row r="6">
      <x:c r="A6" t="str">
        <x:v>BC-1501</x:v>
      </x:c>
      <x:c r="B6" s="16" t="str">
        <x:v>5 in 1 Sleigh Cot White</x:v>
      </x:c>
      <x:c r="C6" t="n">
        <x:v>40</x:v>
      </x:c>
      <x:c r="D6" s="18" t="n">
        <x:v>155</x:v>
      </x:c>
      <x:c r="E6" s="13" t="n">
        <x:f>D6*Summary!$B$6</x:f>
        <x:v>216.60145332588036</x:v>
      </x:c>
      <x:c r="F6" s="34" t="n">
        <x:v>600</x:v>
      </x:c>
      <x:c r="G6" s="34" t="n">
        <x:v>600</x:v>
      </x:c>
      <x:c r="H6" s="13" t="n">
        <x:f>G6/(1+Summary!$B$7)</x:f>
        <x:v>545.4545454545454</x:v>
      </x:c>
      <x:c r="I6" s="34" t="n">
        <x:v>0</x:v>
      </x:c>
      <x:c r="J6" s="13" t="n">
        <x:f>E6+I6</x:f>
        <x:v>216.60145332588036</x:v>
      </x:c>
      <x:c r="K6" s="13" t="n">
        <x:f>H6-J6</x:f>
        <x:v>328.853092128665</x:v>
      </x:c>
      <x:c r="L6" s="12" t="n">
        <x:f>IF(H6=0,0,K6/H6)</x:f>
        <x:v>0.6028973355692193</x:v>
      </x:c>
      <x:c r="M6" s="13" t="n">
        <x:f>G6*C6</x:f>
        <x:v>24000</x:v>
      </x:c>
      <x:c r="N6" s="13" t="n">
        <x:f>K6*C6</x:f>
        <x:v>13154.123685146602</x:v>
      </x:c>
      <x:c r="O6" s="16" t="str">
        <x:v>Indexed Cloud 9 product-only sale price</x:v>
      </x:c>
      <x:c r="P6" t="str">
        <x:v>COTS</x:v>
      </x:c>
    </x:row>
    <x:row r="7">
      <x:c r="A7" t="str">
        <x:v>BC-1901</x:v>
      </x:c>
      <x:c r="B7" s="16" t="str">
        <x:v>Two Tone Cot White</x:v>
      </x:c>
      <x:c r="C7" t="n">
        <x:v>20</x:v>
      </x:c>
      <x:c r="D7" s="18" t="n">
        <x:v>187</x:v>
      </x:c>
      <x:c r="E7" s="13" t="n">
        <x:f>D7*Summary!$B$6</x:f>
        <x:v>261.3191727221911</x:v>
      </x:c>
      <x:c r="F7" s="34" t="n">
        <x:v>700</x:v>
      </x:c>
      <x:c r="G7" s="34" t="n">
        <x:v>700</x:v>
      </x:c>
      <x:c r="H7" s="13" t="n">
        <x:f>G7/(1+Summary!$B$7)</x:f>
        <x:v>636.3636363636363</x:v>
      </x:c>
      <x:c r="I7" s="34" t="n">
        <x:v>0</x:v>
      </x:c>
      <x:c r="J7" s="13" t="n">
        <x:f>E7+I7</x:f>
        <x:v>261.3191727221911</x:v>
      </x:c>
      <x:c r="K7" s="13" t="n">
        <x:f>H7-J7</x:f>
        <x:v>375.04446364144513</x:v>
      </x:c>
      <x:c r="L7" s="12" t="n">
        <x:f>IF(H7=0,0,K7/H7)</x:f>
        <x:v>0.589355585722271</x:v>
      </x:c>
      <x:c r="M7" s="13" t="n">
        <x:f>G7*C7</x:f>
        <x:v>14000</x:v>
      </x:c>
      <x:c r="N7" s="13" t="n">
        <x:f>K7*C7</x:f>
        <x:v>7500.889272828903</x:v>
      </x:c>
      <x:c r="O7" s="16" t="str">
        <x:v>Indexed Cloud 9 product-only sale price</x:v>
      </x:c>
      <x:c r="P7" t="str">
        <x:v>COTS</x:v>
      </x:c>
    </x:row>
    <x:row r="8">
      <x:c r="A8" t="str">
        <x:v>BC-1505</x:v>
      </x:c>
      <x:c r="B8" s="16" t="str">
        <x:v>Contemporary Cot White</x:v>
      </x:c>
      <x:c r="C8" t="n">
        <x:v>16</x:v>
      </x:c>
      <x:c r="D8" s="18" t="n">
        <x:v>194</x:v>
      </x:c>
      <x:c r="E8" s="13" t="n">
        <x:f>D8*Summary!$B$6</x:f>
        <x:v>271.10117384013415</x:v>
      </x:c>
      <x:c r="F8" s="34" t="n">
        <x:v>700</x:v>
      </x:c>
      <x:c r="G8" s="34" t="n">
        <x:v>700</x:v>
      </x:c>
      <x:c r="H8" s="13" t="n">
        <x:f>G8/(1+Summary!$B$7)</x:f>
        <x:v>636.3636363636363</x:v>
      </x:c>
      <x:c r="I8" s="34" t="n">
        <x:v>0</x:v>
      </x:c>
      <x:c r="J8" s="13" t="n">
        <x:f>E8+I8</x:f>
        <x:v>271.10117384013415</x:v>
      </x:c>
      <x:c r="K8" s="13" t="n">
        <x:f>H8-J8</x:f>
        <x:v>365.2624625235021</x:v>
      </x:c>
      <x:c r="L8" s="12" t="n">
        <x:f>IF(H8=0,0,K8/H8)</x:f>
        <x:v>0.5739838696797891</x:v>
      </x:c>
      <x:c r="M8" s="13" t="n">
        <x:f>G8*C8</x:f>
        <x:v>11200</x:v>
      </x:c>
      <x:c r="N8" s="13" t="n">
        <x:f>K8*C8</x:f>
        <x:v>5844.199400376034</x:v>
      </x:c>
      <x:c r="O8" s="16" t="str">
        <x:v>Indexed Cloud 9 product-only sale price</x:v>
      </x:c>
      <x:c r="P8" t="str">
        <x:v>COTS</x:v>
      </x:c>
    </x:row>
    <x:row r="9">
      <x:c r="A9" t="str">
        <x:v>BC-1721</x:v>
      </x:c>
      <x:c r="B9" s="16" t="str">
        <x:v>Royal Cot White</x:v>
      </x:c>
      <x:c r="C9" t="n">
        <x:v>8</x:v>
      </x:c>
      <x:c r="D9" s="18" t="n">
        <x:v>215</x:v>
      </x:c>
      <x:c r="E9" s="13" t="n">
        <x:f>D9*Summary!$B$6</x:f>
        <x:v>300.44717719396306</x:v>
      </x:c>
      <x:c r="F9" s="34" t="n">
        <x:v>800</x:v>
      </x:c>
      <x:c r="G9" s="34" t="n">
        <x:v>800</x:v>
      </x:c>
      <x:c r="H9" s="13" t="n">
        <x:f>G9/(1+Summary!$B$7)</x:f>
        <x:v>727.2727272727273</x:v>
      </x:c>
      <x:c r="I9" s="34" t="n">
        <x:v>0</x:v>
      </x:c>
      <x:c r="J9" s="13" t="n">
        <x:f>E9+I9</x:f>
        <x:v>300.44717719396306</x:v>
      </x:c>
      <x:c r="K9" s="13" t="n">
        <x:f>H9-J9</x:f>
        <x:v>426.8255500787642</x:v>
      </x:c>
      <x:c r="L9" s="12" t="n">
        <x:f>IF(H9=0,0,K9/H9)</x:f>
        <x:v>0.5868851313583008</x:v>
      </x:c>
      <x:c r="M9" s="13" t="n">
        <x:f>G9*C9</x:f>
        <x:v>6400</x:v>
      </x:c>
      <x:c r="N9" s="13" t="n">
        <x:f>K9*C9</x:f>
        <x:v>3414.6044006301136</x:v>
      </x:c>
      <x:c r="O9" s="16" t="str">
        <x:v>Indexed Cloud 9 product-only sale price</x:v>
      </x:c>
      <x:c r="P9" t="str">
        <x:v>COTS</x:v>
      </x:c>
    </x:row>
    <x:row r="10">
      <x:c r="A10" t="str">
        <x:v>MODERN</x:v>
      </x:c>
      <x:c r="B10" s="16" t="str">
        <x:v>Modern Cot White (Slat ends)</x:v>
      </x:c>
      <x:c r="C10" t="n">
        <x:v>10</x:v>
      </x:c>
      <x:c r="D10" s="18" t="n">
        <x:v>84</x:v>
      </x:c>
      <x:c r="E10" s="13" t="n">
        <x:f>D10*Summary!$B$6</x:f>
        <x:v>117.3840134153158</x:v>
      </x:c>
      <x:c r="F10" s="34" t="n">
        <x:v>350</x:v>
      </x:c>
      <x:c r="G10" s="34" t="n">
        <x:v>350</x:v>
      </x:c>
      <x:c r="H10" s="13" t="n">
        <x:f>G10/(1+Summary!$B$7)</x:f>
        <x:v>318.18181818181813</x:v>
      </x:c>
      <x:c r="I10" s="34" t="n">
        <x:v>0</x:v>
      </x:c>
      <x:c r="J10" s="13" t="n">
        <x:f>E10+I10</x:f>
        <x:v>117.3840134153158</x:v>
      </x:c>
      <x:c r="K10" s="13" t="n">
        <x:f>H10-J10</x:f>
        <x:v>200.79780476650234</x:v>
      </x:c>
      <x:c r="L10" s="12" t="n">
        <x:f>IF(H10=0,0,K10/H10)</x:f>
        <x:v>0.631078814980436</x:v>
      </x:c>
      <x:c r="M10" s="13" t="n">
        <x:f>G10*C10</x:f>
        <x:v>3500</x:v>
      </x:c>
      <x:c r="N10" s="13" t="n">
        <x:f>K10*C10</x:f>
        <x:v>2007.9780476650235</x:v>
      </x:c>
      <x:c r="O10" s="16" t="str">
        <x:v>Indexed Cloud 9 product-only sale price</x:v>
      </x:c>
      <x:c r="P10" t="str">
        <x:v>COTS</x:v>
      </x:c>
    </x:row>
    <x:row r="11">
      <x:c r="A11" t="str">
        <x:v>BC-1808</x:v>
      </x:c>
      <x:c r="B11" s="16" t="str">
        <x:v>Heritage Cot White</x:v>
      </x:c>
      <x:c r="C11" t="n">
        <x:v>5</x:v>
      </x:c>
      <x:c r="D11" s="18" t="n">
        <x:v>181</x:v>
      </x:c>
      <x:c r="E11" s="13" t="n">
        <x:f>D11*Summary!$B$6</x:f>
        <x:v>252.93460033538287</x:v>
      </x:c>
      <x:c r="F11" s="34" t="n">
        <x:v>650</x:v>
      </x:c>
      <x:c r="G11" s="34" t="n">
        <x:v>650</x:v>
      </x:c>
      <x:c r="H11" s="13" t="n">
        <x:f>G11/(1+Summary!$B$7)</x:f>
        <x:v>590.9090909090909</x:v>
      </x:c>
      <x:c r="I11" s="34" t="n">
        <x:v>0</x:v>
      </x:c>
      <x:c r="J11" s="13" t="n">
        <x:f>E11+I11</x:f>
        <x:v>252.93460033538287</x:v>
      </x:c>
      <x:c r="K11" s="13" t="n">
        <x:f>H11-J11</x:f>
        <x:v>337.974490573708</x:v>
      </x:c>
      <x:c r="L11" s="12" t="n">
        <x:f>IF(H11=0,0,K11/H11)</x:f>
        <x:v>0.5719568302016598</x:v>
      </x:c>
      <x:c r="M11" s="13" t="n">
        <x:f>G11*C11</x:f>
        <x:v>3250</x:v>
      </x:c>
      <x:c r="N11" s="13" t="n">
        <x:f>K11*C11</x:f>
        <x:v>1689.87245286854</x:v>
      </x:c>
      <x:c r="O11" s="16" t="str">
        <x:v>Indexed Cloud 9 product-only sale price</x:v>
      </x:c>
      <x:c r="P11" t="str">
        <x:v>COTS</x:v>
      </x:c>
    </x:row>
    <x:row r="12">
      <x:c r="A12" t="str">
        <x:v>MATTRESS</x:v>
      </x:c>
      <x:c r="B12" s="16" t="str">
        <x:v>Cot mattress</x:v>
      </x:c>
      <x:c r="C12" t="n">
        <x:v>100</x:v>
      </x:c>
      <x:c r="D12" s="18" t="n">
        <x:v>25</x:v>
      </x:c>
      <x:c r="E12" s="13" t="n">
        <x:f>D12*Summary!$B$6</x:f>
        <x:v>34.9357182783678</x:v>
      </x:c>
      <x:c r="F12" s="34" t="n">
        <x:v>100</x:v>
      </x:c>
      <x:c r="G12" s="34" t="n">
        <x:v>100</x:v>
      </x:c>
      <x:c r="H12" s="13" t="n">
        <x:f>G12/(1+Summary!$B$7)</x:f>
        <x:v>90.9090909090909</x:v>
      </x:c>
      <x:c r="I12" s="34" t="n">
        <x:v>0</x:v>
      </x:c>
      <x:c r="J12" s="13" t="n">
        <x:f>E12+I12</x:f>
        <x:v>34.9357182783678</x:v>
      </x:c>
      <x:c r="K12" s="13" t="n">
        <x:f>H12-J12</x:f>
        <x:v>55.973372630723105</x:v>
      </x:c>
      <x:c r="L12" s="12" t="n">
        <x:f>IF(H12=0,0,K12/H12)</x:f>
        <x:v>0.6157070989379542</x:v>
      </x:c>
      <x:c r="M12" s="13" t="n">
        <x:f>G12*C12</x:f>
        <x:v>10000</x:v>
      </x:c>
      <x:c r="N12" s="13" t="n">
        <x:f>K12*C12</x:f>
        <x:v>5597.337263072311</x:v>
      </x:c>
      <x:c r="O12" s="16" t="str">
        <x:v>Indexed Cloud 9 custom fitting cot mattress sale price</x:v>
      </x:c>
      <x:c r="P12" t="str">
        <x:v>ACCESSORIES</x:v>
      </x:c>
    </x:row>
    <x:row r="13">
      <x:c r="A13" t="str">
        <x:v>BF-2108</x:v>
      </x:c>
      <x:c r="B13" s="16" t="str">
        <x:v>7 Drawer Chest</x:v>
      </x:c>
      <x:c r="C13" t="n">
        <x:v>15</x:v>
      </x:c>
      <x:c r="D13" s="18" t="n">
        <x:v>243</x:v>
      </x:c>
      <x:c r="E13" s="13" t="n">
        <x:f>D13*Summary!$B$6</x:f>
        <x:v>339.575181665735</x:v>
      </x:c>
      <x:c r="F13" s="34" t="n">
        <x:v>1050</x:v>
      </x:c>
      <x:c r="G13" s="34" t="n">
        <x:v>1050</x:v>
      </x:c>
      <x:c r="H13" s="13" t="n">
        <x:f>G13/(1+Summary!$B$7)</x:f>
        <x:v>954.5454545454545</x:v>
      </x:c>
      <x:c r="I13" s="34" t="n">
        <x:v>0</x:v>
      </x:c>
      <x:c r="J13" s="13" t="n">
        <x:f>E13+I13</x:f>
        <x:v>339.575181665735</x:v>
      </x:c>
      <x:c r="K13" s="13" t="n">
        <x:f>H13-J13</x:f>
        <x:v>614.9702728797195</x:v>
      </x:c>
      <x:c r="L13" s="12" t="n">
        <x:f>IF(H13=0,0,K13/H13)</x:f>
        <x:v>0.6442545715882776</x:v>
      </x:c>
      <x:c r="M13" s="13" t="n">
        <x:f>G13*C13</x:f>
        <x:v>15750</x:v>
      </x:c>
      <x:c r="N13" s="13" t="n">
        <x:f>K13*C13</x:f>
        <x:v>9224.554093195791</x:v>
      </x:c>
      <x:c r="O13" s="16" t="str">
        <x:v>Indexed Cloud 9 product-only sale price</x:v>
      </x:c>
      <x:c r="P13" t="str">
        <x:v>DRAWERS</x:v>
      </x:c>
    </x:row>
    <x:row r="14">
      <x:c r="A14" t="str">
        <x:v>BF-1808</x:v>
      </x:c>
      <x:c r="B14" s="16" t="str">
        <x:v>6 Drawer Chest White</x:v>
      </x:c>
      <x:c r="C14" t="n">
        <x:v>15</x:v>
      </x:c>
      <x:c r="D14" s="18" t="n">
        <x:v>195</x:v>
      </x:c>
      <x:c r="E14" s="13" t="n">
        <x:f>D14*Summary!$B$6</x:f>
        <x:v>272.49860257126886</x:v>
      </x:c>
      <x:c r="F14" s="34" t="n">
        <x:v>850</x:v>
      </x:c>
      <x:c r="G14" s="34" t="n">
        <x:v>850</x:v>
      </x:c>
      <x:c r="H14" s="13" t="n">
        <x:f>G14/(1+Summary!$B$7)</x:f>
        <x:v>772.7272727272726</x:v>
      </x:c>
      <x:c r="I14" s="34" t="n">
        <x:v>0</x:v>
      </x:c>
      <x:c r="J14" s="13" t="n">
        <x:f>E14+I14</x:f>
        <x:v>272.49860257126886</x:v>
      </x:c>
      <x:c r="K14" s="13" t="n">
        <x:f>H14-J14</x:f>
        <x:v>500.2286701560038</x:v>
      </x:c>
      <x:c r="L14" s="12" t="n">
        <x:f>IF(H14=0,0,K14/H14)</x:f>
        <x:v>0.647354749613652</x:v>
      </x:c>
      <x:c r="M14" s="13" t="n">
        <x:f>G14*C14</x:f>
        <x:v>12750</x:v>
      </x:c>
      <x:c r="N14" s="13" t="n">
        <x:f>K14*C14</x:f>
        <x:v>7503.430052340056</x:v>
      </x:c>
      <x:c r="O14" s="16" t="str">
        <x:v>Indexed Cloud 9 product-only sale price</x:v>
      </x:c>
      <x:c r="P14" t="str">
        <x:v>DRAWERS</x:v>
      </x:c>
    </x:row>
    <x:row r="15">
      <x:c r="A15" t="str">
        <x:v>CT-07</x:v>
      </x:c>
      <x:c r="B15" s="16" t="str">
        <x:v>4 Drawer Chest White</x:v>
      </x:c>
      <x:c r="C15" t="n">
        <x:v>30</x:v>
      </x:c>
      <x:c r="D15" s="18" t="n">
        <x:v>125</x:v>
      </x:c>
      <x:c r="E15" s="13" t="n">
        <x:f>D15*Summary!$B$6</x:f>
        <x:v>174.678591391839</x:v>
      </x:c>
      <x:c r="F15" s="34" t="n">
        <x:v>499</x:v>
      </x:c>
      <x:c r="G15" s="34" t="n">
        <x:v>499</x:v>
      </x:c>
      <x:c r="H15" s="13" t="n">
        <x:f>G15/(1+Summary!$B$7)</x:f>
        <x:v>453.6363636363636</x:v>
      </x:c>
      <x:c r="I15" s="34" t="n">
        <x:v>0</x:v>
      </x:c>
      <x:c r="J15" s="13" t="n">
        <x:f>E15+I15</x:f>
        <x:v>174.678591391839</x:v>
      </x:c>
      <x:c r="K15" s="13" t="n">
        <x:f>H15-J15</x:f>
        <x:v>278.9577722445246</x:v>
      </x:c>
      <x:c r="L15" s="12" t="n">
        <x:f>IF(H15=0,0,K15/H15)</x:f>
        <x:v>0.6149369728837216</x:v>
      </x:c>
      <x:c r="M15" s="13" t="n">
        <x:f>G15*C15</x:f>
        <x:v>14970</x:v>
      </x:c>
      <x:c r="N15" s="13" t="n">
        <x:f>K15*C15</x:f>
        <x:v>8368.733167335738</x:v>
      </x:c>
      <x:c r="O15" s="16" t="str">
        <x:v>Indexed Cloud 9 product-only sale price</x:v>
      </x:c>
      <x:c r="P15" t="str">
        <x:v>DRAWERS</x:v>
      </x:c>
    </x:row>
    <x:row r="16">
      <x:c r="A16" t="str">
        <x:v>CT-16</x:v>
      </x:c>
      <x:c r="B16" s="16" t="str">
        <x:v>3-drawer change table with mattress White</x:v>
      </x:c>
      <x:c r="C16" t="n">
        <x:v>50</x:v>
      </x:c>
      <x:c r="D16" s="18" t="n">
        <x:v>99</x:v>
      </x:c>
      <x:c r="E16" s="13" t="n">
        <x:f>D16*Summary!$B$6</x:f>
        <x:v>138.3454443823365</x:v>
      </x:c>
      <x:c r="F16" s="34" t="n">
        <x:v>400</x:v>
      </x:c>
      <x:c r="G16" s="34" t="n">
        <x:v>400</x:v>
      </x:c>
      <x:c r="H16" s="13" t="n">
        <x:f>G16/(1+Summary!$B$7)</x:f>
        <x:v>363.6363636363636</x:v>
      </x:c>
      <x:c r="I16" s="34" t="n">
        <x:v>0</x:v>
      </x:c>
      <x:c r="J16" s="13" t="n">
        <x:f>E16+I16</x:f>
        <x:v>138.3454443823365</x:v>
      </x:c>
      <x:c r="K16" s="13" t="n">
        <x:f>H16-J16</x:f>
        <x:v>225.29091925402713</x:v>
      </x:c>
      <x:c r="L16" s="12" t="n">
        <x:f>IF(H16=0,0,K16/H16)</x:f>
        <x:v>0.6195500279485746</x:v>
      </x:c>
      <x:c r="M16" s="13" t="n">
        <x:f>G16*C16</x:f>
        <x:v>20000</x:v>
      </x:c>
      <x:c r="N16" s="13" t="n">
        <x:f>K16*C16</x:f>
        <x:v>11264.545962701357</x:v>
      </x:c>
      <x:c r="O16" s="16" t="str">
        <x:v>Indexed item page price including change mat</x:v>
      </x:c>
      <x:c r="P16" t="str">
        <x:v>CHANGE</x:v>
      </x:c>
    </x:row>
    <x:row r="17">
      <x:c r="A17" t="str">
        <x:v>BF-1801</x:v>
      </x:c>
      <x:c r="B17" s="16" t="str">
        <x:v>Royal 7 Drawer Dresser White</x:v>
      </x:c>
      <x:c r="C17" t="n">
        <x:v>8</x:v>
      </x:c>
      <x:c r="D17" s="18" t="n">
        <x:v>244</x:v>
      </x:c>
      <x:c r="E17" s="13" t="n">
        <x:f>D17*Summary!$B$6</x:f>
        <x:v>340.97261039686975</x:v>
      </x:c>
      <x:c r="F17" s="34" t="n">
        <x:v>1050</x:v>
      </x:c>
      <x:c r="G17" s="34" t="n">
        <x:v>1050</x:v>
      </x:c>
      <x:c r="H17" s="13" t="n">
        <x:f>G17/(1+Summary!$B$7)</x:f>
        <x:v>954.5454545454545</x:v>
      </x:c>
      <x:c r="I17" s="34" t="n">
        <x:v>0</x:v>
      </x:c>
      <x:c r="J17" s="13" t="n">
        <x:f>E17+I17</x:f>
        <x:v>340.97261039686975</x:v>
      </x:c>
      <x:c r="K17" s="13" t="n">
        <x:f>H17-J17</x:f>
        <x:v>613.5728441485847</x:v>
      </x:c>
      <x:c r="L17" s="12" t="n">
        <x:f>IF(H17=0,0,K17/H17)</x:f>
        <x:v>0.6427905986318507</x:v>
      </x:c>
      <x:c r="M17" s="13" t="n">
        <x:f>G17*C17</x:f>
        <x:v>8400</x:v>
      </x:c>
      <x:c r="N17" s="13" t="n">
        <x:f>K17*C17</x:f>
        <x:v>4908.582753188678</x:v>
      </x:c>
      <x:c r="O17" s="16" t="str">
        <x:v>Indexed Cloud 9 product-only sale price</x:v>
      </x:c>
      <x:c r="P17" t="str">
        <x:v>DRAWERS</x:v>
      </x:c>
    </x:row>
    <x:row r="18">
      <x:c r="A18" t="str">
        <x:v>CT-1722</x:v>
      </x:c>
      <x:c r="B18" s="16" t="str">
        <x:v>Royal 3 Drawer Dresser White</x:v>
      </x:c>
      <x:c r="C18" t="n">
        <x:v>4</x:v>
      </x:c>
      <x:c r="D18" s="18" t="n">
        <x:v>106</x:v>
      </x:c>
      <x:c r="E18" s="13" t="n">
        <x:f>D18*Summary!$B$6</x:f>
        <x:v>148.12744550027946</x:v>
      </x:c>
      <x:c r="F18" s="34" t="n">
        <x:v>550</x:v>
      </x:c>
      <x:c r="G18" s="34" t="n">
        <x:v>550</x:v>
      </x:c>
      <x:c r="H18" s="13" t="n">
        <x:f>G18/(1+Summary!$B$7)</x:f>
        <x:v>499.99999999999994</x:v>
      </x:c>
      <x:c r="I18" s="34" t="n">
        <x:v>0</x:v>
      </x:c>
      <x:c r="J18" s="13" t="n">
        <x:f>E18+I18</x:f>
        <x:v>148.12744550027946</x:v>
      </x:c>
      <x:c r="K18" s="13" t="n">
        <x:f>H18-J18</x:f>
        <x:v>351.8725544997205</x:v>
      </x:c>
      <x:c r="L18" s="12" t="n">
        <x:f>IF(H18=0,0,K18/H18)</x:f>
        <x:v>0.7037451089994411</x:v>
      </x:c>
      <x:c r="M18" s="13" t="n">
        <x:f>G18*C18</x:f>
        <x:v>2200</x:v>
      </x:c>
      <x:c r="N18" s="13" t="n">
        <x:f>K18*C18</x:f>
        <x:v>1407.490217998882</x:v>
      </x:c>
      <x:c r="O18" s="16" t="str">
        <x:v>Indexed Cloud 9 sale price</x:v>
      </x:c>
      <x:c r="P18" t="str">
        <x:v>DRAWERS</x:v>
      </x:c>
    </x:row>
    <x:row r="19">
      <x:c r="A19" t="str">
        <x:v>CT-1805-1</x:v>
      </x:c>
      <x:c r="B19" s="16" t="str">
        <x:v>QB Chest Top Oak</x:v>
      </x:c>
      <x:c r="C19" t="n">
        <x:v>40</x:v>
      </x:c>
      <x:c r="D19" s="18" t="n">
        <x:v>21</x:v>
      </x:c>
      <x:c r="E19" s="13" t="n">
        <x:f>D19*Summary!$B$6</x:f>
        <x:v>29.34600335382895</x:v>
      </x:c>
      <x:c r="F19" s="34" t="n">
        <x:v>40</x:v>
      </x:c>
      <x:c r="G19" s="34" t="n">
        <x:v>40</x:v>
      </x:c>
      <x:c r="H19" s="13" t="n">
        <x:f>G19/(1+Summary!$B$7)</x:f>
        <x:v>36.36363636363636</x:v>
      </x:c>
      <x:c r="I19" s="34" t="n">
        <x:v>0</x:v>
      </x:c>
      <x:c r="J19" s="13" t="n">
        <x:f>E19+I19</x:f>
        <x:v>29.34600335382895</x:v>
      </x:c>
      <x:c r="K19" s="13" t="n">
        <x:f>H19-J19</x:f>
        <x:v>7.017633009807408</x:v>
      </x:c>
      <x:c r="L19" s="12" t="n">
        <x:f>IF(H19=0,0,K19/H19)</x:f>
        <x:v>0.19298490776970376</x:v>
      </x:c>
      <x:c r="M19" s="13" t="n">
        <x:f>G19*C19</x:f>
        <x:v>1600</x:v>
      </x:c>
      <x:c r="N19" s="13" t="n">
        <x:f>K19*C19</x:f>
        <x:v>280.70532039229636</x:v>
      </x:c>
      <x:c r="O19" s="16" t="str">
        <x:v>Estimated timber frame portion of $60 frame + mat add-on</x:v>
      </x:c>
      <x:c r="P19" t="str">
        <x:v>INFERRED</x:v>
      </x:c>
    </x:row>
    <x:row r="20">
      <x:c r="A20" t="str">
        <x:v>CHANGE PAD</x:v>
      </x:c>
      <x:c r="B20" s="16" t="str">
        <x:v>Change Pad for 4-drawer tallboy</x:v>
      </x:c>
      <x:c r="C20" t="n">
        <x:v>10</x:v>
      </x:c>
      <x:c r="D20" s="18" t="n">
        <x:v>10</x:v>
      </x:c>
      <x:c r="E20" s="13" t="n">
        <x:f>D20*Summary!$B$6</x:f>
        <x:v>13.974287311347119</x:v>
      </x:c>
      <x:c r="F20" s="34" t="n">
        <x:v>20</x:v>
      </x:c>
      <x:c r="G20" s="34" t="n">
        <x:v>20</x:v>
      </x:c>
      <x:c r="H20" s="13" t="n">
        <x:f>G20/(1+Summary!$B$7)</x:f>
        <x:v>18.18181818181818</x:v>
      </x:c>
      <x:c r="I20" s="34" t="n">
        <x:v>0</x:v>
      </x:c>
      <x:c r="J20" s="13" t="n">
        <x:f>E20+I20</x:f>
        <x:v>13.974287311347119</x:v>
      </x:c>
      <x:c r="K20" s="13" t="n">
        <x:f>H20-J20</x:f>
        <x:v>4.207530870471061</x:v>
      </x:c>
      <x:c r="L20" s="12" t="n">
        <x:f>IF(H20=0,0,K20/H20)</x:f>
        <x:v>0.23141419787590836</x:v>
      </x:c>
      <x:c r="M20" s="13" t="n">
        <x:f>G20*C20</x:f>
        <x:v>200</x:v>
      </x:c>
      <x:c r="N20" s="13" t="n">
        <x:f>K20*C20</x:f>
        <x:v>42.07530870471061</x:v>
      </x:c>
      <x:c r="O20" s="16" t="str">
        <x:v>Indexed Cloud 9 custom fitting change mat sale price</x:v>
      </x:c>
      <x:c r="P20" t="str">
        <x:v>ACCESSORIES</x:v>
      </x:c>
    </x:row>
    <x:row r="21">
      <x:c r="A21" t="str">
        <x:v>BC-1506</x:v>
      </x:c>
      <x:c r="B21" s="16" t="str">
        <x:v>Bedside Bassinet with Mattress White</x:v>
      </x:c>
      <x:c r="C21" t="n">
        <x:v>20</x:v>
      </x:c>
      <x:c r="D21" s="18" t="n">
        <x:v>77</x:v>
      </x:c>
      <x:c r="E21" s="13" t="n">
        <x:f>D21*Summary!$B$6</x:f>
        <x:v>107.60201229737282</x:v>
      </x:c>
      <x:c r="F21" s="34" t="n">
        <x:v>220</x:v>
      </x:c>
      <x:c r="G21" s="34" t="n">
        <x:v>220</x:v>
      </x:c>
      <x:c r="H21" s="13" t="n">
        <x:f>G21/(1+Summary!$B$7)</x:f>
        <x:v>199.99999999999997</x:v>
      </x:c>
      <x:c r="I21" s="34" t="n">
        <x:v>0</x:v>
      </x:c>
      <x:c r="J21" s="13" t="n">
        <x:f>E21+I21</x:f>
        <x:v>107.60201229737282</x:v>
      </x:c>
      <x:c r="K21" s="13" t="n">
        <x:f>H21-J21</x:f>
        <x:v>92.39798770262715</x:v>
      </x:c>
      <x:c r="L21" s="12" t="n">
        <x:f>IF(H21=0,0,K21/H21)</x:f>
        <x:v>0.4619899385131358</x:v>
      </x:c>
      <x:c r="M21" s="13" t="n">
        <x:f>G21*C21</x:f>
        <x:v>4400</x:v>
      </x:c>
      <x:c r="N21" s="13" t="n">
        <x:f>K21*C21</x:f>
        <x:v>1847.9597540525428</x:v>
      </x:c>
      <x:c r="O21" s="16" t="str">
        <x:v>Indexed matching item-page price with mattress</x:v>
      </x:c>
      <x:c r="P21" t="str">
        <x:v>NURSERY</x:v>
      </x:c>
    </x:row>
    <x:row r="22">
      <x:c r="A22" t="str">
        <x:v>TOY BOX</x:v>
      </x:c>
      <x:c r="B22" s="16" t="str">
        <x:v>Toy Box White</x:v>
      </x:c>
      <x:c r="C22" t="n">
        <x:v>10</x:v>
      </x:c>
      <x:c r="D22" s="18" t="n">
        <x:v>60</x:v>
      </x:c>
      <x:c r="E22" s="13" t="n">
        <x:f>D22*Summary!$B$6</x:f>
        <x:v>83.84572386808271</x:v>
      </x:c>
      <x:c r="F22" s="34" t="n">
        <x:v>250</x:v>
      </x:c>
      <x:c r="G22" s="34" t="n">
        <x:v>250</x:v>
      </x:c>
      <x:c r="H22" s="13" t="n">
        <x:f>G22/(1+Summary!$B$7)</x:f>
        <x:v>227.27272727272725</x:v>
      </x:c>
      <x:c r="I22" s="34" t="n">
        <x:v>0</x:v>
      </x:c>
      <x:c r="J22" s="13" t="n">
        <x:f>E22+I22</x:f>
        <x:v>83.84572386808271</x:v>
      </x:c>
      <x:c r="K22" s="13" t="n">
        <x:f>H22-J22</x:f>
        <x:v>143.42700340464455</x:v>
      </x:c>
      <x:c r="L22" s="12" t="n">
        <x:f>IF(H22=0,0,K22/H22)</x:f>
        <x:v>0.631078814980436</x:v>
      </x:c>
      <x:c r="M22" s="13" t="n">
        <x:f>G22*C22</x:f>
        <x:v>2500</x:v>
      </x:c>
      <x:c r="N22" s="13" t="n">
        <x:f>K22*C22</x:f>
        <x:v>1434.2700340464455</x:v>
      </x:c>
      <x:c r="O22" s="16" t="str">
        <x:v>Indexed Cloud 9 sale price</x:v>
      </x:c>
      <x:c r="P22" t="str">
        <x:v>TOY</x:v>
      </x:c>
    </x:row>
    <x:row r="23">
      <x:c r="A23" t="str">
        <x:v>BF-2107</x:v>
      </x:c>
      <x:c r="B23" s="16" t="str">
        <x:v>Toy Shelf White</x:v>
      </x:c>
      <x:c r="C23" t="n">
        <x:v>5</x:v>
      </x:c>
      <x:c r="D23" s="18" t="n">
        <x:v>158</x:v>
      </x:c>
      <x:c r="E23" s="13" t="n">
        <x:f>D23*Summary!$B$6</x:f>
        <x:v>220.7937395192845</x:v>
      </x:c>
      <x:c r="F23" s="34" t="n">
        <x:v>480</x:v>
      </x:c>
      <x:c r="G23" s="34" t="n">
        <x:v>480</x:v>
      </x:c>
      <x:c r="H23" s="13" t="n">
        <x:f>G23/(1+Summary!$B$7)</x:f>
        <x:v>436.3636363636363</x:v>
      </x:c>
      <x:c r="I23" s="34" t="n">
        <x:v>0</x:v>
      </x:c>
      <x:c r="J23" s="13" t="n">
        <x:f>E23+I23</x:f>
        <x:v>220.7937395192845</x:v>
      </x:c>
      <x:c r="K23" s="13" t="n">
        <x:f>H23-J23</x:f>
        <x:v>215.56989684435183</x:v>
      </x:c>
      <x:c r="L23" s="12" t="n">
        <x:f>IF(H23=0,0,K23/H23)</x:f>
        <x:v>0.494014346934973</x:v>
      </x:c>
      <x:c r="M23" s="13" t="n">
        <x:f>G23*C23</x:f>
        <x:v>2400</x:v>
      </x:c>
      <x:c r="N23" s="13" t="n">
        <x:f>K23*C23</x:f>
        <x:v>1077.8494842217592</x:v>
      </x:c>
      <x:c r="O23" s="16" t="str">
        <x:v>Indexed Cloud 9 sale price</x:v>
      </x:c>
      <x:c r="P23" t="str">
        <x:v>TOY</x:v>
      </x:c>
    </x:row>
    <x:row r="24">
      <x:c r="A24" s="9" t="str"/>
      <x:c r="B24" s="37" t="str">
        <x:v>TOTAL</x:v>
      </x:c>
      <x:c r="C24" s="9" t="n">
        <x:f>SUM(C6:C23)</x:f>
        <x:v>406</x:v>
      </x:c>
      <x:c r="D24" s="33" t="n">
        <x:f>SUMPRODUCT(D6:D23,C6:C23)</x:f>
        <x:v>40525</x:v>
      </x:c>
      <x:c r="E24" s="35" t="n">
        <x:f>SUMPRODUCT(E6:E23,C6:C23)</x:f>
        <x:v>56630.79932923419</x:v>
      </x:c>
      <x:c r="F24" s="35"/>
      <x:c r="G24" s="35"/>
      <x:c r="H24" s="35"/>
      <x:c r="I24" s="35" t="n">
        <x:f>SUMPRODUCT(I6:I23,C6:C23)</x:f>
        <x:v>0</x:v>
      </x:c>
      <x:c r="J24" s="35" t="n">
        <x:f>SUMPRODUCT(J6:J23,C6:C23)</x:f>
        <x:v>56630.79932923419</x:v>
      </x:c>
      <x:c r="K24" s="35"/>
      <x:c r="L24" s="36" t="n">
        <x:f>IF(SUMPRODUCT(H6:H23,C6:C23)=0,0,N24/SUMPRODUCT(H6:H23,C6:C23))</x:f>
        <x:v>0.6045335242371914</x:v>
      </x:c>
      <x:c r="M24" s="35" t="n">
        <x:f>SUM(M6:M23)</x:f>
        <x:v>157520</x:v>
      </x:c>
      <x:c r="N24" s="35" t="n">
        <x:f>SUM(N6:N23)</x:f>
        <x:v>86569.2006707658</x:v>
      </x:c>
      <x:c r="O24" s="37" t="str"/>
      <x:c r="P24" s="9" t="str"/>
    </x:row>
  </x:sheetData>
  <x:mergeCells>
    <x:mergeCell ref="A1:P1"/>
    <x:mergeCell ref="A2:P2"/>
  </x:mergeCells>
  <x:conditionalFormatting sqref="K6:K23">
    <x:cfRule type="colorScale" priority="1">
      <x:colorScale>
        <x:cfvo type="min"/>
        <x:cfvo type="percentile" val="50"/>
        <x:cfvo type="max"/>
        <x:color rgb="FFFEE2E2"/>
        <x:color rgb="FFFEF3C7"/>
        <x:color rgb="FFDCFCE7"/>
      </x:colorScale>
    </x:cfRule>
  </x:conditionalFormatting>
  <x:conditionalFormatting sqref="N6:N23">
    <x:cfRule type="colorScale" priority="2">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fe5b8c3314f34d8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16" hidden="0" customWidth="1"/>
    <x:col min="3" max="3" width="39" hidden="0" customWidth="1"/>
    <x:col min="4" max="4" width="8" hidden="0" customWidth="1"/>
    <x:col min="5" max="5" width="19" hidden="0" customWidth="1"/>
    <x:col min="6" max="6" width="19" hidden="0" customWidth="1"/>
    <x:col min="7" max="7" width="19" hidden="0" customWidth="1"/>
    <x:col min="8" max="8" width="19" hidden="0" customWidth="1"/>
    <x:col min="9" max="9" width="19" hidden="0" customWidth="1"/>
    <x:col min="10" max="10" width="30" hidden="0" customWidth="1"/>
  </x:cols>
  <x:sheetData>
    <x:row r="1" ht="34" customHeight="1">
      <x:c r="A1" s="4" t="str">
        <x:v>Photo Catalogue: Buy Price and Selling Price by Item</x:v>
      </x:c>
      <x:c r="B1" s="4"/>
      <x:c r="C1" s="4"/>
      <x:c r="D1" s="4"/>
      <x:c r="E1" s="4"/>
      <x:c r="F1" s="4"/>
      <x:c r="G1" s="4"/>
      <x:c r="H1" s="4"/>
      <x:c r="I1" s="4"/>
      <x:c r="J1" s="4"/>
    </x:row>
    <x:row r="2" ht="42" customHeight="1">
      <x:c r="A2" s="7" t="str">
        <x:v>Prices are per individual item. Buying price in AUD converts the supplied USD invoice price at the RBA rate; selling price is linked to the editable pricing model. Six inventory lines did not have a clear supplied product photo.</x:v>
      </x:c>
      <x:c r="B2" s="7"/>
      <x:c r="C2" s="7"/>
      <x:c r="D2" s="7"/>
      <x:c r="E2" s="7"/>
      <x:c r="F2" s="7"/>
      <x:c r="G2" s="7"/>
      <x:c r="H2" s="7"/>
      <x:c r="I2" s="7"/>
      <x:c r="J2" s="7"/>
    </x:row>
    <x:row r="4" ht="34" customHeight="1">
      <x:c r="A4" s="30" t="str">
        <x:v>Photo</x:v>
      </x:c>
      <x:c r="B4" s="30" t="str">
        <x:v>Code</x:v>
      </x:c>
      <x:c r="C4" s="30" t="str">
        <x:v>Product</x:v>
      </x:c>
      <x:c r="D4" s="30" t="str">
        <x:v>Qty</x:v>
      </x:c>
      <x:c r="E4" s="30" t="str">
        <x:v>Bought Each (USD)</x:v>
      </x:c>
      <x:c r="F4" s="30" t="str">
        <x:v>Bought Each (AUD)</x:v>
      </x:c>
      <x:c r="G4" s="30" t="str">
        <x:v>Sell Each (AUD incl GST)</x:v>
      </x:c>
      <x:c r="H4" s="30" t="str">
        <x:v>Gross P/L Each (AUD)</x:v>
      </x:c>
      <x:c r="I4" s="30" t="str">
        <x:v>Sell All Stock (AUD incl GST)</x:v>
      </x:c>
      <x:c r="J4" s="30" t="str">
        <x:v>Photo Match Note</x:v>
      </x:c>
    </x:row>
    <x:row r="5" ht="76.5" customHeight="1">
      <x:c r="A5" t="str">
        <x:v>No clear supplied photo</x:v>
      </x:c>
      <x:c r="B5" t="str">
        <x:v>BC-1501</x:v>
      </x:c>
      <x:c r="C5" s="16" t="str">
        <x:v>5 in 1 Sleigh Cot White</x:v>
      </x:c>
      <x:c r="D5" t="n">
        <x:v>40</x:v>
      </x:c>
      <x:c r="E5" s="18" t="n">
        <x:v>155</x:v>
      </x:c>
      <x:c r="F5" s="13" t="n">
        <x:f>'Product Pricing'!E6</x:f>
        <x:v>216.60145332588036</x:v>
      </x:c>
      <x:c r="G5" s="39" t="n">
        <x:f>'Product Pricing'!G6</x:f>
        <x:v>600</x:v>
      </x:c>
      <x:c r="H5" s="13" t="n">
        <x:f>'Product Pricing'!K6</x:f>
        <x:v>328.853092128665</x:v>
      </x:c>
      <x:c r="I5" s="13" t="n">
        <x:f>'Product Pricing'!M6</x:f>
        <x:v>24000</x:v>
      </x:c>
      <x:c r="J5" s="16" t="str">
        <x:v>No clear supplied photo supplied</x:v>
      </x:c>
    </x:row>
    <x:row r="6" ht="76.5" customHeight="1">
      <x:c r="A6" t="str"/>
      <x:c r="B6" t="str">
        <x:v>BC-1901</x:v>
      </x:c>
      <x:c r="C6" s="16" t="str">
        <x:v>Two Tone Cot White</x:v>
      </x:c>
      <x:c r="D6" t="n">
        <x:v>20</x:v>
      </x:c>
      <x:c r="E6" s="18" t="n">
        <x:v>187</x:v>
      </x:c>
      <x:c r="F6" s="13" t="n">
        <x:f>'Product Pricing'!E7</x:f>
        <x:v>261.3191727221911</x:v>
      </x:c>
      <x:c r="G6" s="39" t="n">
        <x:f>'Product Pricing'!G7</x:f>
        <x:v>700</x:v>
      </x:c>
      <x:c r="H6" s="13" t="n">
        <x:f>'Product Pricing'!K7</x:f>
        <x:v>375.04446364144513</x:v>
      </x:c>
      <x:c r="I6" s="13" t="n">
        <x:f>'Product Pricing'!M7</x:f>
        <x:v>14000</x:v>
      </x:c>
      <x:c r="J6" s="16" t="str">
        <x:v>Matched supplied photo</x:v>
      </x:c>
    </x:row>
    <x:row r="7" ht="76.5" customHeight="1">
      <x:c r="A7" t="str"/>
      <x:c r="B7" t="str">
        <x:v>BC-1505</x:v>
      </x:c>
      <x:c r="C7" s="16" t="str">
        <x:v>Contemporary Cot White</x:v>
      </x:c>
      <x:c r="D7" t="n">
        <x:v>16</x:v>
      </x:c>
      <x:c r="E7" s="18" t="n">
        <x:v>194</x:v>
      </x:c>
      <x:c r="F7" s="13" t="n">
        <x:f>'Product Pricing'!E8</x:f>
        <x:v>271.10117384013415</x:v>
      </x:c>
      <x:c r="G7" s="39" t="n">
        <x:f>'Product Pricing'!G8</x:f>
        <x:v>700</x:v>
      </x:c>
      <x:c r="H7" s="13" t="n">
        <x:f>'Product Pricing'!K8</x:f>
        <x:v>365.2624625235021</x:v>
      </x:c>
      <x:c r="I7" s="13" t="n">
        <x:f>'Product Pricing'!M8</x:f>
        <x:v>11200</x:v>
      </x:c>
      <x:c r="J7" s="16" t="str">
        <x:v>Matched supplied photo</x:v>
      </x:c>
    </x:row>
    <x:row r="8" ht="76.5" customHeight="1">
      <x:c r="A8" t="str"/>
      <x:c r="B8" t="str">
        <x:v>BC-1721</x:v>
      </x:c>
      <x:c r="C8" s="16" t="str">
        <x:v>Royal Cot White</x:v>
      </x:c>
      <x:c r="D8" t="n">
        <x:v>8</x:v>
      </x:c>
      <x:c r="E8" s="18" t="n">
        <x:v>215</x:v>
      </x:c>
      <x:c r="F8" s="13" t="n">
        <x:f>'Product Pricing'!E9</x:f>
        <x:v>300.44717719396306</x:v>
      </x:c>
      <x:c r="G8" s="39" t="n">
        <x:f>'Product Pricing'!G9</x:f>
        <x:v>800</x:v>
      </x:c>
      <x:c r="H8" s="13" t="n">
        <x:f>'Product Pricing'!K9</x:f>
        <x:v>426.8255500787642</x:v>
      </x:c>
      <x:c r="I8" s="13" t="n">
        <x:f>'Product Pricing'!M9</x:f>
        <x:v>6400</x:v>
      </x:c>
      <x:c r="J8" s="16" t="str">
        <x:v>Matched supplied photo</x:v>
      </x:c>
    </x:row>
    <x:row r="9" ht="76.5" customHeight="1">
      <x:c r="A9" t="str">
        <x:v>No clear supplied photo</x:v>
      </x:c>
      <x:c r="B9" t="str">
        <x:v>MODERN</x:v>
      </x:c>
      <x:c r="C9" s="16" t="str">
        <x:v>Modern Cot White (Slat ends)</x:v>
      </x:c>
      <x:c r="D9" t="n">
        <x:v>10</x:v>
      </x:c>
      <x:c r="E9" s="18" t="n">
        <x:v>84</x:v>
      </x:c>
      <x:c r="F9" s="13" t="n">
        <x:f>'Product Pricing'!E10</x:f>
        <x:v>117.3840134153158</x:v>
      </x:c>
      <x:c r="G9" s="39" t="n">
        <x:f>'Product Pricing'!G10</x:f>
        <x:v>350</x:v>
      </x:c>
      <x:c r="H9" s="13" t="n">
        <x:f>'Product Pricing'!K10</x:f>
        <x:v>200.79780476650234</x:v>
      </x:c>
      <x:c r="I9" s="13" t="n">
        <x:f>'Product Pricing'!M10</x:f>
        <x:v>3500</x:v>
      </x:c>
      <x:c r="J9" s="16" t="str">
        <x:v>No clear supplied photo supplied</x:v>
      </x:c>
    </x:row>
    <x:row r="10" ht="76.5" customHeight="1">
      <x:c r="A10" t="str"/>
      <x:c r="B10" t="str">
        <x:v>BC-1808</x:v>
      </x:c>
      <x:c r="C10" s="16" t="str">
        <x:v>Heritage Cot White</x:v>
      </x:c>
      <x:c r="D10" t="n">
        <x:v>5</x:v>
      </x:c>
      <x:c r="E10" s="18" t="n">
        <x:v>181</x:v>
      </x:c>
      <x:c r="F10" s="13" t="n">
        <x:f>'Product Pricing'!E11</x:f>
        <x:v>252.93460033538287</x:v>
      </x:c>
      <x:c r="G10" s="39" t="n">
        <x:f>'Product Pricing'!G11</x:f>
        <x:v>650</x:v>
      </x:c>
      <x:c r="H10" s="13" t="n">
        <x:f>'Product Pricing'!K11</x:f>
        <x:v>337.974490573708</x:v>
      </x:c>
      <x:c r="I10" s="13" t="n">
        <x:f>'Product Pricing'!M11</x:f>
        <x:v>3250</x:v>
      </x:c>
      <x:c r="J10" s="16" t="str">
        <x:v>Matched supplied photo</x:v>
      </x:c>
    </x:row>
    <x:row r="11" ht="76.5" customHeight="1">
      <x:c r="A11" t="str">
        <x:v>No clear supplied photo</x:v>
      </x:c>
      <x:c r="B11" t="str">
        <x:v>MATTRESS</x:v>
      </x:c>
      <x:c r="C11" s="16" t="str">
        <x:v>Cot mattress</x:v>
      </x:c>
      <x:c r="D11" t="n">
        <x:v>100</x:v>
      </x:c>
      <x:c r="E11" s="18" t="n">
        <x:v>25</x:v>
      </x:c>
      <x:c r="F11" s="13" t="n">
        <x:f>'Product Pricing'!E12</x:f>
        <x:v>34.9357182783678</x:v>
      </x:c>
      <x:c r="G11" s="39" t="n">
        <x:f>'Product Pricing'!G12</x:f>
        <x:v>100</x:v>
      </x:c>
      <x:c r="H11" s="13" t="n">
        <x:f>'Product Pricing'!K12</x:f>
        <x:v>55.973372630723105</x:v>
      </x:c>
      <x:c r="I11" s="13" t="n">
        <x:f>'Product Pricing'!M12</x:f>
        <x:v>10000</x:v>
      </x:c>
      <x:c r="J11" s="16" t="str">
        <x:v>No clear supplied photo supplied</x:v>
      </x:c>
    </x:row>
    <x:row r="12" ht="76.5" customHeight="1">
      <x:c r="A12" t="str"/>
      <x:c r="B12" t="str">
        <x:v>BF-2108</x:v>
      </x:c>
      <x:c r="C12" s="16" t="str">
        <x:v>7 Drawer Chest</x:v>
      </x:c>
      <x:c r="D12" t="n">
        <x:v>15</x:v>
      </x:c>
      <x:c r="E12" s="18" t="n">
        <x:v>243</x:v>
      </x:c>
      <x:c r="F12" s="13" t="n">
        <x:f>'Product Pricing'!E13</x:f>
        <x:v>339.575181665735</x:v>
      </x:c>
      <x:c r="G12" s="39" t="n">
        <x:f>'Product Pricing'!G13</x:f>
        <x:v>1050</x:v>
      </x:c>
      <x:c r="H12" s="13" t="n">
        <x:f>'Product Pricing'!K13</x:f>
        <x:v>614.9702728797195</x:v>
      </x:c>
      <x:c r="I12" s="13" t="n">
        <x:f>'Product Pricing'!M13</x:f>
        <x:v>15750</x:v>
      </x:c>
      <x:c r="J12" s="16" t="str">
        <x:v>Matched supplied photo</x:v>
      </x:c>
    </x:row>
    <x:row r="13" ht="76.5" customHeight="1">
      <x:c r="A13" t="str"/>
      <x:c r="B13" t="str">
        <x:v>BF-1808</x:v>
      </x:c>
      <x:c r="C13" s="16" t="str">
        <x:v>6 Drawer Chest White</x:v>
      </x:c>
      <x:c r="D13" t="n">
        <x:v>15</x:v>
      </x:c>
      <x:c r="E13" s="18" t="n">
        <x:v>195</x:v>
      </x:c>
      <x:c r="F13" s="13" t="n">
        <x:f>'Product Pricing'!E14</x:f>
        <x:v>272.49860257126886</x:v>
      </x:c>
      <x:c r="G13" s="39" t="n">
        <x:f>'Product Pricing'!G14</x:f>
        <x:v>850</x:v>
      </x:c>
      <x:c r="H13" s="13" t="n">
        <x:f>'Product Pricing'!K14</x:f>
        <x:v>500.2286701560038</x:v>
      </x:c>
      <x:c r="I13" s="13" t="n">
        <x:f>'Product Pricing'!M14</x:f>
        <x:v>12750</x:v>
      </x:c>
      <x:c r="J13" s="16" t="str">
        <x:v>Matched supplied photo</x:v>
      </x:c>
    </x:row>
    <x:row r="14" ht="76.5" customHeight="1">
      <x:c r="A14" t="str"/>
      <x:c r="B14" t="str">
        <x:v>CT-07</x:v>
      </x:c>
      <x:c r="C14" s="16" t="str">
        <x:v>4 Drawer Chest White</x:v>
      </x:c>
      <x:c r="D14" t="n">
        <x:v>30</x:v>
      </x:c>
      <x:c r="E14" s="18" t="n">
        <x:v>125</x:v>
      </x:c>
      <x:c r="F14" s="13" t="n">
        <x:f>'Product Pricing'!E15</x:f>
        <x:v>174.678591391839</x:v>
      </x:c>
      <x:c r="G14" s="39" t="n">
        <x:f>'Product Pricing'!G15</x:f>
        <x:v>499</x:v>
      </x:c>
      <x:c r="H14" s="13" t="n">
        <x:f>'Product Pricing'!K15</x:f>
        <x:v>278.9577722445246</x:v>
      </x:c>
      <x:c r="I14" s="13" t="n">
        <x:f>'Product Pricing'!M15</x:f>
        <x:v>14970</x:v>
      </x:c>
      <x:c r="J14" s="16" t="str">
        <x:v>Matched supplied photo</x:v>
      </x:c>
    </x:row>
    <x:row r="15" ht="76.5" customHeight="1">
      <x:c r="A15" t="str">
        <x:v>No clear supplied photo</x:v>
      </x:c>
      <x:c r="B15" t="str">
        <x:v>CT-16</x:v>
      </x:c>
      <x:c r="C15" s="16" t="str">
        <x:v>3-drawer change table with mattress White</x:v>
      </x:c>
      <x:c r="D15" t="n">
        <x:v>50</x:v>
      </x:c>
      <x:c r="E15" s="18" t="n">
        <x:v>99</x:v>
      </x:c>
      <x:c r="F15" s="13" t="n">
        <x:f>'Product Pricing'!E16</x:f>
        <x:v>138.3454443823365</x:v>
      </x:c>
      <x:c r="G15" s="39" t="n">
        <x:f>'Product Pricing'!G16</x:f>
        <x:v>400</x:v>
      </x:c>
      <x:c r="H15" s="13" t="n">
        <x:f>'Product Pricing'!K16</x:f>
        <x:v>225.29091925402713</x:v>
      </x:c>
      <x:c r="I15" s="13" t="n">
        <x:f>'Product Pricing'!M16</x:f>
        <x:v>20000</x:v>
      </x:c>
      <x:c r="J15" s="16" t="str">
        <x:v>No clear supplied photo supplied</x:v>
      </x:c>
    </x:row>
    <x:row r="16" ht="76.5" customHeight="1">
      <x:c r="A16" t="str"/>
      <x:c r="B16" t="str">
        <x:v>BF-1801</x:v>
      </x:c>
      <x:c r="C16" s="16" t="str">
        <x:v>Royal 7 Drawer Dresser White</x:v>
      </x:c>
      <x:c r="D16" t="n">
        <x:v>8</x:v>
      </x:c>
      <x:c r="E16" s="18" t="n">
        <x:v>244</x:v>
      </x:c>
      <x:c r="F16" s="13" t="n">
        <x:f>'Product Pricing'!E17</x:f>
        <x:v>340.97261039686975</x:v>
      </x:c>
      <x:c r="G16" s="39" t="n">
        <x:f>'Product Pricing'!G17</x:f>
        <x:v>1050</x:v>
      </x:c>
      <x:c r="H16" s="13" t="n">
        <x:f>'Product Pricing'!K17</x:f>
        <x:v>613.5728441485847</x:v>
      </x:c>
      <x:c r="I16" s="13" t="n">
        <x:f>'Product Pricing'!M17</x:f>
        <x:v>8400</x:v>
      </x:c>
      <x:c r="J16" s="16" t="str">
        <x:v>Matched supplied photo</x:v>
      </x:c>
    </x:row>
    <x:row r="17" ht="76.5" customHeight="1">
      <x:c r="A17" t="str"/>
      <x:c r="B17" t="str">
        <x:v>CT-1722</x:v>
      </x:c>
      <x:c r="C17" s="16" t="str">
        <x:v>Royal 3 Drawer Dresser White</x:v>
      </x:c>
      <x:c r="D17" t="n">
        <x:v>4</x:v>
      </x:c>
      <x:c r="E17" s="18" t="n">
        <x:v>106</x:v>
      </x:c>
      <x:c r="F17" s="13" t="n">
        <x:f>'Product Pricing'!E18</x:f>
        <x:v>148.12744550027946</x:v>
      </x:c>
      <x:c r="G17" s="39" t="n">
        <x:f>'Product Pricing'!G18</x:f>
        <x:v>550</x:v>
      </x:c>
      <x:c r="H17" s="13" t="n">
        <x:f>'Product Pricing'!K18</x:f>
        <x:v>351.8725544997205</x:v>
      </x:c>
      <x:c r="I17" s="13" t="n">
        <x:f>'Product Pricing'!M18</x:f>
        <x:v>2200</x:v>
      </x:c>
      <x:c r="J17" s="16" t="str">
        <x:v>Likely match; verify model</x:v>
      </x:c>
    </x:row>
    <x:row r="18" ht="76.5" customHeight="1">
      <x:c r="A18" t="str">
        <x:v>No clear supplied photo</x:v>
      </x:c>
      <x:c r="B18" t="str">
        <x:v>CT-1805-1</x:v>
      </x:c>
      <x:c r="C18" s="16" t="str">
        <x:v>QB Chest Top Oak</x:v>
      </x:c>
      <x:c r="D18" t="n">
        <x:v>40</x:v>
      </x:c>
      <x:c r="E18" s="18" t="n">
        <x:v>21</x:v>
      </x:c>
      <x:c r="F18" s="13" t="n">
        <x:f>'Product Pricing'!E19</x:f>
        <x:v>29.34600335382895</x:v>
      </x:c>
      <x:c r="G18" s="39" t="n">
        <x:f>'Product Pricing'!G19</x:f>
        <x:v>40</x:v>
      </x:c>
      <x:c r="H18" s="13" t="n">
        <x:f>'Product Pricing'!K19</x:f>
        <x:v>7.017633009807408</x:v>
      </x:c>
      <x:c r="I18" s="13" t="n">
        <x:f>'Product Pricing'!M19</x:f>
        <x:v>1600</x:v>
      </x:c>
      <x:c r="J18" s="16" t="str">
        <x:v>No clear supplied photo supplied</x:v>
      </x:c>
    </x:row>
    <x:row r="19" ht="76.5" customHeight="1">
      <x:c r="A19" t="str">
        <x:v>No clear supplied photo</x:v>
      </x:c>
      <x:c r="B19" t="str">
        <x:v>CHANGE PAD</x:v>
      </x:c>
      <x:c r="C19" s="16" t="str">
        <x:v>Change Pad for 4-drawer tallboy</x:v>
      </x:c>
      <x:c r="D19" t="n">
        <x:v>10</x:v>
      </x:c>
      <x:c r="E19" s="18" t="n">
        <x:v>10</x:v>
      </x:c>
      <x:c r="F19" s="13" t="n">
        <x:f>'Product Pricing'!E20</x:f>
        <x:v>13.974287311347119</x:v>
      </x:c>
      <x:c r="G19" s="39" t="n">
        <x:f>'Product Pricing'!G20</x:f>
        <x:v>20</x:v>
      </x:c>
      <x:c r="H19" s="13" t="n">
        <x:f>'Product Pricing'!K20</x:f>
        <x:v>4.207530870471061</x:v>
      </x:c>
      <x:c r="I19" s="13" t="n">
        <x:f>'Product Pricing'!M20</x:f>
        <x:v>200</x:v>
      </x:c>
      <x:c r="J19" s="16" t="str">
        <x:v>No clear supplied photo supplied</x:v>
      </x:c>
    </x:row>
    <x:row r="20" ht="76.5" customHeight="1">
      <x:c r="A20" t="str"/>
      <x:c r="B20" t="str">
        <x:v>BC-1506</x:v>
      </x:c>
      <x:c r="C20" s="16" t="str">
        <x:v>Bedside Bassinet with Mattress White</x:v>
      </x:c>
      <x:c r="D20" t="n">
        <x:v>20</x:v>
      </x:c>
      <x:c r="E20" s="18" t="n">
        <x:v>77</x:v>
      </x:c>
      <x:c r="F20" s="13" t="n">
        <x:f>'Product Pricing'!E21</x:f>
        <x:v>107.60201229737282</x:v>
      </x:c>
      <x:c r="G20" s="39" t="n">
        <x:f>'Product Pricing'!G21</x:f>
        <x:v>220</x:v>
      </x:c>
      <x:c r="H20" s="13" t="n">
        <x:f>'Product Pricing'!K21</x:f>
        <x:v>92.39798770262715</x:v>
      </x:c>
      <x:c r="I20" s="13" t="n">
        <x:f>'Product Pricing'!M21</x:f>
        <x:v>4400</x:v>
      </x:c>
      <x:c r="J20" s="16" t="str">
        <x:v>Matched supplied photo</x:v>
      </x:c>
    </x:row>
    <x:row r="21" ht="76.5" customHeight="1">
      <x:c r="A21" t="str"/>
      <x:c r="B21" t="str">
        <x:v>TOY BOX</x:v>
      </x:c>
      <x:c r="C21" s="16" t="str">
        <x:v>Toy Box White</x:v>
      </x:c>
      <x:c r="D21" t="n">
        <x:v>10</x:v>
      </x:c>
      <x:c r="E21" s="18" t="n">
        <x:v>60</x:v>
      </x:c>
      <x:c r="F21" s="13" t="n">
        <x:f>'Product Pricing'!E22</x:f>
        <x:v>83.84572386808271</x:v>
      </x:c>
      <x:c r="G21" s="39" t="n">
        <x:f>'Product Pricing'!G22</x:f>
        <x:v>250</x:v>
      </x:c>
      <x:c r="H21" s="13" t="n">
        <x:f>'Product Pricing'!K22</x:f>
        <x:v>143.42700340464455</x:v>
      </x:c>
      <x:c r="I21" s="13" t="n">
        <x:f>'Product Pricing'!M22</x:f>
        <x:v>2500</x:v>
      </x:c>
      <x:c r="J21" s="16" t="str">
        <x:v>Matched supplied photo</x:v>
      </x:c>
    </x:row>
    <x:row r="22" ht="76.5" customHeight="1">
      <x:c r="A22" t="str"/>
      <x:c r="B22" t="str">
        <x:v>BF-2107</x:v>
      </x:c>
      <x:c r="C22" s="16" t="str">
        <x:v>Toy Shelf White</x:v>
      </x:c>
      <x:c r="D22" t="n">
        <x:v>5</x:v>
      </x:c>
      <x:c r="E22" s="18" t="n">
        <x:v>158</x:v>
      </x:c>
      <x:c r="F22" s="13" t="n">
        <x:f>'Product Pricing'!E23</x:f>
        <x:v>220.7937395192845</x:v>
      </x:c>
      <x:c r="G22" s="39" t="n">
        <x:f>'Product Pricing'!G23</x:f>
        <x:v>480</x:v>
      </x:c>
      <x:c r="H22" s="13" t="n">
        <x:f>'Product Pricing'!K23</x:f>
        <x:v>215.56989684435183</x:v>
      </x:c>
      <x:c r="I22" s="13" t="n">
        <x:f>'Product Pricing'!M23</x:f>
        <x:v>2400</x:v>
      </x:c>
      <x:c r="J22" s="16" t="str">
        <x:v>Matched supplied photo</x:v>
      </x:c>
    </x:row>
    <x:row r="23">
      <x:c r="A23" s="9" t="str"/>
      <x:c r="B23" s="9" t="str"/>
      <x:c r="C23" s="9" t="str">
        <x:v>TOTAL</x:v>
      </x:c>
      <x:c r="D23" s="9" t="n">
        <x:f>SUM(D5:D22)</x:f>
        <x:v>406</x:v>
      </x:c>
      <x:c r="E23" s="9"/>
      <x:c r="F23" s="35"/>
      <x:c r="G23" s="35"/>
      <x:c r="H23" s="35"/>
      <x:c r="I23" s="35" t="n">
        <x:f>SUM(I5:I22)</x:f>
        <x:v>157520</x:v>
      </x:c>
      <x:c r="J23" s="9" t="str"/>
    </x:row>
  </x:sheetData>
  <x:mergeCells>
    <x:mergeCell ref="A1:J1"/>
    <x:mergeCell ref="A2:J2"/>
  </x:mergeCells>
  <x:conditionalFormatting sqref="H5:H22">
    <x:cfRule type="colorScale" priority="1">
      <x:colorScale>
        <x:cfvo type="min"/>
        <x:cfvo type="percentile" val="50"/>
        <x:cfvo type="max"/>
        <x:color rgb="FFFEE2E2"/>
        <x:color rgb="FFFEF3C7"/>
        <x:color rgb="FFDCFCE7"/>
      </x:colorScale>
    </x:cfRule>
  </x:conditionalFormatting>
  <x:pageMargins left="0.7" right="0.7" top="0.75" bottom="0.75" header="0.3" footer="0.3"/>
  <x:drawing xmlns:r="http://schemas.openxmlformats.org/officeDocument/2006/relationships" r:id="Rc16cc4b977f34fb3"/>
  <x:tableParts count="1">
    <x:tablePart xmlns:r="http://schemas.openxmlformats.org/officeDocument/2006/relationships" r:id="Rb5691252064d4d4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3" hidden="0" customWidth="1"/>
    <x:col min="2" max="2" width="31" hidden="0" customWidth="1"/>
    <x:col min="3" max="3" width="54" hidden="0" customWidth="1"/>
    <x:col min="4" max="4" width="1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47" hidden="0" customWidth="1"/>
  </x:cols>
  <x:sheetData>
    <x:row r="1" ht="34" customHeight="1">
      <x:c r="A1" s="4" t="str">
        <x:v>Bundle Deals: Cot + Drawer + Mattress Sets</x:v>
      </x:c>
      <x:c r="B1" s="4"/>
      <x:c r="C1" s="4"/>
      <x:c r="D1" s="4"/>
      <x:c r="E1" s="4"/>
      <x:c r="F1" s="4"/>
      <x:c r="G1" s="4"/>
      <x:c r="H1" s="4"/>
      <x:c r="I1" s="4"/>
      <x:c r="J1" s="4"/>
      <x:c r="K1" s="4"/>
      <x:c r="L1" s="4"/>
      <x:c r="M1" s="4"/>
      <x:c r="N1" s="4"/>
    </x:row>
    <x:row r="2" ht="38" customHeight="1">
      <x:c r="A2" s="7" t="str">
        <x:v>Proposed bundle deal prices are editable yellow inputs and are set below buying separately. The plan allocates overlapping Royal and four-drawer stock so quantities do not double-count inventory.</x:v>
      </x:c>
      <x:c r="B2" s="7"/>
      <x:c r="C2" s="7"/>
      <x:c r="D2" s="7"/>
      <x:c r="E2" s="7"/>
      <x:c r="F2" s="7"/>
      <x:c r="G2" s="7"/>
      <x:c r="H2" s="7"/>
      <x:c r="I2" s="7"/>
      <x:c r="J2" s="7"/>
      <x:c r="K2" s="7"/>
      <x:c r="L2" s="7"/>
      <x:c r="M2" s="7"/>
      <x:c r="N2" s="7"/>
    </x:row>
    <x:row r="4">
      <x:c r="A4" s="10" t="str">
        <x:v>Bundle Scenario Summary</x:v>
      </x:c>
      <x:c r="B4" s="10" t="str">
        <x:v>Value</x:v>
      </x:c>
      <x:c r="D4" s="10" t="str">
        <x:v>Bundle planning note</x:v>
      </x:c>
      <x:c r="E4" s="10"/>
      <x:c r="F4" s="10"/>
      <x:c r="G4" s="10"/>
      <x:c r="H4" s="10"/>
      <x:c r="I4" s="10"/>
      <x:c r="J4" s="10"/>
      <x:c r="K4" s="10"/>
      <x:c r="L4" s="10"/>
      <x:c r="M4" s="10"/>
      <x:c r="N4" s="10"/>
    </x:row>
    <x:row r="5">
      <x:c r="A5" t="str">
        <x:v>Bundle sets available</x:v>
      </x:c>
      <x:c r="B5" s="17" t="n">
        <x:f>SUM(D15:D21)</x:f>
        <x:v>93</x:v>
      </x:c>
      <x:c r="D5" s="43" t="str">
        <x:v>This scenario offers 93 complete sets and consumes 93 mattresses, leaving 7 mattresses plus unbundled stock available for individual sales. Bundle prices reduce the full-container retail total, but can help move bulky furniture faster. Gross profit still excludes freight, storage, delivery, advertising, payment fees and any further costs entered later.</x:v>
      </x:c>
      <x:c r="E5" s="43"/>
      <x:c r="F5" s="43"/>
      <x:c r="G5" s="43"/>
      <x:c r="H5" s="43"/>
      <x:c r="I5" s="43"/>
      <x:c r="J5" s="43"/>
      <x:c r="K5" s="43"/>
      <x:c r="L5" s="43"/>
      <x:c r="M5" s="43"/>
      <x:c r="N5" s="43"/>
    </x:row>
    <x:row r="6">
      <x:c r="A6" t="str">
        <x:v>Sales from bundle sets incl. GST</x:v>
      </x:c>
      <x:c r="B6" s="13" t="n">
        <x:f>SUM(L15:L21)</x:f>
        <x:v>113507</x:v>
      </x:c>
      <x:c r="D6" s="43"/>
      <x:c r="E6" s="43"/>
      <x:c r="F6" s="43"/>
      <x:c r="G6" s="43"/>
      <x:c r="H6" s="43"/>
      <x:c r="I6" s="43"/>
      <x:c r="J6" s="43"/>
      <x:c r="K6" s="43"/>
      <x:c r="L6" s="43"/>
      <x:c r="M6" s="43"/>
      <x:c r="N6" s="43"/>
    </x:row>
    <x:row r="7">
      <x:c r="A7" t="str">
        <x:v>Gross profit from bundle sets</x:v>
      </x:c>
      <x:c r="B7" s="13" t="n">
        <x:f>SUM(M15:M21)</x:f>
        <x:v>59155.20250012704</x:v>
      </x:c>
      <x:c r="D7" s="43"/>
      <x:c r="E7" s="43"/>
      <x:c r="F7" s="43"/>
      <x:c r="G7" s="43"/>
      <x:c r="H7" s="43"/>
      <x:c r="I7" s="43"/>
      <x:c r="J7" s="43"/>
      <x:c r="K7" s="43"/>
      <x:c r="L7" s="43"/>
      <x:c r="M7" s="43"/>
      <x:c r="N7" s="43"/>
    </x:row>
    <x:row r="8">
      <x:c r="A8" t="str">
        <x:v>Customer saving vs individual prices</x:v>
      </x:c>
      <x:c r="B8" s="13" t="n">
        <x:f>SUMPRODUCT(G15:G21,D15:D21)</x:f>
        <x:v>12328</x:v>
      </x:c>
      <x:c r="D8" s="43"/>
      <x:c r="E8" s="43"/>
      <x:c r="F8" s="43"/>
      <x:c r="G8" s="43"/>
      <x:c r="H8" s="43"/>
      <x:c r="I8" s="43"/>
      <x:c r="J8" s="43"/>
      <x:c r="K8" s="43"/>
      <x:c r="L8" s="43"/>
      <x:c r="M8" s="43"/>
      <x:c r="N8" s="43"/>
    </x:row>
    <x:row r="9">
      <x:c r="A9" s="22" t="str">
        <x:v>Full container sales with deals incl. GST</x:v>
      </x:c>
      <x:c r="B9" s="23" t="n">
        <x:f>Summary!E9-B8</x:f>
        <x:v>145192</x:v>
      </x:c>
      <x:c r="D9" s="43"/>
      <x:c r="E9" s="43"/>
      <x:c r="F9" s="43"/>
      <x:c r="G9" s="43"/>
      <x:c r="H9" s="43"/>
      <x:c r="I9" s="43"/>
      <x:c r="J9" s="43"/>
      <x:c r="K9" s="43"/>
      <x:c r="L9" s="43"/>
      <x:c r="M9" s="43"/>
      <x:c r="N9" s="43"/>
    </x:row>
    <x:row r="10">
      <x:c r="A10" s="22" t="str">
        <x:v>Full container gross profit with deals</x:v>
      </x:c>
      <x:c r="B10" s="23" t="n">
        <x:f>Summary!E11-B8/(1+Summary!$B$7)</x:f>
        <x:v>75361.92794349308</x:v>
      </x:c>
      <x:c r="D10" s="43"/>
      <x:c r="E10" s="43"/>
      <x:c r="F10" s="43"/>
      <x:c r="G10" s="43"/>
      <x:c r="H10" s="43"/>
      <x:c r="I10" s="43"/>
      <x:c r="J10" s="43"/>
      <x:c r="K10" s="43"/>
      <x:c r="L10" s="43"/>
      <x:c r="M10" s="43"/>
      <x:c r="N10" s="43"/>
    </x:row>
    <x:row r="11">
      <x:c r="A11" s="22" t="str">
        <x:v>Full container gross margin with deals</x:v>
      </x:c>
      <x:c r="B11" s="24" t="n">
        <x:f>B10/(B9/(1+Summary!$B$7))</x:f>
        <x:v>0.5709551541258636</x:v>
      </x:c>
      <x:c r="D11" s="43"/>
      <x:c r="E11" s="43"/>
      <x:c r="F11" s="43"/>
      <x:c r="G11" s="43"/>
      <x:c r="H11" s="43"/>
      <x:c r="I11" s="43"/>
      <x:c r="J11" s="43"/>
      <x:c r="K11" s="43"/>
      <x:c r="L11" s="43"/>
      <x:c r="M11" s="43"/>
      <x:c r="N11" s="43"/>
    </x:row>
    <x:row r="14" ht="34" customHeight="1">
      <x:c r="A14" s="30" t="str">
        <x:v>Photo</x:v>
      </x:c>
      <x:c r="B14" s="30" t="str">
        <x:v>Bundle Deal</x:v>
      </x:c>
      <x:c r="C14" s="30" t="str">
        <x:v>Includes</x:v>
      </x:c>
      <x:c r="D14" s="30" t="str">
        <x:v>Sets Available</x:v>
      </x:c>
      <x:c r="E14" s="30" t="str">
        <x:v>Separate Price / Set</x:v>
      </x:c>
      <x:c r="F14" s="30" t="str">
        <x:v>Bundle Price / Set</x:v>
      </x:c>
      <x:c r="G14" s="30" t="str">
        <x:v>Saving / Set</x:v>
      </x:c>
      <x:c r="H14" s="30" t="str">
        <x:v>Discount</x:v>
      </x:c>
      <x:c r="I14" s="30" t="str">
        <x:v>Buy Cost / Set</x:v>
      </x:c>
      <x:c r="J14" s="30" t="str">
        <x:v>Gross P/L / Set</x:v>
      </x:c>
      <x:c r="K14" s="30" t="str">
        <x:v>Gross Margin</x:v>
      </x:c>
      <x:c r="L14" s="30" t="str">
        <x:v>Sell All Deals</x:v>
      </x:c>
      <x:c r="M14" s="30" t="str">
        <x:v>Gross P/L All Deals</x:v>
      </x:c>
      <x:c r="N14" s="30" t="str">
        <x:v>Stock Note</x:v>
      </x:c>
    </x:row>
    <x:row r="15" ht="77.25" customHeight="1">
      <x:c r="A15" t="str">
        <x:v>Photo not supplied</x:v>
      </x:c>
      <x:c r="B15" s="16" t="str">
        <x:v>Sleigh Cot Change Nursery Set</x:v>
      </x:c>
      <x:c r="C15" s="16" t="str">
        <x:v>5 in 1 Sleigh Cot + 3-Drawer Change Table with mat + Cot Mattress</x:v>
      </x:c>
      <x:c r="D15" t="n">
        <x:v>40</x:v>
      </x:c>
      <x:c r="E15" s="13" t="n">
        <x:f>SUM('Product Pricing'!G6,'Product Pricing'!G16,'Product Pricing'!G12)</x:f>
        <x:v>1100</x:v>
      </x:c>
      <x:c r="F15" s="39" t="n">
        <x:v>999</x:v>
      </x:c>
      <x:c r="G15" s="13" t="n">
        <x:f>E15-F15</x:f>
        <x:v>101</x:v>
      </x:c>
      <x:c r="H15" s="12" t="n">
        <x:f>G15/E15</x:f>
        <x:v>0.09181818181818181</x:v>
      </x:c>
      <x:c r="I15" s="13" t="n">
        <x:f>SUM('Product Pricing'!J6,'Product Pricing'!J16,'Product Pricing'!J12)</x:f>
        <x:v>389.88261598658465</x:v>
      </x:c>
      <x:c r="J15" s="13" t="n">
        <x:f>F15/(1+Summary!$B$7)-I15</x:f>
        <x:v>518.2992021952334</x:v>
      </x:c>
      <x:c r="K15" s="12" t="n">
        <x:f>J15/(F15/(1+Summary!$B$7))</x:f>
        <x:v>0.5706998222369938</x:v>
      </x:c>
      <x:c r="L15" s="13" t="n">
        <x:f>F15*D15</x:f>
        <x:v>39960</x:v>
      </x:c>
      <x:c r="M15" s="13" t="n">
        <x:f>J15*D15</x:f>
        <x:v>20731.968087809335</x:v>
      </x:c>
      <x:c r="N15" s="16" t="str">
        <x:v>Uses all Sleigh cots; leaves 10 change tables.</x:v>
      </x:c>
    </x:row>
    <x:row r="16" ht="77.25" customHeight="1">
      <x:c r="A16" t="str"/>
      <x:c r="B16" s="16" t="str">
        <x:v>Two Tone Large Storage Set</x:v>
      </x:c>
      <x:c r="C16" s="16" t="str">
        <x:v>Two Tone Cot + 7 Drawer Chest + Cot Mattress</x:v>
      </x:c>
      <x:c r="D16" t="n">
        <x:v>15</x:v>
      </x:c>
      <x:c r="E16" s="13" t="n">
        <x:f>SUM('Product Pricing'!G7,'Product Pricing'!G13,'Product Pricing'!G12)</x:f>
        <x:v>1850</x:v>
      </x:c>
      <x:c r="F16" s="39" t="n">
        <x:v>1649</x:v>
      </x:c>
      <x:c r="G16" s="13" t="n">
        <x:f>E16-F16</x:f>
        <x:v>201</x:v>
      </x:c>
      <x:c r="H16" s="12" t="n">
        <x:f>G16/E16</x:f>
        <x:v>0.10864864864864865</x:v>
      </x:c>
      <x:c r="I16" s="13" t="n">
        <x:f>SUM('Product Pricing'!J7,'Product Pricing'!J13,'Product Pricing'!J12)</x:f>
        <x:v>635.830072666294</x:v>
      </x:c>
      <x:c r="J16" s="13" t="n">
        <x:f>F16/(1+Summary!$B$7)-I16</x:f>
        <x:v>863.260836424615</x:v>
      </x:c>
      <x:c r="K16" s="12" t="n">
        <x:f>J16/(F16/(1+Summary!$B$7))</x:f>
        <x:v>0.5758562280576571</x:v>
      </x:c>
      <x:c r="L16" s="13" t="n">
        <x:f>F16*D16</x:f>
        <x:v>24735</x:v>
      </x:c>
      <x:c r="M16" s="13" t="n">
        <x:f>J16*D16</x:f>
        <x:v>12948.912546369225</x:v>
      </x:c>
      <x:c r="N16" s="16" t="str">
        <x:v>Uses all 7 Drawer Chests; leaves 5 Two Tone cots.</x:v>
      </x:c>
    </x:row>
    <x:row r="17" ht="77.25" customHeight="1">
      <x:c r="A17" t="str"/>
      <x:c r="B17" s="16" t="str">
        <x:v>Contemporary Storage Set</x:v>
      </x:c>
      <x:c r="C17" s="16" t="str">
        <x:v>Contemporary Cot + 6 Drawer Chest + Cot Mattress</x:v>
      </x:c>
      <x:c r="D17" t="n">
        <x:v>15</x:v>
      </x:c>
      <x:c r="E17" s="13" t="n">
        <x:f>SUM('Product Pricing'!G8,'Product Pricing'!G14,'Product Pricing'!G12)</x:f>
        <x:v>1650</x:v>
      </x:c>
      <x:c r="F17" s="39" t="n">
        <x:v>1499</x:v>
      </x:c>
      <x:c r="G17" s="13" t="n">
        <x:f>E17-F17</x:f>
        <x:v>151</x:v>
      </x:c>
      <x:c r="H17" s="12" t="n">
        <x:f>G17/E17</x:f>
        <x:v>0.09151515151515152</x:v>
      </x:c>
      <x:c r="I17" s="13" t="n">
        <x:f>SUM('Product Pricing'!J8,'Product Pricing'!J14,'Product Pricing'!J12)</x:f>
        <x:v>578.5354946897708</x:v>
      </x:c>
      <x:c r="J17" s="13" t="n">
        <x:f>F17/(1+Summary!$B$7)-I17</x:f>
        <x:v>784.1917780375018</x:v>
      </x:c>
      <x:c r="K17" s="12" t="n">
        <x:f>J17/(F17/(1+Summary!$B$7))</x:f>
        <x:v>0.5754576089668126</x:v>
      </x:c>
      <x:c r="L17" s="13" t="n">
        <x:f>F17*D17</x:f>
        <x:v>22485</x:v>
      </x:c>
      <x:c r="M17" s="13" t="n">
        <x:f>J17*D17</x:f>
        <x:v>11762.876670562526</x:v>
      </x:c>
      <x:c r="N17" s="16" t="str">
        <x:v>Uses all 6 Drawer Chests; leaves 1 Contemporary cot.</x:v>
      </x:c>
    </x:row>
    <x:row r="18" ht="77.25" customHeight="1">
      <x:c r="A18" t="str"/>
      <x:c r="B18" s="16" t="str">
        <x:v>Royal Compact Nursery Set</x:v>
      </x:c>
      <x:c r="C18" s="16" t="str">
        <x:v>Royal Cot + Royal 3 Drawer Dresser + Cot Mattress</x:v>
      </x:c>
      <x:c r="D18" t="n">
        <x:v>4</x:v>
      </x:c>
      <x:c r="E18" s="13" t="n">
        <x:f>SUM('Product Pricing'!G9,'Product Pricing'!G18,'Product Pricing'!G12)</x:f>
        <x:v>1450</x:v>
      </x:c>
      <x:c r="F18" s="39" t="n">
        <x:v>1299</x:v>
      </x:c>
      <x:c r="G18" s="13" t="n">
        <x:f>E18-F18</x:f>
        <x:v>151</x:v>
      </x:c>
      <x:c r="H18" s="12" t="n">
        <x:f>G18/E18</x:f>
        <x:v>0.10413793103448275</x:v>
      </x:c>
      <x:c r="I18" s="13" t="n">
        <x:f>SUM('Product Pricing'!J9,'Product Pricing'!J18,'Product Pricing'!J12)</x:f>
        <x:v>483.5103409726103</x:v>
      </x:c>
      <x:c r="J18" s="13" t="n">
        <x:f>F18/(1+Summary!$B$7)-I18</x:f>
        <x:v>697.3987499364805</x:v>
      </x:c>
      <x:c r="K18" s="12" t="n">
        <x:f>J18/(F18/(1+Summary!$B$7))</x:f>
        <x:v>0.5905609121863962</x:v>
      </x:c>
      <x:c r="L18" s="13" t="n">
        <x:f>F18*D18</x:f>
        <x:v>5196</x:v>
      </x:c>
      <x:c r="M18" s="13" t="n">
        <x:f>J18*D18</x:f>
        <x:v>2789.594999745922</x:v>
      </x:c>
      <x:c r="N18" s="16" t="str">
        <x:v>Matches styled Royal three-drawer photo; uses all Royal 3 Drawer Dressers.</x:v>
      </x:c>
    </x:row>
    <x:row r="19" ht="77.25" customHeight="1">
      <x:c r="A19" t="str"/>
      <x:c r="B19" s="16" t="str">
        <x:v>Royal Premium Nursery Set</x:v>
      </x:c>
      <x:c r="C19" s="16" t="str">
        <x:v>Royal Cot + Royal 7 Drawer Dresser + Cot Mattress</x:v>
      </x:c>
      <x:c r="D19" t="n">
        <x:v>4</x:v>
      </x:c>
      <x:c r="E19" s="13" t="n">
        <x:f>SUM('Product Pricing'!G9,'Product Pricing'!G17,'Product Pricing'!G12)</x:f>
        <x:v>1950</x:v>
      </x:c>
      <x:c r="F19" s="39" t="n">
        <x:v>1749</x:v>
      </x:c>
      <x:c r="G19" s="13" t="n">
        <x:f>E19-F19</x:f>
        <x:v>201</x:v>
      </x:c>
      <x:c r="H19" s="12" t="n">
        <x:f>G19/E19</x:f>
        <x:v>0.10307692307692308</x:v>
      </x:c>
      <x:c r="I19" s="13" t="n">
        <x:f>SUM('Product Pricing'!J9,'Product Pricing'!J17,'Product Pricing'!J12)</x:f>
        <x:v>676.3555058692007</x:v>
      </x:c>
      <x:c r="J19" s="13" t="n">
        <x:f>F19/(1+Summary!$B$7)-I19</x:f>
        <x:v>913.6444941307991</x:v>
      </x:c>
      <x:c r="K19" s="12" t="n">
        <x:f>J19/(F19/(1+Summary!$B$7))</x:f>
        <x:v>0.5746191786986159</x:v>
      </x:c>
      <x:c r="L19" s="13" t="n">
        <x:f>F19*D19</x:f>
        <x:v>6996</x:v>
      </x:c>
      <x:c r="M19" s="13" t="n">
        <x:f>J19*D19</x:f>
        <x:v>3654.5779765231964</x:v>
      </x:c>
      <x:c r="N19" s="16" t="str">
        <x:v>Uses remaining Royal cot allocation; leaves 4 Royal 7 Drawer Dressers.</x:v>
      </x:c>
    </x:row>
    <x:row r="20" ht="77.25" customHeight="1">
      <x:c r="A20" t="str">
        <x:v>Photo not supplied</x:v>
      </x:c>
      <x:c r="B20" s="16" t="str">
        <x:v>Modern Essentials Set</x:v>
      </x:c>
      <x:c r="C20" s="16" t="str">
        <x:v>Modern Cot (Slat ends) + 4 Drawer Chest + Cot Mattress</x:v>
      </x:c>
      <x:c r="D20" t="n">
        <x:v>10</x:v>
      </x:c>
      <x:c r="E20" s="13" t="n">
        <x:f>SUM('Product Pricing'!G10,'Product Pricing'!G15,'Product Pricing'!G12)</x:f>
        <x:v>949</x:v>
      </x:c>
      <x:c r="F20" s="39" t="n">
        <x:v>849</x:v>
      </x:c>
      <x:c r="G20" s="13" t="n">
        <x:f>E20-F20</x:f>
        <x:v>100</x:v>
      </x:c>
      <x:c r="H20" s="12" t="n">
        <x:f>G20/E20</x:f>
        <x:v>0.1053740779768177</x:v>
      </x:c>
      <x:c r="I20" s="13" t="n">
        <x:f>SUM('Product Pricing'!J10,'Product Pricing'!J15,'Product Pricing'!J12)</x:f>
        <x:v>326.9983230855226</x:v>
      </x:c>
      <x:c r="J20" s="13" t="n">
        <x:f>F20/(1+Summary!$B$7)-I20</x:f>
        <x:v>444.81985873265916</x:v>
      </x:c>
      <x:c r="K20" s="12" t="n">
        <x:f>J20/(F20/(1+Summary!$B$7))</x:f>
        <x:v>0.5763272610199354</x:v>
      </x:c>
      <x:c r="L20" s="13" t="n">
        <x:f>F20*D20</x:f>
        <x:v>8490</x:v>
      </x:c>
      <x:c r="M20" s="13" t="n">
        <x:f>J20*D20</x:f>
        <x:v>4448.198587326591</x:v>
      </x:c>
      <x:c r="N20" s="16" t="str">
        <x:v>Uses all Modern cots; shares 4 Drawer Chest stock with Heritage.</x:v>
      </x:c>
    </x:row>
    <x:row r="21" ht="77.25" customHeight="1">
      <x:c r="A21" t="str"/>
      <x:c r="B21" s="16" t="str">
        <x:v>Heritage Nursery Set</x:v>
      </x:c>
      <x:c r="C21" s="16" t="str">
        <x:v>Heritage Cot + 4 Drawer Chest + Cot Mattress</x:v>
      </x:c>
      <x:c r="D21" t="n">
        <x:v>5</x:v>
      </x:c>
      <x:c r="E21" s="13" t="n">
        <x:f>SUM('Product Pricing'!G11,'Product Pricing'!G15,'Product Pricing'!G12)</x:f>
        <x:v>1249</x:v>
      </x:c>
      <x:c r="F21" s="39" t="n">
        <x:v>1129</x:v>
      </x:c>
      <x:c r="G21" s="13" t="n">
        <x:f>E21-F21</x:f>
        <x:v>120</x:v>
      </x:c>
      <x:c r="H21" s="12" t="n">
        <x:f>G21/E21</x:f>
        <x:v>0.09607686148919135</x:v>
      </x:c>
      <x:c r="I21" s="13" t="n">
        <x:f>SUM('Product Pricing'!J11,'Product Pricing'!J15,'Product Pricing'!J12)</x:f>
        <x:v>462.5489100055897</x:v>
      </x:c>
      <x:c r="J21" s="13" t="n">
        <x:f>F21/(1+Summary!$B$7)-I21</x:f>
        <x:v>563.8147263580465</x:v>
      </x:c>
      <x:c r="K21" s="12" t="n">
        <x:f>J21/(F21/(1+Summary!$B$7))</x:f>
        <x:v>0.5493323286039427</x:v>
      </x:c>
      <x:c r="L21" s="13" t="n">
        <x:f>F21*D21</x:f>
        <x:v>5645</x:v>
      </x:c>
      <x:c r="M21" s="13" t="n">
        <x:f>J21*D21</x:f>
        <x:v>2819.073631790233</x:v>
      </x:c>
      <x:c r="N21" s="16" t="str">
        <x:v>Matches supplied styled set photo; leaves 15 4 Drawer Chests overall.</x:v>
      </x:c>
    </x:row>
    <x:row r="22">
      <x:c r="A22" s="9" t="str"/>
      <x:c r="B22" s="9" t="str">
        <x:v>TOTAL OFFERED BUNDLES</x:v>
      </x:c>
      <x:c r="C22" s="9" t="str"/>
      <x:c r="D22" s="9" t="n">
        <x:f>SUM(D15:D21)</x:f>
        <x:v>93</x:v>
      </x:c>
      <x:c r="E22" s="9"/>
      <x:c r="F22" s="9"/>
      <x:c r="G22" s="9"/>
      <x:c r="H22" s="9"/>
      <x:c r="I22" s="9"/>
      <x:c r="J22" s="9"/>
      <x:c r="K22" s="9"/>
      <x:c r="L22" s="35" t="n">
        <x:f>SUM(L15:L21)</x:f>
        <x:v>113507</x:v>
      </x:c>
      <x:c r="M22" s="35" t="n">
        <x:f>SUM(M15:M21)</x:f>
        <x:v>59155.20250012704</x:v>
      </x:c>
      <x:c r="N22" s="9" t="str"/>
    </x:row>
  </x:sheetData>
  <x:mergeCells>
    <x:mergeCell ref="A1:N1"/>
    <x:mergeCell ref="A2:N2"/>
    <x:mergeCell ref="D4:N4"/>
    <x:mergeCell ref="D5:N11"/>
  </x:mergeCells>
  <x:conditionalFormatting sqref="G15:G21">
    <x:cfRule type="dataBar" priority="1">
      <x:dataBar>
        <x:cfvo type="min"/>
        <x:cfvo type="max"/>
        <x:color rgb="FF277C78"/>
      </x:dataBar>
      <x:extLst>
        <x:ext xmlns:x14="http://schemas.microsoft.com/office/spreadsheetml/2009/9/main" uri="{B025F937-C7B1-47D3-B67F-A62EFF666E3E}">
          <x14:id>{BEA4360C-5F45-281B-8694-0E8935B20655}</x14:id>
        </x:ext>
      </x:extLst>
    </x:cfRule>
  </x:conditionalFormatting>
  <x:conditionalFormatting sqref="M15:M21">
    <x:cfRule type="colorScale" priority="2">
      <x:colorScale>
        <x:cfvo type="min"/>
        <x:cfvo type="percentile" val="50"/>
        <x:cfvo type="max"/>
        <x:color rgb="FFFEE2E2"/>
        <x:color rgb="FFFEF3C7"/>
        <x:color rgb="FFDCFCE7"/>
      </x:colorScale>
    </x:cfRule>
  </x:conditionalFormatting>
  <x:pageMargins left="0.7" right="0.7" top="0.75" bottom="0.75" header="0.3" footer="0.3"/>
  <x:drawing xmlns:r="http://schemas.openxmlformats.org/officeDocument/2006/relationships" r:id="R27ef40f148d34fdc"/>
  <x:tableParts count="1">
    <x:tablePart xmlns:r="http://schemas.openxmlformats.org/officeDocument/2006/relationships" r:id="R62dc2dba3c9a45f9"/>
  </x:tableParts>
  <x:extLst>
    <x:ext xmlns:x14="http://schemas.microsoft.com/office/spreadsheetml/2009/9/main" xmlns:xm="http://schemas.microsoft.com/office/excel/2006/main" uri="{78C0D931-6437-407d-A8EE-F0AAD7539E65}">
      <x14:conditionalFormattings>
        <x14:conditionalFormatting>
          <x14:cfRule type="dataBar" priority="1" id="{BEA4360C-5F45-281B-8694-0E8935B20655}">
            <x14:dataBar gradient="1">
              <x14:cfvo type="min"/>
              <x14:cfvo type="max"/>
              <x14:fillColor rgb="FF277C78"/>
            </x14:dataBar>
          </x14:cfRule>
          <xm:sqref>G15:G21</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36" hidden="0" customWidth="1"/>
    <x:col min="5" max="5" width="56" hidden="0" customWidth="1"/>
    <x:col min="6" max="6" width="32" hidden="0" customWidth="1"/>
    <x:col min="7" max="7" width="30" hidden="0" customWidth="1"/>
    <x:col min="8" max="8" width="48" hidden="0" customWidth="1"/>
  </x:cols>
  <x:sheetData>
    <x:row r="1" ht="34" customHeight="1">
      <x:c r="A1" s="4" t="str">
        <x:v>Marketing Strategy: Brisbane Nursery Furniture Launch</x:v>
      </x:c>
      <x:c r="B1" s="4"/>
      <x:c r="C1" s="4"/>
      <x:c r="D1" s="4"/>
      <x:c r="E1" s="4"/>
      <x:c r="F1" s="4"/>
      <x:c r="G1" s="4"/>
      <x:c r="H1" s="4"/>
    </x:row>
    <x:row r="2" ht="34" customHeight="1">
      <x:c r="A2" s="7" t="str">
        <x:v>A 12-week local-first launch using nursery room bundles as hero offers, with individual items and accessories used for upsell and retargeting.</x:v>
      </x:c>
      <x:c r="B2" s="7"/>
      <x:c r="C2" s="7"/>
      <x:c r="D2" s="7"/>
      <x:c r="E2" s="7"/>
      <x:c r="F2" s="7"/>
      <x:c r="G2" s="7"/>
      <x:c r="H2" s="7"/>
    </x:row>
    <x:row r="4" ht="25" customHeight="1">
      <x:c r="A4" s="46" t="str">
        <x:v>Launch Gate: Complete Before Advertising Infant Sleep Products</x:v>
      </x:c>
      <x:c r="B4" s="46"/>
      <x:c r="C4" s="46"/>
      <x:c r="D4" s="46"/>
      <x:c r="E4" s="46"/>
      <x:c r="F4" s="46"/>
      <x:c r="G4" s="46"/>
      <x:c r="H4" s="46"/>
    </x:row>
    <x:row r="5">
      <x:c r="A5" s="50" t="str">
        <x:v>From 19 January 2026, Australian suppliers of infant sleep products must meet the mandatory safety and information standards. Before advertising cots, bassinets or mattresses, confirm compliance evidence, correct warnings on product/packaging/online listings, recommended mattress information and suitable product imagery.</x:v>
      </x:c>
      <x:c r="B5" s="50"/>
      <x:c r="C5" s="50"/>
      <x:c r="D5" s="50"/>
      <x:c r="E5" s="50"/>
      <x:c r="F5" s="50"/>
      <x:c r="G5" s="50"/>
      <x:c r="H5" s="50"/>
    </x:row>
    <x:row r="6">
      <x:c r="A6" s="50"/>
      <x:c r="B6" s="50"/>
      <x:c r="C6" s="50"/>
      <x:c r="D6" s="50"/>
      <x:c r="E6" s="50"/>
      <x:c r="F6" s="50"/>
      <x:c r="G6" s="50"/>
      <x:c r="H6" s="50"/>
    </x:row>
    <x:row r="8" ht="34" customHeight="1">
      <x:c r="A8" s="30" t="str">
        <x:v>Campaign Phase</x:v>
      </x:c>
      <x:c r="B8" s="30" t="str">
        <x:v>Timing</x:v>
      </x:c>
      <x:c r="C8" s="30" t="str">
        <x:v>Budget (AUD)</x:v>
      </x:c>
      <x:c r="D8" s="30" t="str">
        <x:v>Objective</x:v>
      </x:c>
      <x:c r="E8" s="30" t="str">
        <x:v>Execution</x:v>
      </x:c>
      <x:c r="F8" s="30" t="str">
        <x:v>Decision Rule</x:v>
      </x:c>
    </x:row>
    <x:row r="9" ht="43.5" customHeight="1">
      <x:c r="A9" s="16" t="str">
        <x:v>Compliance + Store Setup</x:v>
      </x:c>
      <x:c r="B9" s="16" t="str">
        <x:v>Before ads</x:v>
      </x:c>
      <x:c r="C9" s="51" t="n">
        <x:v>0</x:v>
      </x:c>
      <x:c r="D9" s="16" t="str">
        <x:v>Become ready to sell legally and confidently</x:v>
      </x:c>
      <x:c r="E9" s="16" t="str">
        <x:v>Confirm test/compliance records, warnings, product pages, delivery policy and tracking.</x:v>
      </x:c>
      <x:c r="F9" s="16" t="str">
        <x:v>No paid infant-sleep ads until complete.</x:v>
      </x:c>
    </x:row>
    <x:row r="10" ht="43.5" customHeight="1">
      <x:c r="A10" s="16" t="str">
        <x:v>Creative Test Launch</x:v>
      </x:c>
      <x:c r="B10" s="16" t="str">
        <x:v>Weeks 1-2</x:v>
      </x:c>
      <x:c r="C10" s="51" t="n">
        <x:v>1600</x:v>
      </x:c>
      <x:c r="D10" s="16" t="str">
        <x:v>Find winning bundle images and hooks</x:v>
      </x:c>
      <x:c r="E10" s="16" t="str">
        <x:v>Launch room-set carousel, price/saving image and cot-only ad variants.</x:v>
      </x:c>
      <x:c r="F10" s="16" t="str">
        <x:v>Keep ads producing qualified engagement/add-to-cart signals.</x:v>
      </x:c>
    </x:row>
    <x:row r="11" ht="43.5" customHeight="1">
      <x:c r="A11" s="16" t="str">
        <x:v>Scale Winning Bundles</x:v>
      </x:c>
      <x:c r="B11" s="16" t="str">
        <x:v>Weeks 3-6</x:v>
      </x:c>
      <x:c r="C11" s="51" t="n">
        <x:v>3600</x:v>
      </x:c>
      <x:c r="D11" s="16" t="str">
        <x:v>Sell high-stock and high-margin bundles</x:v>
      </x:c>
      <x:c r="E11" s="16" t="str">
        <x:v>Prioritise Sleigh, Two Tone and Contemporary sets across Meta and Google.</x:v>
      </x:c>
      <x:c r="F11" s="16" t="str">
        <x:v>Shift budget to profitable sets; keep deal prices visible.</x:v>
      </x:c>
    </x:row>
    <x:row r="12" ht="43.5" customHeight="1">
      <x:c r="A12" s="16" t="str">
        <x:v>Retarget + Local Trust</x:v>
      </x:c>
      <x:c r="B12" s="16" t="str">
        <x:v>Weeks 7-10</x:v>
      </x:c>
      <x:c r="C12" s="51" t="n">
        <x:v>3000</x:v>
      </x:c>
      <x:c r="D12" s="16" t="str">
        <x:v>Convert warm shoppers and local families</x:v>
      </x:c>
      <x:c r="E12" s="16" t="str">
        <x:v>Retarget viewers; show Brisbane stock, pickup/delivery and styled product shots.</x:v>
      </x:c>
      <x:c r="F12" s="16" t="str">
        <x:v>Hold target ROAS shown in Ads Budget.</x:v>
      </x:c>
    </x:row>
    <x:row r="13" ht="43.5" customHeight="1">
      <x:c r="A13" s="16" t="str">
        <x:v>Clear Residual Stock</x:v>
      </x:c>
      <x:c r="B13" s="16" t="str">
        <x:v>Weeks 11-12</x:v>
      </x:c>
      <x:c r="C13" s="51" t="n">
        <x:v>1400</x:v>
      </x:c>
      <x:c r="D13" s="16" t="str">
        <x:v>Sell left-over drawers, cots and accessories</x:v>
      </x:c>
      <x:c r="E13" s="16" t="str">
        <x:v>Catalogue retargeting, accessory upsells and last-stock messaging.</x:v>
      </x:c>
      <x:c r="F13" s="16" t="str">
        <x:v>Stop spending on sold-out SKU groups.</x:v>
      </x:c>
    </x:row>
    <x:row r="14">
      <x:c r="A14" s="9" t="str"/>
      <x:c r="B14" s="9" t="str">
        <x:v>Total Paid Budget</x:v>
      </x:c>
      <x:c r="C14" s="35" t="n">
        <x:f>SUM(C9:C13)</x:f>
        <x:v>9600</x:v>
      </x:c>
      <x:c r="D14" s="9" t="str"/>
      <x:c r="E14" s="9" t="str"/>
      <x:c r="F14" s="9" t="str"/>
    </x:row>
    <x:row r="17" ht="34" customHeight="1">
      <x:c r="A17" s="30" t="str">
        <x:v>Audience</x:v>
      </x:c>
      <x:c r="B17" s="30" t="str">
        <x:v>Primary Need</x:v>
      </x:c>
      <x:c r="C17" s="30" t="str">
        <x:v>Hero Offer</x:v>
      </x:c>
      <x:c r="D17" s="30" t="str">
        <x:v>Ad Message Direction</x:v>
      </x:c>
      <x:c r="F17" s="30" t="str">
        <x:v>Creative Asset</x:v>
      </x:c>
      <x:c r="G17" s="30" t="str">
        <x:v>Use</x:v>
      </x:c>
      <x:c r="H17" s="30" t="str">
        <x:v>Safety / Trust Check</x:v>
      </x:c>
    </x:row>
    <x:row r="18" ht="31.5" customHeight="1">
      <x:c r="A18" s="16" t="str">
        <x:v>Expecting parents in Brisbane / SEQ</x:v>
      </x:c>
      <x:c r="B18" s="16" t="str">
        <x:v>Set up nursery efficiently</x:v>
      </x:c>
      <x:c r="C18" s="16" t="str">
        <x:v>Cot + drawer + mattress bundles</x:v>
      </x:c>
      <x:c r="D18" s="16" t="str">
        <x:v>A complete styled room with one bundle saving.</x:v>
      </x:c>
      <x:c r="F18" s="16" t="str">
        <x:v>Styled room carousel</x:v>
      </x:c>
      <x:c r="G18" s="16" t="str">
        <x:v>Meta and Pinterest discovery</x:v>
      </x:c>
      <x:c r="H18" s="16" t="str">
        <x:v>Use compliant product copy and required online warnings.</x:v>
      </x:c>
    </x:row>
    <x:row r="19" ht="31.5" customHeight="1">
      <x:c r="A19" s="16" t="str">
        <x:v>New parents upgrading storage</x:v>
      </x:c>
      <x:c r="B19" s="16" t="str">
        <x:v>Change and storage organisation</x:v>
      </x:c>
      <x:c r="C19" s="16" t="str">
        <x:v>Change tables and drawer sets</x:v>
      </x:c>
      <x:c r="D19" s="16" t="str">
        <x:v>Practical storage paired with nursery styling.</x:v>
      </x:c>
      <x:c r="F19" s="16" t="str">
        <x:v>Price-and-save bundle card</x:v>
      </x:c>
      <x:c r="G19" s="16" t="str">
        <x:v>Meta and local launch</x:v>
      </x:c>
      <x:c r="H19" s="16" t="str">
        <x:v>Show exact included items and offer price.</x:v>
      </x:c>
    </x:row>
    <x:row r="20" ht="31.5" customHeight="1">
      <x:c r="A20" s="16" t="str">
        <x:v>Value-conscious families</x:v>
      </x:c>
      <x:c r="B20" s="16" t="str">
        <x:v>Affordable essentials</x:v>
      </x:c>
      <x:c r="C20" s="16" t="str">
        <x:v>Modern Essentials and Sleigh bundle</x:v>
      </x:c>
      <x:c r="D20" s="16" t="str">
        <x:v>Complete setup under A$1,000.</x:v>
      </x:c>
      <x:c r="F20" s="16" t="str">
        <x:v>Product feed images</x:v>
      </x:c>
      <x:c r="G20" s="16" t="str">
        <x:v>Google Shopping</x:v>
      </x:c>
      <x:c r="H20" s="16" t="str">
        <x:v>Accurate availability, price and product identifiers.</x:v>
      </x:c>
    </x:row>
    <x:row r="21" ht="31.5" customHeight="1">
      <x:c r="A21" s="16" t="str">
        <x:v>Nursery inspiration planners</x:v>
      </x:c>
      <x:c r="B21" s="16" t="str">
        <x:v>Visual style and coordination</x:v>
      </x:c>
      <x:c r="C21" s="16" t="str">
        <x:v>Heritage, Royal and Contemporary sets</x:v>
      </x:c>
      <x:c r="D21" s="16" t="str">
        <x:v>Save the room look, then shop the set.</x:v>
      </x:c>
      <x:c r="F21" s="16" t="str">
        <x:v>Short assembly/storage detail video</x:v>
      </x:c>
      <x:c r="G21" s="16" t="str">
        <x:v>Meta consideration</x:v>
      </x:c>
      <x:c r="H21" s="16" t="str">
        <x:v>Avoid unsafe infant sleeping representations.</x:v>
      </x:c>
    </x:row>
    <x:row r="22" ht="31.5" customHeight="1">
      <x:c r="F22" s="16" t="str">
        <x:v>Retargeting catalogue card</x:v>
      </x:c>
      <x:c r="G22" s="16" t="str">
        <x:v>Warm audiences</x:v>
      </x:c>
      <x:c r="H22" s="16" t="str">
        <x:v>Pause product group when stock is sold.</x:v>
      </x:c>
    </x:row>
    <x:row r="23" ht="31.5" customHeight="1">
      <x:c r="F23" s="16" t="str">
        <x:v>Delivery/pickup reassurance card</x:v>
      </x:c>
      <x:c r="G23" s="16" t="str">
        <x:v>Brisbane conversion</x:v>
      </x:c>
      <x:c r="H23" s="16" t="str">
        <x:v>Publish actual delivery terms and returns policy.</x:v>
      </x:c>
    </x:row>
  </x:sheetData>
  <x:mergeCells>
    <x:mergeCell ref="A1:H1"/>
    <x:mergeCell ref="A2:H2"/>
    <x:mergeCell ref="A4:H4"/>
    <x:mergeCell ref="A5:H6"/>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7" hidden="0" customWidth="1"/>
    <x:col min="2" max="2" width="54" hidden="0" customWidth="1"/>
    <x:col min="3" max="3" width="18" hidden="0" customWidth="1"/>
    <x:col min="4" max="4" width="18" hidden="0" customWidth="1"/>
    <x:col min="5" max="5" width="18" hidden="0" customWidth="1"/>
    <x:col min="6" max="6" width="45" hidden="0" customWidth="1"/>
    <x:col min="7" max="7" width="18" hidden="0" customWidth="1"/>
  </x:cols>
  <x:sheetData>
    <x:row r="1" ht="34" customHeight="1">
      <x:c r="A1" s="4" t="str">
        <x:v>Advertising Budget: 12-Week Launch Plan</x:v>
      </x:c>
      <x:c r="B1" s="4"/>
      <x:c r="C1" s="4"/>
      <x:c r="D1" s="4"/>
      <x:c r="E1" s="4"/>
      <x:c r="F1" s="4"/>
      <x:c r="G1" s="4"/>
      <x:c r="H1" s="4"/>
      <x:c r="I1" s="4"/>
      <x:c r="J1" s="4"/>
    </x:row>
    <x:row r="2" ht="34" customHeight="1">
      <x:c r="A2" s="7" t="str">
        <x:v>Initial media budget is a planning input, not a guarantee of sales. Budget rows are editable; profit after advertising updates automatically against the bundle-deal scenario.</x:v>
      </x:c>
      <x:c r="B2" s="7"/>
      <x:c r="C2" s="7"/>
      <x:c r="D2" s="7"/>
      <x:c r="E2" s="7"/>
      <x:c r="F2" s="7"/>
      <x:c r="G2" s="7"/>
      <x:c r="H2" s="7"/>
      <x:c r="I2" s="7"/>
      <x:c r="J2" s="7"/>
    </x:row>
    <x:row r="4">
      <x:c r="A4" s="10" t="str">
        <x:v>Budget Impact Summary</x:v>
      </x:c>
      <x:c r="B4" s="10" t="str">
        <x:v>Amount</x:v>
      </x:c>
      <x:c r="D4" s="10" t="str">
        <x:v>Budget Rules</x:v>
      </x:c>
      <x:c r="E4" s="10"/>
      <x:c r="F4" s="10"/>
      <x:c r="G4" s="10"/>
      <x:c r="H4" s="10"/>
      <x:c r="I4" s="10"/>
      <x:c r="J4" s="10"/>
    </x:row>
    <x:row r="5">
      <x:c r="A5" t="str">
        <x:v>Projected sales with bundle deals incl. GST</x:v>
      </x:c>
      <x:c r="B5" s="13" t="n">
        <x:f>'Bundle Deals'!B9</x:f>
        <x:v>145192</x:v>
      </x:c>
      <x:c r="D5" s="43" t="str">
        <x:v>Start only after the compliance gate is complete. Measure sales by product or bundle, not only traffic. The break-even ROAS is the minimum to recover ad spend at the modelled gross margin; use the higher target ROAS of 4.0x before materially increasing budget, because freight, delivery, returns, storage and payment costs are not yet included in profit.</x:v>
      </x:c>
      <x:c r="E5" s="43"/>
      <x:c r="F5" s="43"/>
      <x:c r="G5" s="43"/>
      <x:c r="H5" s="43"/>
      <x:c r="I5" s="43"/>
      <x:c r="J5" s="43"/>
    </x:row>
    <x:row r="6">
      <x:c r="A6" t="str">
        <x:v>Gross profit before advertising</x:v>
      </x:c>
      <x:c r="B6" s="13" t="n">
        <x:f>'Bundle Deals'!B10</x:f>
        <x:v>75361.92794349308</x:v>
      </x:c>
      <x:c r="D6" s="43"/>
      <x:c r="E6" s="43"/>
      <x:c r="F6" s="43"/>
      <x:c r="G6" s="43"/>
      <x:c r="H6" s="43"/>
      <x:c r="I6" s="43"/>
      <x:c r="J6" s="43"/>
    </x:row>
    <x:row r="7">
      <x:c r="A7" t="str">
        <x:v>Planned ad budget</x:v>
      </x:c>
      <x:c r="B7" s="13" t="n">
        <x:f>SUM(C17:C22)</x:f>
        <x:v>9600</x:v>
      </x:c>
      <x:c r="D7" s="43"/>
      <x:c r="E7" s="43"/>
      <x:c r="F7" s="43"/>
      <x:c r="G7" s="43"/>
      <x:c r="H7" s="43"/>
      <x:c r="I7" s="43"/>
      <x:c r="J7" s="43"/>
    </x:row>
    <x:row r="8">
      <x:c r="A8" t="str">
        <x:v>Ad budget as % of projected sales</x:v>
      </x:c>
      <x:c r="B8" s="12" t="n">
        <x:f>B7/B5</x:f>
        <x:v>0.06611934541848036</x:v>
      </x:c>
      <x:c r="D8" s="43"/>
      <x:c r="E8" s="43"/>
      <x:c r="F8" s="43"/>
      <x:c r="G8" s="43"/>
      <x:c r="H8" s="43"/>
      <x:c r="I8" s="43"/>
      <x:c r="J8" s="43"/>
    </x:row>
    <x:row r="9">
      <x:c r="A9" s="22" t="str">
        <x:v>Projected profit after ad spend</x:v>
      </x:c>
      <x:c r="B9" s="23" t="n">
        <x:f>B6-B7</x:f>
        <x:v>65761.92794349308</x:v>
      </x:c>
      <x:c r="D9" s="43"/>
      <x:c r="E9" s="43"/>
      <x:c r="F9" s="43"/>
      <x:c r="G9" s="43"/>
      <x:c r="H9" s="43"/>
      <x:c r="I9" s="43"/>
      <x:c r="J9" s="43"/>
    </x:row>
    <x:row r="10">
      <x:c r="A10" s="22" t="str">
        <x:v>Post-ad margin on revenue ex. GST</x:v>
      </x:c>
      <x:c r="B10" s="24" t="n">
        <x:f>B9/(B5/(1+Summary!$B$7))</x:f>
        <x:v>0.4982238741655352</x:v>
      </x:c>
      <x:c r="D10" s="43"/>
      <x:c r="E10" s="43"/>
      <x:c r="F10" s="43"/>
      <x:c r="G10" s="43"/>
      <x:c r="H10" s="43"/>
      <x:c r="I10" s="43"/>
      <x:c r="J10" s="43"/>
    </x:row>
    <x:row r="11">
      <x:c r="A11" s="22" t="str">
        <x:v>Break-even attributable sales incl. GST</x:v>
      </x:c>
      <x:c r="B11" s="23" t="n">
        <x:f>B7/'Bundle Deals'!B11*(1+Summary!$B$7)</x:f>
        <x:v>18495.3230103815</x:v>
      </x:c>
      <x:c r="D11" s="43"/>
      <x:c r="E11" s="43"/>
      <x:c r="F11" s="43"/>
      <x:c r="G11" s="43"/>
      <x:c r="H11" s="43"/>
      <x:c r="I11" s="43"/>
      <x:c r="J11" s="43"/>
    </x:row>
    <x:row r="12">
      <x:c r="A12" s="22" t="str">
        <x:v>Break-even ROAS</x:v>
      </x:c>
      <x:c r="B12" s="54" t="n">
        <x:f>B11/B7</x:f>
        <x:v>1.9265961469147397</x:v>
      </x:c>
      <x:c r="D12" s="43"/>
      <x:c r="E12" s="43"/>
      <x:c r="F12" s="43"/>
      <x:c r="G12" s="43"/>
      <x:c r="H12" s="43"/>
      <x:c r="I12" s="43"/>
      <x:c r="J12" s="43"/>
    </x:row>
    <x:row r="13">
      <x:c r="A13" s="22" t="str">
        <x:v>Target ROAS before scaling</x:v>
      </x:c>
      <x:c r="B13" s="54" t="n">
        <x:f>4</x:f>
        <x:v>4</x:v>
      </x:c>
      <x:c r="D13" s="43"/>
      <x:c r="E13" s="43"/>
      <x:c r="F13" s="43"/>
      <x:c r="G13" s="43"/>
      <x:c r="H13" s="43"/>
      <x:c r="I13" s="43"/>
      <x:c r="J13" s="43"/>
    </x:row>
    <x:row r="16" ht="34" customHeight="1">
      <x:c r="A16" s="30" t="str">
        <x:v>Channel</x:v>
      </x:c>
      <x:c r="B16" s="30" t="str">
        <x:v>Role</x:v>
      </x:c>
      <x:c r="C16" s="30" t="str">
        <x:v>Budget (AUD)</x:v>
      </x:c>
      <x:c r="D16" s="30" t="str">
        <x:v>Share</x:v>
      </x:c>
      <x:c r="E16" s="30" t="str">
        <x:v>Weekly Average</x:v>
      </x:c>
      <x:c r="F16" s="30" t="str">
        <x:v>Primary KPI</x:v>
      </x:c>
      <x:c r="G16" s="30" t="str">
        <x:v>Status</x:v>
      </x:c>
    </x:row>
    <x:row r="17" ht="31.5" customHeight="1">
      <x:c r="A17" s="16" t="str">
        <x:v>Meta Facebook + Instagram Prospecting</x:v>
      </x:c>
      <x:c r="B17" s="16" t="str">
        <x:v>Reach expecting/new parents with room-set creatives and bundles</x:v>
      </x:c>
      <x:c r="C17" s="57" t="n">
        <x:v>3400</x:v>
      </x:c>
      <x:c r="D17" s="58" t="n">
        <x:f>C17/SUM($C$17:$C$22)</x:f>
        <x:v>0.3541666666666667</x:v>
      </x:c>
      <x:c r="E17" s="51" t="n">
        <x:f>C17/12</x:f>
        <x:v>283.3333333333333</x:v>
      </x:c>
      <x:c r="F17" s="16" t="str">
        <x:v>Purchases, landing-page views, add-to-cart rate</x:v>
      </x:c>
      <x:c r="G17" s="16" t="str">
        <x:v>Planned</x:v>
      </x:c>
    </x:row>
    <x:row r="18" ht="31.5" customHeight="1">
      <x:c r="A18" s="16" t="str">
        <x:v>Google Shopping + Search</x:v>
      </x:c>
      <x:c r="B18" s="16" t="str">
        <x:v>Capture shoppers actively searching for cots, drawers and nursery sets</x:v>
      </x:c>
      <x:c r="C18" s="57" t="n">
        <x:v>2600</x:v>
      </x:c>
      <x:c r="D18" s="58" t="n">
        <x:f>C18/SUM($C$17:$C$22)</x:f>
        <x:v>0.2708333333333333</x:v>
      </x:c>
      <x:c r="E18" s="51" t="n">
        <x:f>C18/12</x:f>
        <x:v>216.66666666666666</x:v>
      </x:c>
      <x:c r="F18" s="16" t="str">
        <x:v>Conversion value, ROAS, cost per purchase</x:v>
      </x:c>
      <x:c r="G18" s="16" t="str">
        <x:v>Planned</x:v>
      </x:c>
    </x:row>
    <x:row r="19" ht="31.5" customHeight="1">
      <x:c r="A19" s="16" t="str">
        <x:v>Pinterest Discovery</x:v>
      </x:c>
      <x:c r="B19" s="16" t="str">
        <x:v>Nursery inspiration and styled room imagery for early planners</x:v>
      </x:c>
      <x:c r="C19" s="57" t="n">
        <x:v>1100</x:v>
      </x:c>
      <x:c r="D19" s="58" t="n">
        <x:f>C19/SUM($C$17:$C$22)</x:f>
        <x:v>0.11458333333333333</x:v>
      </x:c>
      <x:c r="E19" s="51" t="n">
        <x:f>C19/12</x:f>
        <x:v>91.66666666666667</x:v>
      </x:c>
      <x:c r="F19" s="16" t="str">
        <x:v>Saves, outbound clicks, assisted sales</x:v>
      </x:c>
      <x:c r="G19" s="16" t="str">
        <x:v>Planned</x:v>
      </x:c>
    </x:row>
    <x:row r="20" ht="31.5" customHeight="1">
      <x:c r="A20" s="16" t="str">
        <x:v>Meta / Google Retargeting</x:v>
      </x:c>
      <x:c r="B20" s="16" t="str">
        <x:v>Recover catalogue visitors, product viewers and cart abandoners</x:v>
      </x:c>
      <x:c r="C20" s="57" t="n">
        <x:v>1100</x:v>
      </x:c>
      <x:c r="D20" s="58" t="n">
        <x:f>C20/SUM($C$17:$C$22)</x:f>
        <x:v>0.11458333333333333</x:v>
      </x:c>
      <x:c r="E20" s="51" t="n">
        <x:f>C20/12</x:f>
        <x:v>91.66666666666667</x:v>
      </x:c>
      <x:c r="F20" s="16" t="str">
        <x:v>ROAS, cost per purchase</x:v>
      </x:c>
      <x:c r="G20" s="16" t="str">
        <x:v>Planned</x:v>
      </x:c>
    </x:row>
    <x:row r="21" ht="31.5" customHeight="1">
      <x:c r="A21" s="16" t="str">
        <x:v>Brisbane Local Paid Launch</x:v>
      </x:c>
      <x:c r="B21" s="16" t="str">
        <x:v>Geo-target pickup/delivery messaging and limited-stock offers</x:v>
      </x:c>
      <x:c r="C21" s="57" t="n">
        <x:v>600</x:v>
      </x:c>
      <x:c r="D21" s="58" t="n">
        <x:f>C21/SUM($C$17:$C$22)</x:f>
        <x:v>0.0625</x:v>
      </x:c>
      <x:c r="E21" s="51" t="n">
        <x:f>C21/12</x:f>
        <x:v>50</x:v>
      </x:c>
      <x:c r="F21" s="16" t="str">
        <x:v>Messages, qualified leads, sales</x:v>
      </x:c>
      <x:c r="G21" s="16" t="str">
        <x:v>Planned</x:v>
      </x:c>
    </x:row>
    <x:row r="22" ht="31.5" customHeight="1">
      <x:c r="A22" s="16" t="str">
        <x:v>Creative Testing Reserve</x:v>
      </x:c>
      <x:c r="B22" s="16" t="str">
        <x:v>Test bundle photos, carousel formats and price-led hooks</x:v>
      </x:c>
      <x:c r="C22" s="57" t="n">
        <x:v>800</x:v>
      </x:c>
      <x:c r="D22" s="58" t="n">
        <x:f>C22/SUM($C$17:$C$22)</x:f>
        <x:v>0.08333333333333333</x:v>
      </x:c>
      <x:c r="E22" s="51" t="n">
        <x:f>C22/12</x:f>
        <x:v>66.66666666666667</x:v>
      </x:c>
      <x:c r="F22" s="16" t="str">
        <x:v>Winning creative identified before scale</x:v>
      </x:c>
      <x:c r="G22" s="16" t="str">
        <x:v>Planned</x:v>
      </x:c>
    </x:row>
    <x:row r="23">
      <x:c r="A23" s="9" t="str">
        <x:v>TOTAL</x:v>
      </x:c>
      <x:c r="B23" s="9" t="str"/>
      <x:c r="C23" s="35" t="n">
        <x:f>SUM(C17:C22)</x:f>
        <x:v>9600</x:v>
      </x:c>
      <x:c r="D23" s="36" t="n">
        <x:f>SUM(D17:D22)</x:f>
        <x:v>1</x:v>
      </x:c>
      <x:c r="E23" s="35" t="n">
        <x:f>SUM(E17:E22)</x:f>
        <x:v>799.9999999999999</x:v>
      </x:c>
      <x:c r="F23" s="9" t="str"/>
      <x:c r="G23" s="9" t="str"/>
    </x:row>
    <x:row r="26" ht="34" customHeight="1">
      <x:c r="A26" s="30" t="str">
        <x:v>Promoted Offer / Product Group</x:v>
      </x:c>
      <x:c r="B26" s="30" t="str">
        <x:v>Product Lines Covered</x:v>
      </x:c>
      <x:c r="C26" s="30" t="str">
        <x:v>Budget (AUD)</x:v>
      </x:c>
      <x:c r="D26" s="30" t="str">
        <x:v>Share</x:v>
      </x:c>
      <x:c r="E26" s="30" t="str">
        <x:v>Stock Objective</x:v>
      </x:c>
      <x:c r="F26" s="30" t="str">
        <x:v>Creative Hook</x:v>
      </x:c>
    </x:row>
    <x:row r="27" ht="32.25" customHeight="1">
      <x:c r="A27" s="16" t="str">
        <x:v>Sleigh Cot Change Nursery Set</x:v>
      </x:c>
      <x:c r="B27" s="16" t="str">
        <x:v>BC-1501 + CT-16 + Cot mattress</x:v>
      </x:c>
      <x:c r="C27" s="57" t="n">
        <x:v>1700</x:v>
      </x:c>
      <x:c r="D27" s="58" t="n">
        <x:f>C27/SUM($C$27:$C$39)</x:f>
        <x:v>0.17708333333333334</x:v>
      </x:c>
      <x:c r="E27" s="16" t="str">
        <x:v>Lead hero bundle: 40 complete sets</x:v>
      </x:c>
      <x:c r="F27" s="16" t="str">
        <x:v>Complete nursery starter set for A$999</x:v>
      </x:c>
    </x:row>
    <x:row r="28" ht="32.25" customHeight="1">
      <x:c r="A28" s="16" t="str">
        <x:v>Two Tone Large Storage Set</x:v>
      </x:c>
      <x:c r="B28" s="16" t="str">
        <x:v>BC-1901 + BF-2108 + Cot mattress</x:v>
      </x:c>
      <x:c r="C28" s="57" t="n">
        <x:v>1000</x:v>
      </x:c>
      <x:c r="D28" s="58" t="n">
        <x:f>C28/SUM($C$27:$C$39)</x:f>
        <x:v>0.10416666666666667</x:v>
      </x:c>
      <x:c r="E28" s="16" t="str">
        <x:v>Premium storage bundle: 15 sets</x:v>
      </x:c>
      <x:c r="F28" s="16" t="str">
        <x:v>Save A$201 on styled nursery storage</x:v>
      </x:c>
    </x:row>
    <x:row r="29" ht="32.25" customHeight="1">
      <x:c r="A29" s="16" t="str">
        <x:v>Contemporary Storage Set</x:v>
      </x:c>
      <x:c r="B29" s="16" t="str">
        <x:v>BC-1505 + BF-1808 + Cot mattress</x:v>
      </x:c>
      <x:c r="C29" s="57" t="n">
        <x:v>1000</x:v>
      </x:c>
      <x:c r="D29" s="58" t="n">
        <x:f>C29/SUM($C$27:$C$39)</x:f>
        <x:v>0.10416666666666667</x:v>
      </x:c>
      <x:c r="E29" s="16" t="str">
        <x:v>Modern room bundle: 15 sets</x:v>
      </x:c>
      <x:c r="F29" s="16" t="str">
        <x:v>Contemporary nursery bundle under A$1,500</x:v>
      </x:c>
    </x:row>
    <x:row r="30" ht="32.25" customHeight="1">
      <x:c r="A30" s="16" t="str">
        <x:v>Royal Compact Nursery Set</x:v>
      </x:c>
      <x:c r="B30" s="16" t="str">
        <x:v>BC-1721 + CT-1722 + Cot mattress</x:v>
      </x:c>
      <x:c r="C30" s="57" t="n">
        <x:v>500</x:v>
      </x:c>
      <x:c r="D30" s="58" t="n">
        <x:f>C30/SUM($C$27:$C$39)</x:f>
        <x:v>0.052083333333333336</x:v>
      </x:c>
      <x:c r="E30" s="16" t="str">
        <x:v>Four matched compact Royal sets</x:v>
      </x:c>
      <x:c r="F30" s="16" t="str">
        <x:v>Royal look with compact storage</x:v>
      </x:c>
    </x:row>
    <x:row r="31" ht="32.25" customHeight="1">
      <x:c r="A31" s="16" t="str">
        <x:v>Royal Premium Nursery Set</x:v>
      </x:c>
      <x:c r="B31" s="16" t="str">
        <x:v>BC-1721 + BF-1801 + Cot mattress</x:v>
      </x:c>
      <x:c r="C31" s="57" t="n">
        <x:v>650</x:v>
      </x:c>
      <x:c r="D31" s="58" t="n">
        <x:f>C31/SUM($C$27:$C$39)</x:f>
        <x:v>0.06770833333333333</x:v>
      </x:c>
      <x:c r="E31" s="16" t="str">
        <x:v>Four high-value Royal sets</x:v>
      </x:c>
      <x:c r="F31" s="16" t="str">
        <x:v>Premium Royal room with 7 drawers</x:v>
      </x:c>
    </x:row>
    <x:row r="32" ht="32.25" customHeight="1">
      <x:c r="A32" s="16" t="str">
        <x:v>Modern Essentials Set</x:v>
      </x:c>
      <x:c r="B32" s="16" t="str">
        <x:v>Modern Cot + CT-07 + Cot mattress</x:v>
      </x:c>
      <x:c r="C32" s="57" t="n">
        <x:v>400</x:v>
      </x:c>
      <x:c r="D32" s="58" t="n">
        <x:f>C32/SUM($C$27:$C$39)</x:f>
        <x:v>0.041666666666666664</x:v>
      </x:c>
      <x:c r="E32" s="16" t="str">
        <x:v>Ten value-focused sets</x:v>
      </x:c>
      <x:c r="F32" s="16" t="str">
        <x:v>Essential nursery setup under A$850</x:v>
      </x:c>
    </x:row>
    <x:row r="33" ht="32.25" customHeight="1">
      <x:c r="A33" s="16" t="str">
        <x:v>Heritage Nursery Set</x:v>
      </x:c>
      <x:c r="B33" s="16" t="str">
        <x:v>BC-1808 + CT-07 + Cot mattress</x:v>
      </x:c>
      <x:c r="C33" s="57" t="n">
        <x:v>350</x:v>
      </x:c>
      <x:c r="D33" s="58" t="n">
        <x:f>C33/SUM($C$27:$C$39)</x:f>
        <x:v>0.036458333333333336</x:v>
      </x:c>
      <x:c r="E33" s="16" t="str">
        <x:v>Five styled Heritage sets</x:v>
      </x:c>
      <x:c r="F33" s="16" t="str">
        <x:v>Styled Heritage room deal</x:v>
      </x:c>
    </x:row>
    <x:row r="34" ht="32.25" customHeight="1">
      <x:c r="A34" s="16" t="str">
        <x:v>Bedside Bassinet</x:v>
      </x:c>
      <x:c r="B34" s="16" t="str">
        <x:v>BC-1506, mattress included</x:v>
      </x:c>
      <x:c r="C34" s="57" t="n">
        <x:v>700</x:v>
      </x:c>
      <x:c r="D34" s="58" t="n">
        <x:f>C34/SUM($C$27:$C$39)</x:f>
        <x:v>0.07291666666666667</x:v>
      </x:c>
      <x:c r="E34" s="16" t="str">
        <x:v>Promote all 20 bassinet units</x:v>
      </x:c>
      <x:c r="F34" s="16" t="str">
        <x:v>Bedside nursery essential; safety info visible</x:v>
      </x:c>
    </x:row>
    <x:row r="35" ht="32.25" customHeight="1">
      <x:c r="A35" s="16" t="str">
        <x:v>Toy Storage Collection</x:v>
      </x:c>
      <x:c r="B35" s="16" t="str">
        <x:v>Toy Box + Toy Shelf</x:v>
      </x:c>
      <x:c r="C35" s="57" t="n">
        <x:v>700</x:v>
      </x:c>
      <x:c r="D35" s="58" t="n">
        <x:f>C35/SUM($C$27:$C$39)</x:f>
        <x:v>0.07291666666666667</x:v>
      </x:c>
      <x:c r="E35" s="16" t="str">
        <x:v>Promote all toy storage lines</x:v>
      </x:c>
      <x:c r="F35" s="16" t="str">
        <x:v>Storage add-on for finished nursery</x:v>
      </x:c>
    </x:row>
    <x:row r="36" ht="32.25" customHeight="1">
      <x:c r="A36" s="16" t="str">
        <x:v>Remaining Drawer Stock</x:v>
      </x:c>
      <x:c r="B36" s="16" t="str">
        <x:v>CT-16, BF-1801 and CT-07 residual stock</x:v>
      </x:c>
      <x:c r="C36" s="57" t="n">
        <x:v>850</x:v>
      </x:c>
      <x:c r="D36" s="58" t="n">
        <x:f>C36/SUM($C$27:$C$39)</x:f>
        <x:v>0.08854166666666667</x:v>
      </x:c>
      <x:c r="E36" s="16" t="str">
        <x:v>Sell unbundled storage after set allocation</x:v>
      </x:c>
      <x:c r="F36" s="16" t="str">
        <x:v>Standalone change/storage solutions</x:v>
      </x:c>
    </x:row>
    <x:row r="37" ht="32.25" customHeight="1">
      <x:c r="A37" s="16" t="str">
        <x:v>Remaining Cot Stock</x:v>
      </x:c>
      <x:c r="B37" s="16" t="str">
        <x:v>Unbundled Two Tone and Contemporary units</x:v>
      </x:c>
      <x:c r="C37" s="57" t="n">
        <x:v>350</x:v>
      </x:c>
      <x:c r="D37" s="58" t="n">
        <x:f>C37/SUM($C$27:$C$39)</x:f>
        <x:v>0.036458333333333336</x:v>
      </x:c>
      <x:c r="E37" s="16" t="str">
        <x:v>Sell cots left after bundle allocation</x:v>
      </x:c>
      <x:c r="F37" s="16" t="str">
        <x:v>Cot-only option; add mattress at checkout</x:v>
      </x:c>
    </x:row>
    <x:row r="38" ht="32.25" customHeight="1">
      <x:c r="A38" s="16" t="str">
        <x:v>Accessory Upsells</x:v>
      </x:c>
      <x:c r="B38" s="16" t="str">
        <x:v>Cot Mattress + Chest Top Oak + Change Pad</x:v>
      </x:c>
      <x:c r="C38" s="57" t="n">
        <x:v>300</x:v>
      </x:c>
      <x:c r="D38" s="58" t="n">
        <x:f>C38/SUM($C$27:$C$39)</x:f>
        <x:v>0.03125</x:v>
      </x:c>
      <x:c r="E38" s="16" t="str">
        <x:v>Cross-sell remaining accessory inventory</x:v>
      </x:c>
      <x:c r="F38" s="16" t="str">
        <x:v>Complete the setup at checkout</x:v>
      </x:c>
    </x:row>
    <x:row r="39" ht="32.25" customHeight="1">
      <x:c r="A39" s="16" t="str">
        <x:v>All-Catalogue Retargeting</x:v>
      </x:c>
      <x:c r="B39" s="16" t="str">
        <x:v>Every viewed product and bundle</x:v>
      </x:c>
      <x:c r="C39" s="57" t="n">
        <x:v>1100</x:v>
      </x:c>
      <x:c r="D39" s="58" t="n">
        <x:f>C39/SUM($C$27:$C$39)</x:f>
        <x:v>0.11458333333333333</x:v>
      </x:c>
      <x:c r="E39" s="16" t="str">
        <x:v>Convert returning shoppers across all stock</x:v>
      </x:c>
      <x:c r="F39" s="16" t="str">
        <x:v>Limited Brisbane stock / bundle savings reminder</x:v>
      </x:c>
    </x:row>
    <x:row r="40">
      <x:c r="A40" s="9" t="str">
        <x:v>TOTAL OFFER ALLOCATION</x:v>
      </x:c>
      <x:c r="B40" s="9" t="str"/>
      <x:c r="C40" s="35" t="n">
        <x:f>SUM(C27:C39)</x:f>
        <x:v>9600</x:v>
      </x:c>
      <x:c r="D40" s="36" t="n">
        <x:f>SUM(D27:D39)</x:f>
        <x:v>1</x:v>
      </x:c>
      <x:c r="E40" s="9" t="str"/>
      <x:c r="F40" s="9" t="str"/>
    </x:row>
    <x:row r="41">
      <x:c r="A41" s="55" t="str">
        <x:v>Budget Reconciliation</x:v>
      </x:c>
      <x:c r="B41" s="55" t="str">
        <x:v>Offer allocation less channel budget</x:v>
      </x:c>
      <x:c r="C41" s="56" t="n">
        <x:f>C40-C23</x:f>
        <x:v>0</x:v>
      </x:c>
      <x:c r="D41" s="55" t="str">
        <x:f>IF(C41=0,"Balanced","Adjust allocation")</x:f>
        <x:v>Balanced</x:v>
      </x:c>
      <x:c r="E41" s="55" t="str"/>
      <x:c r="F41" s="55" t="str"/>
    </x:row>
  </x:sheetData>
  <x:mergeCells>
    <x:mergeCell ref="A1:J1"/>
    <x:mergeCell ref="A2:J2"/>
    <x:mergeCell ref="D4:J4"/>
    <x:mergeCell ref="D5:J13"/>
  </x:mergeCells>
  <x:conditionalFormatting sqref="C27:C39">
    <x:cfRule type="dataBar" priority="1">
      <x:dataBar>
        <x:cfvo type="min"/>
        <x:cfvo type="max"/>
        <x:color rgb="FF277C78"/>
      </x:dataBar>
      <x:extLst>
        <x:ext xmlns:x14="http://schemas.microsoft.com/office/spreadsheetml/2009/9/main" uri="{B025F937-C7B1-47D3-B67F-A62EFF666E3E}">
          <x14:id>{32955AA0-55C8-D865-ABB2-7AB72253F9EF}</x14:id>
        </x:ext>
      </x:extLst>
    </x:cfRule>
  </x:conditionalFormatting>
  <x:pageMargins left="0.7" right="0.7" top="0.75" bottom="0.75" header="0.3" footer="0.3"/>
  <x:tableParts count="2">
    <x:tablePart xmlns:r="http://schemas.openxmlformats.org/officeDocument/2006/relationships" r:id="Ra4f05261c2964c55"/>
    <x:tablePart xmlns:r="http://schemas.openxmlformats.org/officeDocument/2006/relationships" r:id="R1af00a3d165343a5"/>
  </x:tableParts>
  <x:extLst>
    <x:ext xmlns:x14="http://schemas.microsoft.com/office/spreadsheetml/2009/9/main" xmlns:xm="http://schemas.microsoft.com/office/excel/2006/main" uri="{78C0D931-6437-407d-A8EE-F0AAD7539E65}">
      <x14:conditionalFormattings>
        <x14:conditionalFormatting>
          <x14:cfRule type="dataBar" priority="1" id="{32955AA0-55C8-D865-ABB2-7AB72253F9EF}">
            <x14:dataBar gradient="1">
              <x14:cfvo type="min"/>
              <x14:cfvo type="max"/>
              <x14:fillColor rgb="FF277C78"/>
            </x14:dataBar>
          </x14:cfRule>
          <xm:sqref>C27:C39</xm:sqref>
        </x14:conditionalFormatting>
      </x14:conditionalFormattings>
    </x:ext>
  </x:extLst>
</x:worksheet>
</file>

<file path=xl/worksheets/sheet7.xml><?xml version="1.0" encoding="utf-8"?>
<x:worksheet xmlns:x="http://schemas.openxmlformats.org/spreadsheetml/2006/main">
  <x:sheetViews>
    <x:sheetView showGridLines="0" workbookViewId="0"/>
  </x:sheetViews>
  <x:sheetFormatPr defaultRowHeight="15"/>
  <x:cols>
    <x:col min="1" max="1" width="31" hidden="0" customWidth="1"/>
    <x:col min="2" max="2" width="21" hidden="0" customWidth="1"/>
    <x:col min="3" max="3" width="36" hidden="0" customWidth="1"/>
    <x:col min="4" max="4" width="44" hidden="0" customWidth="1"/>
    <x:col min="5" max="5" width="18" hidden="0" customWidth="1"/>
    <x:col min="6" max="6" width="20" hidden="0" customWidth="1"/>
    <x:col min="7" max="7" width="17" hidden="0" customWidth="1"/>
    <x:col min="8" max="8" width="17" hidden="0" customWidth="1"/>
    <x:col min="9" max="9" width="17" hidden="0" customWidth="1"/>
    <x:col min="10" max="10" width="70" hidden="0" customWidth="1"/>
  </x:cols>
  <x:sheetData>
    <x:row r="1" ht="34" customHeight="1">
      <x:c r="A1" s="4" t="str">
        <x:v>Recommended Sell-Through Plan: Clear All Stock in 20 Weeks</x:v>
      </x:c>
      <x:c r="B1" s="4"/>
      <x:c r="C1" s="4"/>
      <x:c r="D1" s="4"/>
      <x:c r="E1" s="4"/>
      <x:c r="F1" s="4"/>
      <x:c r="G1" s="4"/>
      <x:c r="H1" s="4"/>
      <x:c r="I1" s="4"/>
      <x:c r="J1" s="4"/>
    </x:row>
    <x:row r="2" ht="40" customHeight="1">
      <x:c r="A2" s="7" t="str">
        <x:v>Recommended goal: clear the container within approximately five months once compliant product listings are ready. Use the first 12 weeks of paid advertising to sell about 80% of stock, then clear remaining inventory by week 20.</x:v>
      </x:c>
      <x:c r="B2" s="7"/>
      <x:c r="C2" s="7"/>
      <x:c r="D2" s="7"/>
      <x:c r="E2" s="7"/>
      <x:c r="F2" s="7"/>
      <x:c r="G2" s="7"/>
      <x:c r="H2" s="7"/>
      <x:c r="I2" s="7"/>
      <x:c r="J2" s="7"/>
    </x:row>
    <x:row r="4">
      <x:c r="A4" s="10" t="str">
        <x:v>Clearance Forecast</x:v>
      </x:c>
      <x:c r="B4" s="10" t="str">
        <x:v>Value</x:v>
      </x:c>
      <x:c r="D4" s="10" t="str">
        <x:v>Recommended Sales Rule</x:v>
      </x:c>
      <x:c r="E4" s="10"/>
      <x:c r="F4" s="10"/>
      <x:c r="G4" s="10"/>
      <x:c r="H4" s="10"/>
      <x:c r="I4" s="10"/>
      <x:c r="J4" s="10"/>
    </x:row>
    <x:row r="5">
      <x:c r="A5" t="str">
        <x:v>Recommended selling timeframe (weeks)</x:v>
      </x:c>
      <x:c r="B5" s="59" t="n">
        <x:f>20</x:f>
        <x:v>20</x:v>
      </x:c>
      <x:c r="D5" s="43" t="str">
        <x:v>Treat 16 weeks as a stretch outcome, 20 weeks as the working target, and 24 weeks as the latest acceptable clearance point before heavier discounting or wholesale exit. This plan assumes compliant listings, stock ready for delivery or pickup, and the A$9,600 advertising allocation shown in Ads Budget.</x:v>
      </x:c>
      <x:c r="E5" s="43"/>
      <x:c r="F5" s="43"/>
      <x:c r="G5" s="43"/>
      <x:c r="H5" s="43"/>
      <x:c r="I5" s="43"/>
      <x:c r="J5" s="43"/>
    </x:row>
    <x:row r="6">
      <x:c r="A6" t="str">
        <x:v>Assumed campaign start date</x:v>
      </x:c>
      <x:c r="B6" s="63" t="n">
        <x:f>DATE(2026,6,1)</x:f>
        <x:v>46174</x:v>
      </x:c>
      <x:c r="D6" s="43"/>
      <x:c r="E6" s="43"/>
      <x:c r="F6" s="43"/>
      <x:c r="G6" s="43"/>
      <x:c r="H6" s="43"/>
      <x:c r="I6" s="43"/>
      <x:c r="J6" s="43"/>
    </x:row>
    <x:row r="7">
      <x:c r="A7" s="22" t="str">
        <x:v>Target all-stock sold date</x:v>
      </x:c>
      <x:c r="B7" s="67" t="n">
        <x:f>B6+B5*7-1</x:f>
        <x:v>46313</x:v>
      </x:c>
      <x:c r="D7" s="43"/>
      <x:c r="E7" s="43"/>
      <x:c r="F7" s="43"/>
      <x:c r="G7" s="43"/>
      <x:c r="H7" s="43"/>
      <x:c r="I7" s="43"/>
      <x:c r="J7" s="43"/>
    </x:row>
    <x:row r="8">
      <x:c r="A8" s="22" t="str">
        <x:v>Inventory pieces to move</x:v>
      </x:c>
      <x:c r="B8" s="68" t="n">
        <x:f>Summary!E5</x:f>
        <x:v>406</x:v>
      </x:c>
      <x:c r="D8" s="43"/>
      <x:c r="E8" s="43"/>
      <x:c r="F8" s="43"/>
      <x:c r="G8" s="43"/>
      <x:c r="H8" s="43"/>
      <x:c r="I8" s="43"/>
      <x:c r="J8" s="43"/>
    </x:row>
    <x:row r="9">
      <x:c r="A9" s="22" t="str">
        <x:v>Approximate customer orders</x:v>
      </x:c>
      <x:c r="B9" s="68" t="n">
        <x:f>'Bundle Deals'!B5+(Summary!E5-'Bundle Deals'!B5*3)</x:f>
        <x:v>220</x:v>
      </x:c>
      <x:c r="D9" s="43"/>
      <x:c r="E9" s="43"/>
      <x:c r="F9" s="43"/>
      <x:c r="G9" s="43"/>
      <x:c r="H9" s="43"/>
      <x:c r="I9" s="43"/>
      <x:c r="J9" s="43"/>
    </x:row>
    <x:row r="10">
      <x:c r="A10" s="22" t="str">
        <x:v>Projected sales incl. GST</x:v>
      </x:c>
      <x:c r="B10" s="23" t="n">
        <x:f>'Bundle Deals'!B9</x:f>
        <x:v>145192</x:v>
      </x:c>
      <x:c r="D10" s="43"/>
      <x:c r="E10" s="43"/>
      <x:c r="F10" s="43"/>
      <x:c r="G10" s="43"/>
      <x:c r="H10" s="43"/>
      <x:c r="I10" s="43"/>
      <x:c r="J10" s="43"/>
    </x:row>
    <x:row r="11">
      <x:c r="A11" s="22" t="str">
        <x:v>Required weekly sales incl. GST</x:v>
      </x:c>
      <x:c r="B11" s="23" t="n">
        <x:f>B10/B5</x:f>
        <x:v>7259.6</x:v>
      </x:c>
      <x:c r="D11" s="43"/>
      <x:c r="E11" s="43"/>
      <x:c r="F11" s="43"/>
      <x:c r="G11" s="43"/>
      <x:c r="H11" s="43"/>
      <x:c r="I11" s="43"/>
      <x:c r="J11" s="43"/>
    </x:row>
    <x:row r="12">
      <x:c r="A12" s="22" t="str">
        <x:v>Approximate orders per week</x:v>
      </x:c>
      <x:c r="B12" s="69" t="n">
        <x:f>B9/B5</x:f>
        <x:v>11</x:v>
      </x:c>
      <x:c r="D12" s="43"/>
      <x:c r="E12" s="43"/>
      <x:c r="F12" s="43"/>
      <x:c r="G12" s="43"/>
      <x:c r="H12" s="43"/>
      <x:c r="I12" s="43"/>
      <x:c r="J12" s="43"/>
    </x:row>
    <x:row r="16" ht="34" customHeight="1">
      <x:c r="A16" s="30" t="str">
        <x:v>Phase</x:v>
      </x:c>
      <x:c r="B16" s="30" t="str">
        <x:v>Period</x:v>
      </x:c>
      <x:c r="C16" s="30" t="str">
        <x:v>Start Date</x:v>
      </x:c>
      <x:c r="D16" s="30" t="str">
        <x:v>End Date</x:v>
      </x:c>
      <x:c r="E16" s="30" t="str">
        <x:v>Share of Planned Sales</x:v>
      </x:c>
      <x:c r="F16" s="30" t="str">
        <x:v>Target Sales incl. GST</x:v>
      </x:c>
      <x:c r="G16" s="30" t="str">
        <x:v>Pieces Moved</x:v>
      </x:c>
      <x:c r="H16" s="30" t="str">
        <x:v>Approx. Orders</x:v>
      </x:c>
      <x:c r="I16" s="30" t="str">
        <x:v>Cumulative Pieces Sold</x:v>
      </x:c>
      <x:c r="J16" s="30" t="str">
        <x:v>Focus / Decision Trigger</x:v>
      </x:c>
    </x:row>
    <x:row r="17" ht="41.25" customHeight="1">
      <x:c r="A17" s="16" t="str">
        <x:v>Launch + Creative Test</x:v>
      </x:c>
      <x:c r="B17" s="16" t="str">
        <x:v>Weeks 1-2</x:v>
      </x:c>
      <x:c r="C17" s="72" t="n">
        <x:f>$B$6</x:f>
        <x:v>46174</x:v>
      </x:c>
      <x:c r="D17" s="72" t="n">
        <x:f>C17+2*7-1</x:f>
        <x:v>46187</x:v>
      </x:c>
      <x:c r="E17" s="58" t="n">
        <x:v>0.08</x:v>
      </x:c>
      <x:c r="F17" s="51" t="n">
        <x:f>E17*$B$10</x:f>
        <x:v>11615.36</x:v>
      </x:c>
      <x:c r="G17" s="73" t="n">
        <x:f>ROUND(E17*$B$8,0)</x:f>
        <x:v>32</x:v>
      </x:c>
      <x:c r="H17" s="73" t="n">
        <x:f>ROUND(E17*$B$9,0)</x:f>
        <x:v>18</x:v>
      </x:c>
      <x:c r="I17" s="73" t="n">
        <x:f>SUM($G$17:G17)</x:f>
        <x:v>32</x:v>
      </x:c>
      <x:c r="J17" s="16" t="str">
        <x:v>Launch compliant listings and test room-set ads. If enquiries are weak, replace losing creatives before adding budget.</x:v>
      </x:c>
    </x:row>
    <x:row r="18" ht="41.25" customHeight="1">
      <x:c r="A18" s="16" t="str">
        <x:v>Scale Hero Bundles</x:v>
      </x:c>
      <x:c r="B18" s="16" t="str">
        <x:v>Weeks 3-6</x:v>
      </x:c>
      <x:c r="C18" s="72" t="n">
        <x:f>D17+1</x:f>
        <x:v>46188</x:v>
      </x:c>
      <x:c r="D18" s="72" t="n">
        <x:f>C18+4*7-1</x:f>
        <x:v>46215</x:v>
      </x:c>
      <x:c r="E18" s="58" t="n">
        <x:v>0.25</x:v>
      </x:c>
      <x:c r="F18" s="51" t="n">
        <x:f>E18*$B$10</x:f>
        <x:v>36298</x:v>
      </x:c>
      <x:c r="G18" s="73" t="n">
        <x:f>ROUND(E18*$B$8,0)</x:f>
        <x:v>102</x:v>
      </x:c>
      <x:c r="H18" s="73" t="n">
        <x:f>ROUND(E18*$B$9,0)</x:f>
        <x:v>55</x:v>
      </x:c>
      <x:c r="I18" s="73" t="n">
        <x:f>SUM($G$17:G18)</x:f>
        <x:v>134</x:v>
      </x:c>
      <x:c r="J18" s="16" t="str">
        <x:v>Prioritise Sleigh, Two Tone and Contemporary nursery bundles. If cumulative sell-through is below 33%, test stronger bundle saving or delivery offer.</x:v>
      </x:c>
    </x:row>
    <x:row r="19" ht="41.25" customHeight="1">
      <x:c r="A19" s="16" t="str">
        <x:v>Conversion + Retargeting</x:v>
      </x:c>
      <x:c r="B19" s="16" t="str">
        <x:v>Weeks 7-10</x:v>
      </x:c>
      <x:c r="C19" s="72" t="n">
        <x:f>D18+1</x:f>
        <x:v>46216</x:v>
      </x:c>
      <x:c r="D19" s="72" t="n">
        <x:f>C19+4*7-1</x:f>
        <x:v>46243</x:v>
      </x:c>
      <x:c r="E19" s="58" t="n">
        <x:v>0.3</x:v>
      </x:c>
      <x:c r="F19" s="51" t="n">
        <x:f>E19*$B$10</x:f>
        <x:v>43557.6</x:v>
      </x:c>
      <x:c r="G19" s="73" t="n">
        <x:f>ROUND(E19*$B$8,0)</x:f>
        <x:v>122</x:v>
      </x:c>
      <x:c r="H19" s="73" t="n">
        <x:f>ROUND(E19*$B$9,0)</x:f>
        <x:v>66</x:v>
      </x:c>
      <x:c r="I19" s="73" t="n">
        <x:f>SUM($G$17:G19)</x:f>
        <x:v>256</x:v>
      </x:c>
      <x:c r="J19" s="16" t="str">
        <x:v>Retarget product viewers and feature proof of stock, price and local service. Pause poor-performing offers and move spend to converting room sets.</x:v>
      </x:c>
    </x:row>
    <x:row r="20" ht="41.25" customHeight="1">
      <x:c r="A20" s="16" t="str">
        <x:v>Paid Launch Close</x:v>
      </x:c>
      <x:c r="B20" s="16" t="str">
        <x:v>Weeks 11-12</x:v>
      </x:c>
      <x:c r="C20" s="72" t="n">
        <x:f>D19+1</x:f>
        <x:v>46244</x:v>
      </x:c>
      <x:c r="D20" s="72" t="n">
        <x:f>C20+2*7-1</x:f>
        <x:v>46257</x:v>
      </x:c>
      <x:c r="E20" s="58" t="n">
        <x:v>0.17</x:v>
      </x:c>
      <x:c r="F20" s="51" t="n">
        <x:f>E20*$B$10</x:f>
        <x:v>24682.640000000003</x:v>
      </x:c>
      <x:c r="G20" s="73" t="n">
        <x:f>ROUND(E20*$B$8,0)</x:f>
        <x:v>69</x:v>
      </x:c>
      <x:c r="H20" s="73" t="n">
        <x:f>ROUND(E20*$B$9,0)</x:f>
        <x:v>37</x:v>
      </x:c>
      <x:c r="I20" s="73" t="n">
        <x:f>SUM($G$17:G20)</x:f>
        <x:v>325</x:v>
      </x:c>
      <x:c r="J20" s="16" t="str">
        <x:v>Use urgency for limited stock and individual-storage alternatives. Target 80% sold by the end of paid launch; review every slow line.</x:v>
      </x:c>
    </x:row>
    <x:row r="21" ht="41.25" customHeight="1">
      <x:c r="A21" s="16" t="str">
        <x:v>Residual Stock Push</x:v>
      </x:c>
      <x:c r="B21" s="16" t="str">
        <x:v>Weeks 13-16</x:v>
      </x:c>
      <x:c r="C21" s="72" t="n">
        <x:f>D20+1</x:f>
        <x:v>46258</x:v>
      </x:c>
      <x:c r="D21" s="72" t="n">
        <x:f>C21+4*7-1</x:f>
        <x:v>46285</x:v>
      </x:c>
      <x:c r="E21" s="58" t="n">
        <x:v>0.12</x:v>
      </x:c>
      <x:c r="F21" s="51" t="n">
        <x:f>E21*$B$10</x:f>
        <x:v>17423.04</x:v>
      </x:c>
      <x:c r="G21" s="73" t="n">
        <x:f>ROUND(E21*$B$8,0)</x:f>
        <x:v>49</x:v>
      </x:c>
      <x:c r="H21" s="73" t="n">
        <x:f>ROUND(E21*$B$9,0)</x:f>
        <x:v>26</x:v>
      </x:c>
      <x:c r="I21" s="73" t="n">
        <x:f>SUM($G$17:G21)</x:f>
        <x:v>374</x:v>
      </x:c>
      <x:c r="J21" s="16" t="str">
        <x:v>Sell remaining cots, drawers, bassinet and toy storage locally. Apply product-specific markdowns only to stock missing target.</x:v>
      </x:c>
    </x:row>
    <x:row r="22" ht="41.25" customHeight="1">
      <x:c r="A22" s="16" t="str">
        <x:v>Final Clearance</x:v>
      </x:c>
      <x:c r="B22" s="16" t="str">
        <x:v>Weeks 17-20</x:v>
      </x:c>
      <x:c r="C22" s="72" t="n">
        <x:f>D21+1</x:f>
        <x:v>46286</x:v>
      </x:c>
      <x:c r="D22" s="72" t="n">
        <x:f>C22+4*7-1</x:f>
        <x:v>46313</x:v>
      </x:c>
      <x:c r="E22" s="58" t="n">
        <x:v>0.08</x:v>
      </x:c>
      <x:c r="F22" s="51" t="n">
        <x:f>E22*$B$10</x:f>
        <x:v>11615.36</x:v>
      </x:c>
      <x:c r="G22" s="73" t="n">
        <x:f>$B$8-SUM(G17:G21)</x:f>
        <x:v>32</x:v>
      </x:c>
      <x:c r="H22" s="73" t="n">
        <x:f>$B$9-SUM(H17:H21)</x:f>
        <x:v>18</x:v>
      </x:c>
      <x:c r="I22" s="73" t="n">
        <x:f>SUM($G$17:G22)</x:f>
        <x:v>406</x:v>
      </x:c>
      <x:c r="J22" s="16" t="str">
        <x:v>Clear accessories and slow cartons with pickup or multi-buy offers. If stock remains at week 20, clear through wholesale or final markdown channels.</x:v>
      </x:c>
    </x:row>
    <x:row r="23">
      <x:c r="A23" s="9" t="str">
        <x:v>TOTAL TARGET</x:v>
      </x:c>
      <x:c r="B23" s="9" t="str">
        <x:v>Weeks 1-20</x:v>
      </x:c>
      <x:c r="C23" s="70" t="n">
        <x:f>$B$6</x:f>
        <x:v>46174</x:v>
      </x:c>
      <x:c r="D23" s="70" t="n">
        <x:f>$B$7</x:f>
        <x:v>46313</x:v>
      </x:c>
      <x:c r="E23" s="36" t="n">
        <x:f>SUM(E17:E22)</x:f>
        <x:v>1</x:v>
      </x:c>
      <x:c r="F23" s="35" t="n">
        <x:f>SUM(F17:F22)</x:f>
        <x:v>145192</x:v>
      </x:c>
      <x:c r="G23" s="71" t="n">
        <x:f>SUM(G17:G22)</x:f>
        <x:v>406</x:v>
      </x:c>
      <x:c r="H23" s="71" t="n">
        <x:f>SUM(H17:H22)</x:f>
        <x:v>220</x:v>
      </x:c>
      <x:c r="I23" s="71" t="n">
        <x:f>I22</x:f>
        <x:v>406</x:v>
      </x:c>
      <x:c r="J23" s="9" t="str">
        <x:v>Clear remaining inventory by target end date.</x:v>
      </x:c>
    </x:row>
    <x:row r="26" ht="34" customHeight="1">
      <x:c r="A26" s="30" t="str">
        <x:v>Checkpoint</x:v>
      </x:c>
      <x:c r="B26" s="30" t="str">
        <x:v>Target</x:v>
      </x:c>
      <x:c r="C26" s="30" t="str">
        <x:v>What To Review</x:v>
      </x:c>
      <x:c r="D26" s="30" t="str">
        <x:v>Decision</x:v>
      </x:c>
    </x:row>
    <x:row r="27" ht="42" customHeight="1">
      <x:c r="A27" s="16" t="str">
        <x:v>End of Week 2</x:v>
      </x:c>
      <x:c r="B27" s="16" t="str">
        <x:v>8% sold</x:v>
      </x:c>
      <x:c r="C27" s="16" t="str">
        <x:v>Creative engagement, cart activity and qualified enquiries</x:v>
      </x:c>
      <x:c r="D27" s="16" t="str">
        <x:v>Keep only strong visuals and messages.</x:v>
      </x:c>
    </x:row>
    <x:row r="28" ht="42" customHeight="1">
      <x:c r="A28" s="16" t="str">
        <x:v>End of Week 6</x:v>
      </x:c>
      <x:c r="B28" s="16" t="str">
        <x:v>33% sold</x:v>
      </x:c>
      <x:c r="C28" s="16" t="str">
        <x:v>Hero bundle conversion and delivery objections</x:v>
      </x:c>
      <x:c r="D28" s="16" t="str">
        <x:v>Adjust bundle offer if behind target.</x:v>
      </x:c>
    </x:row>
    <x:row r="29" ht="42" customHeight="1">
      <x:c r="A29" s="16" t="str">
        <x:v>End of Week 12</x:v>
      </x:c>
      <x:c r="B29" s="16" t="str">
        <x:v>80% sold</x:v>
      </x:c>
      <x:c r="C29" s="16" t="str">
        <x:v>Remaining cartons by item and paid-channel ROAS</x:v>
      </x:c>
      <x:c r="D29" s="16" t="str">
        <x:v>Discount only slow lines; preserve margin on winners.</x:v>
      </x:c>
    </x:row>
    <x:row r="30" ht="42" customHeight="1">
      <x:c r="A30" s="16" t="str">
        <x:v>End of Week 20</x:v>
      </x:c>
      <x:c r="B30" s="16" t="str">
        <x:v>100% sold</x:v>
      </x:c>
      <x:c r="C30" s="16" t="str">
        <x:v>Any remaining stock and storage cost</x:v>
      </x:c>
      <x:c r="D30" s="16" t="str">
        <x:v>Move unsold stock through final-clearance or wholesale exit.</x:v>
      </x:c>
    </x:row>
  </x:sheetData>
  <x:mergeCells>
    <x:mergeCell ref="A1:J1"/>
    <x:mergeCell ref="A2:J2"/>
    <x:mergeCell ref="D4:J4"/>
    <x:mergeCell ref="D5:J12"/>
  </x:mergeCells>
  <x:conditionalFormatting sqref="F17:F22">
    <x:cfRule type="dataBar" priority="1">
      <x:dataBar>
        <x:cfvo type="min"/>
        <x:cfvo type="max"/>
        <x:color rgb="FF277C78"/>
      </x:dataBar>
      <x:extLst>
        <x:ext xmlns:x14="http://schemas.microsoft.com/office/spreadsheetml/2009/9/main" uri="{B025F937-C7B1-47D3-B67F-A62EFF666E3E}">
          <x14:id>{4974D692-9553-D64D-082C-D80469539701}</x14:id>
        </x:ext>
      </x:extLst>
    </x:cfRule>
  </x:conditionalFormatting>
  <x:pageMargins left="0.7" right="0.7" top="0.75" bottom="0.75" header="0.3" footer="0.3"/>
  <x:tableParts count="1">
    <x:tablePart xmlns:r="http://schemas.openxmlformats.org/officeDocument/2006/relationships" r:id="R063ee241cbe24958"/>
  </x:tableParts>
  <x:extLst>
    <x:ext xmlns:x14="http://schemas.microsoft.com/office/spreadsheetml/2009/9/main" xmlns:xm="http://schemas.microsoft.com/office/excel/2006/main" uri="{78C0D931-6437-407d-A8EE-F0AAD7539E65}">
      <x14:conditionalFormattings>
        <x14:conditionalFormatting>
          <x14:cfRule type="dataBar" priority="1" id="{4974D692-9553-D64D-082C-D80469539701}">
            <x14:dataBar gradient="1">
              <x14:cfvo type="min"/>
              <x14:cfvo type="max"/>
              <x14:fillColor rgb="FF277C78"/>
            </x14:dataBar>
          </x14:cfRule>
          <xm:sqref>F17:F22</xm:sqref>
        </x14:conditionalFormatting>
      </x14:conditionalFormattings>
    </x:ext>
  </x:extLst>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44" hidden="0" customWidth="1"/>
    <x:col min="3" max="3" width="55" hidden="0" customWidth="1"/>
    <x:col min="4" max="4" width="82" hidden="0" customWidth="1"/>
  </x:cols>
  <x:sheetData>
    <x:row r="1" ht="34" customHeight="1">
      <x:c r="A1" s="4" t="str">
        <x:v>Sources, Pricing Basis and Important Limitations</x:v>
      </x:c>
      <x:c r="B1" s="4"/>
      <x:c r="C1" s="4"/>
      <x:c r="D1" s="4"/>
    </x:row>
    <x:row r="3" ht="34" customHeight="1">
      <x:c r="A3" s="30" t="str">
        <x:v>Source Ref</x:v>
      </x:c>
      <x:c r="B3" s="30" t="str">
        <x:v>Used For</x:v>
      </x:c>
      <x:c r="C3" s="30" t="str">
        <x:v>Observed Price / Fact</x:v>
      </x:c>
      <x:c r="D3" s="30" t="str">
        <x:v>URL or Document</x:v>
      </x:c>
    </x:row>
    <x:row r="4" ht="42" customHeight="1">
      <x:c r="A4" s="16" t="str">
        <x:v>PDF</x:v>
      </x:c>
      <x:c r="B4" s="16" t="str">
        <x:v>Container quantities and invoice unit costs</x:v>
      </x:c>
      <x:c r="C4" s="16" t="str">
        <x:v>406 items; US$40,525 total invoice cost</x:v>
      </x:c>
      <x:c r="D4" s="16" t="str">
        <x:v>Product list of BNE container.pdf (provided file)</x:v>
      </x:c>
    </x:row>
    <x:row r="5" ht="42" customHeight="1">
      <x:c r="A5" s="16" t="str">
        <x:v>FX</x:v>
      </x:c>
      <x:c r="B5" s="16" t="str">
        <x:v>USD-to-AUD conversion</x:v>
      </x:c>
      <x:c r="C5" s="16" t="str">
        <x:v>27 May 2026 daily rate: A$1 = US$0.7156</x:v>
      </x:c>
      <x:c r="D5" s="16" t="str">
        <x:v>https://www.rba.gov.au/statistics/frequency/exchange-rates.html</x:v>
      </x:c>
    </x:row>
    <x:row r="6" ht="42" customHeight="1">
      <x:c r="A6" s="16" t="str">
        <x:v>COTS</x:v>
      </x:c>
      <x:c r="B6" s="16" t="str">
        <x:v>Sleigh, Modern, Heritage, Contemporary, Two Tone and Royal cots</x:v>
      </x:c>
      <x:c r="C6" s="16" t="str">
        <x:v>Indexed sale-from prices: A$600, A$350, A$650, A$700, A$700, A$800</x:v>
      </x:c>
      <x:c r="D6" s="16" t="str">
        <x:v>https://cloud9babybedrooms.com.au/collections/cots</x:v>
      </x:c>
    </x:row>
    <x:row r="7" ht="42" customHeight="1">
      <x:c r="A7" s="16" t="str">
        <x:v>DRAWERS</x:v>
      </x:c>
      <x:c r="B7" s="16" t="str">
        <x:v>3/4/6/7 drawer products and dresser</x:v>
      </x:c>
      <x:c r="C7" s="16" t="str">
        <x:v>Indexed sale prices/from: A$550, A$499, A$850, A$1,050</x:v>
      </x:c>
      <x:c r="D7" s="16" t="str">
        <x:v>https://cloud9babybedrooms.com.au/collections/drawers</x:v>
      </x:c>
    </x:row>
    <x:row r="8" ht="42" customHeight="1">
      <x:c r="A8" s="16" t="str">
        <x:v>CHANGE</x:v>
      </x:c>
      <x:c r="B8" s="16" t="str">
        <x:v>3 Drawer Sleigh Change Table including mat</x:v>
      </x:c>
      <x:c r="C8" s="16" t="str">
        <x:v>Indexed item-page price: A$400</x:v>
      </x:c>
      <x:c r="D8" s="16" t="str">
        <x:v>https://cloud9babybedrooms.com.au/products/3-drawer-changing-table-with-change-mat</x:v>
      </x:c>
    </x:row>
    <x:row r="9" ht="42" customHeight="1">
      <x:c r="A9" s="16" t="str">
        <x:v>ACCESSORIES</x:v>
      </x:c>
      <x:c r="B9" s="16" t="str">
        <x:v>Cot mattress and fitting change mat</x:v>
      </x:c>
      <x:c r="C9" s="16" t="str">
        <x:v>Indexed sale prices: A$100 and A$20</x:v>
      </x:c>
      <x:c r="D9" s="16" t="str">
        <x:v>https://cloud9babybedrooms.com.au/collections/all?page=3</x:v>
      </x:c>
    </x:row>
    <x:row r="10" ht="42" customHeight="1">
      <x:c r="A10" s="16" t="str">
        <x:v>NURSERY</x:v>
      </x:c>
      <x:c r="B10" s="16" t="str">
        <x:v>Bedside Bassinet with mattress</x:v>
      </x:c>
      <x:c r="C10" s="16" t="str">
        <x:v>Indexed matching item-page price: A$220</x:v>
      </x:c>
      <x:c r="D10" s="16" t="str">
        <x:v>https://cloud9babybedrooms.com.au/products/bedside-bassinet</x:v>
      </x:c>
    </x:row>
    <x:row r="11" ht="42" customHeight="1">
      <x:c r="A11" s="16" t="str">
        <x:v>TOY</x:v>
      </x:c>
      <x:c r="B11" s="16" t="str">
        <x:v>Toy Box and Toy Shelf</x:v>
      </x:c>
      <x:c r="C11" s="16" t="str">
        <x:v>Indexed sale prices: A$250 and A$480</x:v>
      </x:c>
      <x:c r="D11" s="16" t="str">
        <x:v>https://cloud9babybedrooms.com.au/collections/toy-storage</x:v>
      </x:c>
    </x:row>
    <x:row r="12" ht="42" customHeight="1">
      <x:c r="A12" s="16" t="str">
        <x:v>INFERRED</x:v>
      </x:c>
      <x:c r="B12" s="16" t="str">
        <x:v>QB Chest Top Oak</x:v>
      </x:c>
      <x:c r="C12" s="16" t="str">
        <x:v>A$40 estimated frame value: A$60 frame-and-mat add-on less A$20 mat</x:v>
      </x:c>
      <x:c r="D12" s="16" t="str">
        <x:v>Derived from DRAWERS and ACCESSORIES listings; verify before listing</x:v>
      </x:c>
    </x:row>
    <x:row r="13" ht="42" customHeight="1">
      <x:c r="A13" s="16" t="str">
        <x:v>SITE STATUS</x:v>
      </x:c>
      <x:c r="B13" s="16" t="str">
        <x:v>Price reliability note</x:v>
      </x:c>
      <x:c r="C13" s="16" t="str">
        <x:v>Cloud 9 store redirected to a maintenance/password page when checked; indexed listings were crawled within recent weeks</x:v>
      </x:c>
      <x:c r="D13" s="16" t="str">
        <x:v>https://cloud9babybedrooms.com.au/password</x:v>
      </x:c>
    </x:row>
    <x:row r="14" ht="42" customHeight="1">
      <x:c r="A14" s="16" t="str">
        <x:v>BUNDLE DEALS</x:v>
      </x:c>
      <x:c r="B14" s="16" t="str">
        <x:v>Proposed cot + drawer + mattress packages</x:v>
      </x:c>
      <x:c r="C14" s="16" t="str">
        <x:v>Editable proposed deal prices discount separate planned item prices; not sourced retail listings</x:v>
      </x:c>
      <x:c r="D14" s="16" t="str">
        <x:v>Bundle Deals worksheet in this workbook</x:v>
      </x:c>
    </x:row>
    <x:row r="15" ht="42" customHeight="1">
      <x:c r="A15" s="16" t="str">
        <x:v>SAFETY</x:v>
      </x:c>
      <x:c r="B15" s="16" t="str">
        <x:v>Advertising launch gate for cots, bassinets and mattresses</x:v>
      </x:c>
      <x:c r="C15" s="16" t="str">
        <x:v>Australian infant sleep mandatory safety and information standards apply from 19 January 2026</x:v>
      </x:c>
      <x:c r="D15" s="16" t="str">
        <x:v>https://www.productsafety.gov.au/business/search-mandatory-standards/infant-sleep-products-mandatory-standards/infant-sleep-products-supplier-guide</x:v>
      </x:c>
    </x:row>
    <x:row r="16" ht="42" customHeight="1">
      <x:c r="A16" s="16" t="str">
        <x:v>META</x:v>
      </x:c>
      <x:c r="B16" s="16" t="str">
        <x:v>Meta / Instagram budget strategy</x:v>
      </x:c>
      <x:c r="C16" s="16" t="str">
        <x:v>Official guidance notes budget and schedule control; daily spend can vary when opportunities arise</x:v>
      </x:c>
      <x:c r="D16" s="16" t="str">
        <x:v>https://www.facebook.com/business/ads/pricing</x:v>
      </x:c>
    </x:row>
    <x:row r="17" ht="42" customHeight="1">
      <x:c r="A17" s="16" t="str">
        <x:v>GOOGLE</x:v>
      </x:c>
      <x:c r="B17" s="16" t="str">
        <x:v>Shopping and search retail acquisition</x:v>
      </x:c>
      <x:c r="C17" s="16" t="str">
        <x:v>Official retail guide recommends Merchant Center linked with Google Ads for product reach</x:v>
      </x:c>
      <x:c r="D17" s="16" t="str">
        <x:v>https://support.google.com/google-ads/answer/6167176?hl=en-AU</x:v>
      </x:c>
    </x:row>
    <x:row r="18" ht="42" customHeight="1">
      <x:c r="A18" s="16" t="str">
        <x:v>PINTEREST</x:v>
      </x:c>
      <x:c r="B18" s="16" t="str">
        <x:v>Nursery-inspiration discovery channel</x:v>
      </x:c>
      <x:c r="C18" s="16" t="str">
        <x:v>Official AU audience page reports shopping/inspiration use and Australian reach</x:v>
      </x:c>
      <x:c r="D18" s="16" t="str">
        <x:v>https://business.pinterest.com/en-au/audience/</x:v>
      </x:c>
    </x:row>
    <x:row r="19" ht="42" customHeight="1">
      <x:c r="A19" s="16" t="str">
        <x:v>ADS BUDGET</x:v>
      </x:c>
      <x:c r="B19" s="16" t="str">
        <x:v>Proposed initial 12-week paid-media allocation</x:v>
      </x:c>
      <x:c r="C19" s="16" t="str">
        <x:v>A$9,600 editable planning budget; not a quoted platform cost or guaranteed outcome</x:v>
      </x:c>
      <x:c r="D19" s="16" t="str">
        <x:v>Ads Budget worksheet in this workbook</x:v>
      </x:c>
    </x:row>
    <x:row r="20">
      <x:c r="A20" s="16"/>
      <x:c r="B20" s="16"/>
      <x:c r="C20" s="16"/>
      <x:c r="D20" s="16"/>
    </x:row>
    <x:row r="21">
      <x:c r="A21" s="74" t="str">
        <x:v>Planning Notes</x:v>
      </x:c>
      <x:c r="B21" s="74" t="str"/>
      <x:c r="C21" s="74" t="str"/>
      <x:c r="D21" s="74" t="str"/>
    </x:row>
    <x:row r="22" ht="42" customHeight="1">
      <x:c r="A22" s="16" t="str">
        <x:v>Gross not net</x:v>
      </x:c>
      <x:c r="B22" s="16" t="str">
        <x:v>Base pricing and bundle P/L exclude freight, customs/duty, import GST treatment, storage, local delivery, payment fees, advertising, returns and tax advice; Ads Budget subtracts only its planned paid-media spend.</x:v>
      </x:c>
      <x:c r="C22" s="16" t="str"/>
      <x:c r="D22" s="16" t="str"/>
    </x:row>
    <x:row r="23" ht="42" customHeight="1">
      <x:c r="A23" s="16" t="str">
        <x:v>GST method</x:v>
      </x:c>
      <x:c r="B23" s="16" t="str">
        <x:v>Retail market prices are shown inclusive of GST; gross P/L uses revenue excluding 10% GST.</x:v>
      </x:c>
      <x:c r="C23" s="16" t="str"/>
      <x:c r="D23" s="16" t="str"/>
    </x:row>
    <x:row r="24" ht="42" customHeight="1">
      <x:c r="A24" s="16" t="str">
        <x:v>Selling price</x:v>
      </x:c>
      <x:c r="B24" s="16" t="str">
        <x:v>Planned selling price initially equals indexed market reference price; edit it in yellow on Product Pricing.</x:v>
      </x:c>
      <x:c r="C24" s="16" t="str"/>
      <x:c r="D24" s="16" t="str"/>
    </x:row>
    <x:row r="25" ht="42" customHeight="1">
      <x:c r="A25" s="16" t="str">
        <x:v>Accessory caution</x:v>
      </x:c>
      <x:c r="B25" s="16" t="str">
        <x:v>Chest Top Oak has an inferred price and may sell primarily with compatible dresser/change mat purchases.</x:v>
      </x:c>
      <x:c r="C25" s="16" t="str"/>
      <x:c r="D25" s="16" t="str"/>
    </x:row>
    <x:row r="26" ht="42" customHeight="1">
      <x:c r="A26" s="16" t="str">
        <x:v>Inventory caution</x:v>
      </x:c>
      <x:c r="B26" s="16" t="str">
        <x:v>Confirm product condition, carton counts, compliance documents and warranty position before committing to retail pricing.</x:v>
      </x:c>
      <x:c r="C26" s="16" t="str"/>
      <x:c r="D26" s="16" t="str"/>
    </x:row>
    <x:row r="27" ht="42" customHeight="1">
      <x:c r="A27" s="16" t="str">
        <x:v>Advertising caution</x:v>
      </x:c>
      <x:c r="B27" s="16" t="str">
        <x:v>Do not advertise infant sleep products until applicable compliance, warning and online-information requirements are confirmed.</x:v>
      </x:c>
      <x:c r="C27" s="16" t="str"/>
      <x:c r="D27" s="16" t="str"/>
    </x:row>
  </x:sheetData>
  <x:mergeCells>
    <x:mergeCell ref="A1:D1"/>
  </x:mergeCells>
  <x:pageMargins left="0.7" right="0.7" top="0.75" bottom="0.75" header="0.3" footer="0.3"/>
</x:worksheet>
</file>