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21b2cd63866722/Desktop/Analysis Projects/"/>
    </mc:Choice>
  </mc:AlternateContent>
  <xr:revisionPtr revIDLastSave="610" documentId="8_{499A9EF0-4F08-4E40-8806-BBECA8A14F4E}" xr6:coauthVersionLast="47" xr6:coauthVersionMax="47" xr10:uidLastSave="{0EAF4542-40CD-4AD0-939D-9B06A6B43E33}"/>
  <bookViews>
    <workbookView xWindow="-80" yWindow="-80" windowWidth="22720" windowHeight="14480" firstSheet="2" activeTab="5" xr2:uid="{00000000-000D-0000-FFFF-FFFF00000000}"/>
  </bookViews>
  <sheets>
    <sheet name="Sheet1" sheetId="2" r:id="rId1"/>
    <sheet name="pivot table &amp; line graph" sheetId="5" r:id="rId2"/>
    <sheet name="pivot table and stacked column" sheetId="4" r:id="rId3"/>
    <sheet name="Goal Analysis" sheetId="6" r:id="rId4"/>
    <sheet name="Crowdfunding" sheetId="1" r:id="rId5"/>
    <sheet name="Statistical Analysis" sheetId="7" r:id="rId6"/>
  </sheets>
  <definedNames>
    <definedName name="_xlnm._FilterDatabase" localSheetId="4" hidden="1">Crowdfunding!$G$1:$G$1001</definedName>
    <definedName name="_xlchart.v1.0" hidden="1">'Statistical Analysis'!#REF!</definedName>
    <definedName name="_xlchart.v1.1" hidden="1">'Statistical Analysis'!$A$1:$A$566</definedName>
    <definedName name="_xlchart.v1.10" hidden="1">'Statistical Analysis'!$B$2:$B$566</definedName>
    <definedName name="_xlchart.v1.11" hidden="1">'Statistical Analysis'!$D$1</definedName>
    <definedName name="_xlchart.v1.12" hidden="1">'Statistical Analysis'!$D$2:$D$566</definedName>
    <definedName name="_xlchart.v1.13" hidden="1">'Statistical Analysis'!$B$1</definedName>
    <definedName name="_xlchart.v1.14" hidden="1">'Statistical Analysis'!$B$2:$B$566</definedName>
    <definedName name="_xlchart.v1.15" hidden="1">'Statistical Analysis'!$D$1</definedName>
    <definedName name="_xlchart.v1.16" hidden="1">'Statistical Analysis'!$D$2:$D$566</definedName>
    <definedName name="_xlchart.v1.17" hidden="1">'Statistical Analysis'!$B$1</definedName>
    <definedName name="_xlchart.v1.18" hidden="1">'Statistical Analysis'!$B$2:$B$566</definedName>
    <definedName name="_xlchart.v1.19" hidden="1">'Statistical Analysis'!$D$1</definedName>
    <definedName name="_xlchart.v1.2" hidden="1">'Statistical Analysis'!$B$1:$B$566</definedName>
    <definedName name="_xlchart.v1.20" hidden="1">'Statistical Analysis'!$D$2:$D$566</definedName>
    <definedName name="_xlchart.v1.21" hidden="1">'Statistical Analysis'!$B$1</definedName>
    <definedName name="_xlchart.v1.22" hidden="1">'Statistical Analysis'!$B$2:$B$566</definedName>
    <definedName name="_xlchart.v1.23" hidden="1">'Statistical Analysis'!$D$1</definedName>
    <definedName name="_xlchart.v1.24" hidden="1">'Statistical Analysis'!$D$2:$D$566</definedName>
    <definedName name="_xlchart.v1.25" hidden="1">'Statistical Analysis'!$D$1</definedName>
    <definedName name="_xlchart.v1.26" hidden="1">'Statistical Analysis'!$D$2:$D$566</definedName>
    <definedName name="_xlchart.v1.27" hidden="1">('Statistical Analysis'!$B$2:$B$566,'Statistical Analysis'!$C$2:$C$566)</definedName>
    <definedName name="_xlchart.v1.28" hidden="1">'Statistical Analysis'!#REF!</definedName>
    <definedName name="_xlchart.v1.29" hidden="1">'Statistical Analysis'!$A$5:$A$566</definedName>
    <definedName name="_xlchart.v1.3" hidden="1">'Statistical Analysis'!$C$1:$C$566</definedName>
    <definedName name="_xlchart.v1.30" hidden="1">'Statistical Analysis'!$B$5:$B$566</definedName>
    <definedName name="_xlchart.v1.31" hidden="1">'Statistical Analysis'!$C$5:$C$566</definedName>
    <definedName name="_xlchart.v1.32" hidden="1">'Statistical Analysis'!$D$5:$D$566</definedName>
    <definedName name="_xlchart.v1.33" hidden="1">'Statistical Analysis'!$E$5:$E$566</definedName>
    <definedName name="_xlchart.v1.4" hidden="1">'Statistical Analysis'!$D$1:$D$566</definedName>
    <definedName name="_xlchart.v1.5" hidden="1">'Statistical Analysis'!$E$1:$E$566</definedName>
    <definedName name="_xlchart.v1.6" hidden="1">'Statistical Analysis'!$F$1:$F$566</definedName>
    <definedName name="_xlchart.v1.7" hidden="1">'Statistical Analysis'!$G$1:$G$566</definedName>
    <definedName name="_xlchart.v1.8" hidden="1">'Statistical Analysis'!$H$1:$H$566</definedName>
    <definedName name="_xlchart.v1.9" hidden="1">'Statistical Analysis'!$B$1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7" l="1"/>
  <c r="H10" i="7"/>
  <c r="H20" i="7"/>
  <c r="H19" i="7"/>
  <c r="H18" i="7"/>
  <c r="H17" i="7"/>
  <c r="H16" i="7"/>
  <c r="H15" i="7"/>
  <c r="H6" i="7"/>
  <c r="H7" i="7"/>
  <c r="H9" i="7"/>
  <c r="H8" i="7"/>
  <c r="I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C10" i="6"/>
  <c r="B10" i="6"/>
  <c r="D10" i="6"/>
  <c r="B12" i="6"/>
  <c r="C11" i="6"/>
  <c r="D13" i="6"/>
  <c r="C13" i="6"/>
  <c r="D12" i="6"/>
  <c r="C12" i="6"/>
  <c r="D11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2" i="6"/>
  <c r="C2" i="6"/>
  <c r="B13" i="6"/>
  <c r="B11" i="6"/>
  <c r="B9" i="6"/>
  <c r="B8" i="6"/>
  <c r="E8" i="6" s="1"/>
  <c r="B7" i="6"/>
  <c r="E7" i="6" s="1"/>
  <c r="B6" i="6"/>
  <c r="B5" i="6"/>
  <c r="B4" i="6"/>
  <c r="B3" i="6"/>
  <c r="B2" i="6"/>
  <c r="I2" i="1"/>
  <c r="I3" i="1"/>
  <c r="I4" i="1"/>
  <c r="I5" i="1"/>
  <c r="I6" i="1"/>
  <c r="I7" i="1"/>
  <c r="I8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E2" i="6" l="1"/>
  <c r="E13" i="6"/>
  <c r="H13" i="6" s="1"/>
  <c r="G7" i="6"/>
  <c r="F7" i="6"/>
  <c r="H7" i="6"/>
  <c r="G13" i="6"/>
  <c r="F8" i="6"/>
  <c r="H8" i="6"/>
  <c r="G8" i="6"/>
  <c r="G2" i="6"/>
  <c r="F3" i="6"/>
  <c r="H5" i="6"/>
  <c r="H2" i="6"/>
  <c r="E9" i="6"/>
  <c r="F9" i="6" s="1"/>
  <c r="E12" i="6"/>
  <c r="F12" i="6" s="1"/>
  <c r="E6" i="6"/>
  <c r="G6" i="6" s="1"/>
  <c r="E5" i="6"/>
  <c r="G5" i="6" s="1"/>
  <c r="F2" i="6"/>
  <c r="E4" i="6"/>
  <c r="G4" i="6" s="1"/>
  <c r="E3" i="6"/>
  <c r="H3" i="6" s="1"/>
  <c r="E11" i="6"/>
  <c r="F11" i="6" s="1"/>
  <c r="E10" i="6"/>
  <c r="G10" i="6" s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H11" i="6" l="1"/>
  <c r="F13" i="6"/>
  <c r="G3" i="6"/>
  <c r="G12" i="6"/>
  <c r="G11" i="6"/>
  <c r="G9" i="6"/>
  <c r="H12" i="6"/>
  <c r="H9" i="6"/>
  <c r="F6" i="6"/>
  <c r="F10" i="6"/>
  <c r="H10" i="6"/>
  <c r="H4" i="6"/>
  <c r="H6" i="6"/>
  <c r="F5" i="6"/>
  <c r="F4" i="6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<sst xmlns="http://schemas.openxmlformats.org/spreadsheetml/2006/main" count="7239" uniqueCount="2120">
  <si>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</si>
  <si>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</si>
  <si>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</si>
  <si>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</si>
  <si>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</si>
  <si>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</si>
  <si>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</si>
  <si>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</si>
  <si>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</si>
  <si>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</si>
  <si>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</si>
  <si>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</si>
  <si>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</si>
  <si>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</si>
  <si>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</si>
  <si>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</si>
  <si>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</si>
  <si>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</si>
  <si>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</si>
  <si>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</si>
  <si>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</si>
  <si>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</si>
  <si>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</si>
  <si>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</si>
  <si>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</si>
  <si>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</si>
  <si>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</si>
  <si>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</si>
  <si>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</si>
  <si>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</si>
  <si>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</si>
  <si>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</si>
  <si>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</si>
  <si>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</si>
  <si>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</si>
  <si>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</si>
  <si>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</si>
  <si>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</si>
  <si>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</si>
  <si>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</si>
  <si>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</si>
  <si>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</si>
  <si>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</si>
  <si>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</si>
  <si>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</si>
  <si>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</si>
  <si>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</si>
  <si>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</si>
  <si>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</si>
  <si>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</si>
  <si>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</si>
  <si>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</si>
  <si>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</si>
  <si>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</si>
  <si>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</si>
  <si>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</si>
  <si>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</si>
  <si>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</si>
  <si>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</si>
  <si>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</si>
  <si>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</si>
  <si>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</si>
  <si>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</si>
  <si>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</si>
  <si>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</si>
  <si>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</si>
  <si>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</si>
  <si>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</si>
  <si>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</si>
  <si>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</si>
  <si>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</si>
  <si>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</si>
  <si>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</si>
  <si>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</si>
  <si>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</si>
  <si>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</si>
  <si>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</si>
  <si>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</si>
  <si>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</si>
  <si>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</si>
  <si>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</si>
  <si>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</si>
  <si>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</si>
  <si>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</si>
  <si>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</si>
  <si>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</si>
  <si>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</si>
  <si>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</si>
  <si>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</si>
  <si>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</si>
  <si>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</si>
  <si>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</si>
  <si>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</si>
  <si>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</si>
  <si>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</si>
  <si>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</si>
  <si>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</si>
  <si>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</si>
  <si>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</si>
  <si>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</si>
  <si>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</si>
  <si>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</si>
  <si>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</si>
  <si>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</si>
  <si>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</si>
  <si>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</si>
  <si>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</si>
  <si>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</si>
  <si>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</si>
  <si>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</si>
  <si>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</si>
  <si>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</si>
  <si>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</si>
  <si>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</si>
  <si>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</si>
  <si>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</si>
  <si>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</si>
  <si>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</si>
  <si>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</si>
  <si>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</si>
  <si>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</si>
  <si>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</si>
  <si>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</si>
  <si>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</si>
  <si>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</si>
  <si>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</si>
  <si>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</si>
  <si>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</si>
  <si>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</si>
  <si>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</si>
  <si>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</si>
  <si>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</si>
  <si>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</si>
  <si>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</si>
  <si>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</si>
  <si>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</si>
  <si>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</si>
  <si>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</si>
  <si>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</si>
  <si>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</si>
  <si>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</si>
  <si>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</si>
  <si>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</si>
  <si>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</si>
  <si>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</si>
  <si>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</si>
  <si>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</si>
  <si>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</si>
  <si>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</si>
  <si>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</si>
  <si>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</si>
  <si>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</si>
  <si>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</si>
  <si>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</si>
  <si>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</si>
  <si>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</si>
  <si>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</si>
  <si>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</si>
  <si>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</si>
  <si>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</si>
  <si>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</si>
  <si>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</si>
  <si>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</si>
  <si>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</si>
  <si>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</si>
  <si>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</si>
  <si>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</si>
  <si>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</si>
  <si>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</si>
  <si>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</si>
  <si>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</si>
  <si>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</si>
  <si>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</si>
  <si>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</si>
  <si>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</si>
  <si>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</si>
  <si>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</si>
  <si>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</si>
  <si>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</si>
  <si>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</si>
  <si>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</si>
  <si>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</si>
  <si>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</si>
  <si>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</si>
  <si>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</si>
  <si>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</si>
  <si>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</si>
  <si>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</si>
  <si>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</si>
  <si>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</si>
  <si>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</si>
  <si>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</si>
  <si>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</si>
  <si>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</si>
  <si>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</si>
  <si>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</si>
  <si>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</si>
  <si>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</si>
  <si>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</si>
  <si>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</si>
  <si>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</si>
  <si>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</si>
  <si>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</si>
  <si>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</si>
  <si>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</si>
  <si>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</si>
  <si>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</si>
  <si>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</si>
  <si>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</si>
  <si>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</si>
  <si>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</si>
  <si>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</si>
  <si>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</si>
  <si>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</si>
  <si>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</si>
  <si>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</si>
  <si>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</si>
  <si>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</si>
  <si>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</si>
  <si>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</si>
  <si>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</si>
  <si>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</si>
  <si>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</si>
  <si>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</si>
  <si>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</si>
  <si>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</si>
  <si>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</si>
  <si>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</si>
  <si>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</si>
  <si>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</si>
  <si>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</si>
  <si>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</si>
  <si>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</si>
  <si>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</si>
  <si>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</si>
  <si>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</si>
  <si>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</si>
  <si>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</si>
  <si>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</si>
  <si>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</si>
  <si>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</si>
  <si>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</si>
  <si>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</si>
  <si>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</si>
  <si>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</si>
  <si>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</si>
  <si>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</si>
  <si>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</si>
  <si>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</si>
  <si>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</si>
  <si>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</si>
  <si>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</si>
  <si>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</si>
  <si>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</si>
  <si>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</si>
  <si>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</si>
  <si>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</si>
  <si>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</si>
  <si>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</si>
  <si>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</si>
  <si>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</si>
  <si>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</si>
  <si>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</si>
  <si>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</si>
  <si>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</si>
  <si>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</si>
  <si>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</si>
  <si>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</si>
  <si>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</si>
  <si>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</si>
  <si>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</si>
  <si>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</si>
  <si>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</si>
  <si>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</si>
  <si>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</si>
  <si>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</si>
  <si>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</si>
  <si>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</si>
  <si>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</si>
  <si>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</si>
  <si>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</si>
  <si>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</si>
  <si>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</si>
  <si>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</si>
  <si>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</si>
  <si>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</si>
  <si>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</si>
  <si>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</si>
  <si>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</si>
  <si>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</si>
  <si>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</si>
  <si>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</si>
  <si>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</si>
  <si>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</si>
  <si>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</si>
  <si>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</si>
  <si>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</si>
  <si>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</si>
  <si>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</si>
  <si>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</si>
  <si>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</si>
  <si>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</si>
  <si>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</si>
  <si>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</si>
  <si>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</si>
  <si>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</si>
  <si>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</si>
  <si>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</si>
  <si>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</si>
  <si>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</si>
  <si>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</si>
  <si>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</si>
  <si>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</si>
  <si>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</si>
  <si>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</si>
  <si>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</si>
  <si>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</si>
  <si>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</si>
  <si>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</si>
  <si>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</si>
  <si>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</si>
  <si>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</si>
  <si>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</si>
  <si>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</si>
  <si>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</si>
  <si>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</si>
  <si>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</si>
  <si>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</si>
  <si>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</si>
  <si>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</si>
  <si>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</si>
  <si>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</si>
  <si>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</si>
  <si>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</si>
  <si>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</si>
  <si>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</si>
  <si>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</si>
  <si>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</si>
  <si>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</si>
  <si>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</si>
  <si>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</si>
  <si>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</si>
  <si>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</si>
  <si>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</si>
  <si>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</si>
  <si>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</si>
  <si>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</si>
  <si>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</si>
  <si>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</si>
  <si>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</si>
  <si>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</si>
  <si>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</si>
  <si>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</si>
  <si>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</si>
  <si>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</si>
  <si>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</si>
  <si>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</si>
  <si>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</si>
  <si>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</si>
  <si>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</si>
  <si>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</si>
  <si>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</si>
  <si>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</si>
  <si>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</si>
  <si>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</si>
  <si>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</si>
  <si>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</si>
  <si>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</si>
  <si>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</si>
  <si>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</si>
  <si>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</si>
  <si>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</si>
  <si>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</si>
  <si>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</si>
  <si>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</si>
  <si>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</si>
  <si>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</si>
  <si>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</si>
  <si>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</si>
  <si>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</si>
  <si>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</si>
  <si>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</si>
  <si>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</si>
  <si>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</si>
  <si>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</si>
  <si>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</si>
  <si>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</si>
  <si>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</si>
  <si>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</si>
  <si>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</si>
  <si>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</si>
  <si>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</si>
  <si>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</si>
  <si>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</si>
  <si>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</si>
  <si>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</si>
  <si>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</si>
  <si>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</si>
  <si>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</si>
  <si>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</si>
  <si>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</si>
  <si>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</si>
  <si>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</si>
  <si>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</si>
  <si>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</si>
  <si>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</si>
  <si>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</si>
  <si>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</si>
  <si>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</si>
  <si>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</si>
  <si>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</si>
  <si>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</si>
  <si>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</si>
  <si>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</si>
  <si>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</si>
  <si>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</si>
  <si>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</si>
  <si>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</si>
  <si>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</si>
  <si>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</si>
  <si>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</si>
  <si>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</si>
  <si>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</si>
  <si>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</si>
  <si>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</si>
  <si>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</si>
  <si>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</si>
  <si>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</si>
  <si>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</si>
  <si>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</si>
  <si>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</si>
  <si>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</si>
  <si>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</si>
  <si>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</si>
  <si>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</si>
  <si>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</si>
  <si>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</si>
  <si>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</si>
  <si>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</si>
  <si>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</si>
  <si>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</si>
  <si>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</si>
  <si>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</si>
  <si>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</si>
  <si>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</si>
  <si>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</si>
  <si>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</si>
  <si>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</si>
  <si>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</si>
  <si>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</si>
  <si>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</si>
  <si>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</si>
  <si>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</si>
  <si>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</si>
  <si>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</si>
  <si>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</si>
  <si>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</si>
  <si>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</si>
  <si>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</si>
  <si>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</si>
  <si>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</si>
  <si>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</si>
  <si>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</si>
  <si>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</si>
  <si>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</si>
  <si>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</si>
  <si>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</si>
  <si>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</si>
  <si>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</si>
  <si>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</si>
  <si>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</si>
  <si>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</si>
  <si>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</si>
  <si>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</si>
  <si>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</si>
  <si>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</si>
  <si>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</si>
  <si>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</si>
  <si>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</si>
  <si>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</si>
  <si>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</si>
  <si>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</si>
  <si>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</si>
  <si>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</si>
  <si>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</si>
  <si>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</si>
  <si>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</si>
  <si>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</si>
  <si>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</si>
  <si>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</si>
  <si>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</si>
  <si>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</si>
  <si>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</si>
  <si>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</si>
  <si>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</si>
  <si>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</si>
  <si>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</si>
  <si>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</si>
  <si>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</si>
  <si>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</si>
  <si>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</si>
  <si>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</si>
  <si>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</si>
  <si>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</si>
  <si>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</si>
  <si>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</si>
  <si>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</si>
  <si>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</si>
  <si>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</si>
  <si>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</si>
  <si>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</si>
  <si>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</si>
  <si>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</si>
  <si>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</si>
  <si>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</si>
  <si>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</si>
  <si>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</si>
  <si>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</si>
  <si>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</si>
  <si>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</si>
  <si>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</si>
  <si>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</si>
  <si>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</si>
  <si>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</si>
  <si>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</si>
  <si>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</si>
  <si>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</si>
  <si>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</si>
  <si>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</si>
  <si>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</si>
  <si>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</si>
  <si>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</si>
  <si>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</si>
  <si>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</si>
  <si>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</si>
  <si>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</si>
  <si>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</si>
  <si>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</si>
  <si>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</si>
  <si>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</si>
  <si>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</si>
  <si>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</si>
  <si>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</si>
  <si>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</si>
  <si>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</si>
  <si>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</si>
  <si>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</si>
  <si>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</si>
  <si>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</si>
  <si>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</si>
  <si>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</si>
  <si>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</si>
  <si>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</si>
  <si>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</si>
  <si>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</si>
  <si>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</si>
  <si>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</si>
  <si>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</si>
  <si>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</si>
  <si>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</si>
  <si>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</si>
  <si>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</si>
  <si>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</si>
  <si>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</si>
  <si>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</si>
  <si>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</si>
  <si>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</si>
  <si>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</si>
  <si>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</si>
  <si>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</si>
  <si>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</si>
  <si>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</si>
  <si>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</si>
  <si>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</si>
  <si>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</si>
  <si>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</si>
  <si>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</si>
  <si>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</si>
  <si>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</si>
  <si>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</si>
  <si>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</si>
  <si>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</si>
  <si>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</si>
  <si>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</si>
  <si>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</si>
  <si>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</si>
  <si>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</si>
  <si>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</si>
  <si>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</si>
  <si>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</si>
  <si>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</si>
  <si>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</si>
  <si>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</si>
  <si>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</si>
  <si>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</si>
  <si>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</si>
  <si>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</si>
  <si>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</si>
  <si>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</si>
  <si>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</si>
  <si>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</si>
  <si>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</si>
  <si>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</si>
  <si>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</si>
  <si>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</si>
  <si>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</si>
  <si>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</si>
  <si>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</si>
  <si>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</si>
  <si>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</si>
  <si>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</si>
  <si>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</si>
  <si>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</si>
  <si>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</si>
  <si>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</si>
  <si>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</si>
  <si>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</si>
  <si>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</si>
  <si>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</si>
  <si>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</si>
  <si>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</si>
  <si>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</si>
  <si>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</si>
  <si>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</si>
  <si>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</si>
  <si>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</si>
  <si>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</si>
  <si>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</si>
  <si>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</si>
  <si>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</si>
  <si>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</si>
  <si>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</si>
  <si>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</si>
  <si>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</si>
  <si>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</si>
  <si>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</si>
  <si>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</si>
  <si>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</si>
  <si>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</si>
  <si>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</si>
  <si>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</si>
  <si>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</si>
  <si>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</si>
  <si>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</si>
  <si>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</si>
  <si>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</si>
  <si>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</si>
  <si>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</si>
  <si>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</si>
  <si>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</si>
  <si>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</si>
  <si>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</si>
  <si>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</si>
  <si>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</si>
  <si>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</si>
  <si>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</si>
  <si>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</si>
  <si>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</si>
  <si>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</si>
  <si>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</si>
  <si>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</si>
  <si>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</si>
  <si>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</si>
  <si>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</si>
  <si>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</si>
  <si>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</si>
  <si>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</si>
  <si>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</si>
  <si>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</si>
  <si>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</si>
  <si>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</si>
  <si>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</si>
  <si>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</si>
  <si>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</si>
  <si>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</si>
  <si>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</si>
  <si>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</si>
  <si>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</si>
  <si>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</si>
  <si>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</si>
  <si>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</si>
  <si>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</si>
  <si>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</si>
  <si>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</si>
  <si>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</si>
  <si>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</si>
  <si>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</si>
  <si>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</si>
  <si>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</si>
  <si>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</si>
  <si>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</si>
  <si>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</si>
  <si>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</si>
  <si>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</si>
  <si>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</si>
  <si>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</si>
  <si>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</si>
  <si>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</si>
  <si>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</si>
  <si>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</si>
  <si>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</si>
  <si>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</si>
  <si>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</si>
  <si>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</si>
  <si>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</si>
  <si>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</si>
  <si>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</si>
  <si>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</si>
  <si>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</si>
  <si>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</si>
  <si>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</si>
  <si>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</si>
  <si>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</si>
  <si>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</si>
  <si>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</si>
  <si>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</si>
  <si>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</si>
  <si>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</si>
  <si>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</si>
  <si>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</si>
  <si>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</si>
  <si>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</si>
  <si>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</si>
  <si>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</si>
  <si>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</si>
  <si>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</si>
  <si>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</si>
  <si>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</si>
  <si>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</si>
  <si>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</si>
  <si>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</si>
  <si>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</si>
  <si>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</si>
  <si>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</si>
  <si>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</si>
  <si>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</si>
  <si>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</si>
  <si>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</si>
  <si>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</si>
  <si>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</si>
  <si>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</si>
  <si>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</si>
  <si>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</si>
  <si>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</si>
  <si>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</si>
  <si>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</si>
  <si>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</si>
  <si>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</si>
  <si>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</si>
  <si>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</si>
  <si>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</si>
  <si>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</si>
  <si>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</si>
  <si>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</si>
  <si>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</si>
  <si>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</si>
  <si>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</si>
  <si>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</si>
  <si>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</si>
  <si>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</si>
  <si>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</si>
  <si>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</si>
  <si>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</si>
  <si>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</si>
  <si>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</si>
  <si>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</si>
  <si>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</si>
  <si>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</si>
  <si>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</si>
  <si>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</si>
  <si>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</si>
  <si>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</si>
  <si>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</si>
  <si>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</si>
  <si>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</si>
  <si>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</si>
  <si>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</si>
  <si>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</si>
  <si>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</si>
  <si>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</si>
  <si>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</si>
  <si>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</si>
  <si>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</si>
  <si>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</si>
  <si>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</si>
  <si>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</si>
  <si>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</si>
  <si>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</si>
  <si>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</si>
  <si>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</si>
  <si>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</si>
  <si>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</si>
  <si>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</si>
  <si>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</si>
  <si>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</si>
  <si>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</si>
  <si>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</si>
  <si>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</si>
  <si>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</si>
  <si>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</si>
  <si>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</si>
  <si>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</si>
  <si>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</si>
  <si>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</si>
  <si>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</si>
  <si>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</si>
  <si>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</si>
  <si>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</si>
  <si>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</si>
  <si>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</si>
  <si>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</si>
  <si>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</si>
  <si>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</si>
  <si>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</si>
  <si>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</si>
  <si>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</si>
  <si>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</si>
  <si>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</si>
  <si>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</si>
  <si>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</si>
  <si>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</si>
  <si>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</si>
  <si>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</si>
  <si>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</si>
  <si>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</si>
  <si>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</si>
  <si>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</si>
  <si>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</si>
  <si>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</si>
  <si>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</si>
  <si>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</si>
  <si>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</si>
  <si>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</si>
  <si>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</si>
  <si>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</si>
  <si>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</si>
  <si>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</si>
  <si>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</si>
  <si>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</si>
  <si>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</si>
  <si>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</si>
  <si>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</si>
  <si>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</si>
  <si>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</si>
  <si>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</si>
  <si>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</si>
  <si>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</si>
  <si>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</si>
  <si>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</si>
  <si>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</si>
  <si>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</si>
  <si>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</si>
  <si>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</si>
  <si>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</si>
  <si>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</si>
  <si>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</si>
  <si>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</si>
  <si>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</si>
  <si>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</si>
  <si>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</si>
  <si>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</si>
  <si>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</si>
  <si>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</si>
  <si>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</si>
  <si>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</si>
  <si>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</si>
  <si>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</si>
  <si>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</si>
  <si>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</si>
  <si>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</si>
  <si>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</si>
  <si>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</si>
  <si>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</si>
  <si>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</si>
  <si>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</si>
  <si>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</si>
  <si>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</si>
  <si>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</si>
  <si>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</si>
  <si>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</si>
  <si>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</si>
  <si>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</si>
  <si>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</si>
  <si>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</si>
  <si>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</si>
  <si>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</si>
  <si>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</si>
  <si>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</si>
  <si>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</si>
  <si>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</si>
  <si>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</si>
  <si>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</si>
  <si>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</si>
  <si>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</si>
  <si>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</si>
  <si>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</si>
  <si>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</si>
  <si>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</si>
  <si>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</si>
  <si>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</si>
  <si>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</si>
  <si>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</si>
  <si>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</si>
  <si>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</si>
  <si>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</si>
  <si>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</si>
  <si>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</si>
  <si>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</si>
  <si>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</si>
  <si>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</si>
  <si>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</si>
  <si>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</si>
  <si>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</si>
  <si>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</si>
  <si>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</si>
  <si>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</si>
  <si>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</si>
  <si>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</si>
  <si>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</si>
  <si>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</si>
  <si>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</si>
  <si>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</si>
  <si>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</si>
  <si>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</si>
  <si>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</si>
  <si>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</si>
  <si>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</si>
  <si>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</si>
  <si>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</si>
  <si>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</si>
  <si>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</si>
  <si>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</si>
  <si>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</si>
  <si>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</si>
  <si>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</si>
  <si>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</si>
  <si>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</si>
  <si>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</si>
  <si>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</si>
  <si>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</si>
  <si>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</si>
  <si>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</si>
  <si>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</si>
  <si>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</si>
  <si>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</si>
  <si>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</si>
  <si>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</si>
  <si>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</si>
  <si>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</si>
  <si>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</si>
  <si>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</si>
  <si>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</si>
  <si>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</si>
  <si>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</si>
  <si>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</si>
  <si>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</si>
  <si>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</si>
  <si>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</si>
  <si>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</si>
  <si>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</si>
  <si>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</si>
  <si>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</si>
  <si>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</si>
  <si>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</si>
  <si>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</si>
  <si>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</si>
  <si>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</si>
  <si>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</si>
  <si>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</si>
  <si>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</si>
  <si>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</si>
  <si>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</si>
  <si>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</si>
  <si>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</si>
  <si>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</si>
  <si>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</si>
  <si>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</si>
  <si>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</si>
  <si>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</si>
  <si>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</si>
  <si>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</si>
  <si>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</si>
  <si>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</si>
  <si>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</si>
  <si>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</si>
  <si>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</si>
  <si>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</si>
  <si>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</si>
  <si>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</si>
  <si>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</si>
  <si>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</si>
  <si>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</si>
  <si>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</si>
  <si>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</si>
  <si>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</si>
  <si>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</si>
  <si>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</si>
  <si>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</si>
  <si>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</si>
  <si>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</si>
  <si>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</si>
  <si>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</si>
  <si>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</si>
  <si>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</si>
  <si>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</si>
  <si>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</si>
  <si>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</si>
  <si>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</si>
  <si>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</si>
  <si>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</si>
  <si>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</si>
  <si>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</si>
  <si>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</si>
  <si>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</si>
  <si>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</si>
  <si>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</si>
  <si>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</si>
  <si>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</si>
  <si>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</si>
  <si>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</si>
  <si>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</si>
  <si>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</si>
  <si>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</si>
  <si>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</si>
  <si>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</si>
  <si>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</si>
  <si>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</si>
  <si>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</si>
  <si>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</si>
  <si>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</si>
  <si>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</si>
  <si>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</si>
  <si>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</si>
  <si>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</si>
  <si>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</si>
  <si>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</si>
  <si>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</si>
  <si>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</si>
  <si>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</si>
  <si>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</si>
  <si>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</si>
  <si>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</si>
  <si>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</si>
  <si>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</si>
  <si>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</si>
  <si>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</si>
  <si>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</si>
  <si>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</si>
  <si>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</si>
  <si>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</si>
  <si>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</si>
  <si>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</si>
  <si>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</si>
  <si>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</si>
  <si>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</si>
  <si>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</si>
  <si>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</si>
  <si>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</si>
  <si>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</si>
  <si>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</si>
  <si>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</si>
  <si>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</si>
  <si>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</si>
  <si>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</si>
  <si>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</si>
  <si>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</si>
  <si>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</si>
  <si>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</si>
  <si>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</si>
  <si>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</si>
  <si>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</si>
  <si>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</si>
  <si>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</si>
  <si>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</si>
  <si>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</si>
  <si>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</si>
  <si>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</si>
  <si>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</si>
  <si>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</si>
  <si>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</si>
  <si>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</si>
  <si>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</si>
  <si>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</si>
  <si>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</si>
  <si>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</si>
  <si>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</si>
  <si>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</si>
  <si>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</si>
  <si>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</si>
  <si>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</si>
  <si>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</si>
  <si>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</si>
  <si>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</si>
  <si>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</si>
  <si>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</si>
  <si>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</si>
  <si>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</si>
  <si>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</si>
  <si>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</si>
  <si>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</si>
  <si>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</si>
  <si>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</si>
  <si>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</si>
  <si>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</si>
  <si>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</si>
  <si>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</si>
  <si>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</si>
  <si>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</si>
  <si>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</si>
  <si>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</si>
  <si>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</si>
  <si>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</si>
  <si>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</si>
  <si>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</si>
  <si>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</si>
  <si>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</si>
  <si>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</si>
  <si>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</si>
  <si>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</si>
  <si>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</si>
  <si>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</si>
  <si>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</si>
  <si>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</si>
  <si>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</si>
  <si>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</si>
  <si>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</si>
  <si>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</si>
  <si>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</si>
  <si>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</si>
  <si>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</si>
  <si>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</si>
  <si>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</si>
  <si>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</si>
  <si>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</si>
  <si>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</si>
  <si>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</si>
  <si>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</si>
  <si>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</si>
  <si>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</si>
  <si>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</si>
  <si>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</si>
  <si>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</si>
  <si>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</si>
  <si>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</si>
  <si>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</si>
  <si>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</si>
  <si>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</si>
  <si>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</si>
  <si>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</si>
  <si>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</si>
  <si>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</si>
  <si>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</si>
  <si>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</si>
  <si>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</si>
  <si>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</si>
  <si>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</si>
  <si>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</si>
  <si>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</si>
  <si>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</si>
  <si>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</si>
  <si>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</si>
  <si>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</si>
  <si>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</si>
  <si>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</si>
  <si>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</si>
  <si>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</si>
  <si>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</si>
  <si>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</si>
  <si>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</si>
  <si>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</si>
  <si>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</si>
  <si>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</si>
  <si>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</si>
  <si>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</si>
  <si>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</si>
  <si>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</si>
  <si>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</si>
  <si>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</si>
  <si>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</si>
  <si>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</si>
  <si>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</si>
  <si>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</si>
  <si>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</si>
  <si>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</si>
  <si>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</si>
  <si>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</si>
  <si>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</si>
  <si>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</si>
  <si>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</si>
  <si>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</si>
  <si>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</si>
  <si>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</si>
  <si>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</si>
  <si>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</si>
  <si>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</si>
  <si>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</si>
  <si>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</si>
  <si>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</si>
  <si>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</si>
  <si>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</si>
  <si>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</si>
  <si>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</si>
  <si>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</si>
  <si>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</si>
  <si>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</si>
  <si>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</si>
  <si>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</si>
  <si>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</si>
  <si>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</si>
  <si>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</si>
  <si>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</si>
  <si>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</si>
  <si>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</si>
  <si>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</si>
  <si>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</si>
  <si>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</si>
  <si>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</si>
  <si>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</si>
  <si>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</si>
  <si>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</si>
  <si>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</si>
  <si>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</si>
  <si>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</si>
  <si>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</si>
  <si>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</si>
  <si>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</si>
  <si>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</si>
  <si>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</si>
  <si>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</si>
  <si>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</si>
  <si>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</si>
  <si>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</si>
  <si>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</si>
  <si>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</si>
  <si>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</si>
  <si>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</si>
  <si>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</si>
  <si>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</si>
  <si>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</si>
  <si>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</si>
  <si>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</si>
  <si>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</si>
  <si>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</si>
  <si>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</si>
  <si>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</si>
  <si>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</si>
  <si>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</si>
  <si>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</si>
  <si>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</si>
  <si>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</si>
  <si>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</si>
  <si>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</si>
  <si>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</si>
  <si>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</si>
  <si>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</si>
  <si>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</si>
  <si>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</si>
  <si>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</si>
  <si>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</si>
  <si>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</si>
  <si>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</si>
  <si>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</si>
  <si>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</si>
  <si>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</si>
  <si>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</si>
  <si>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</si>
  <si>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</si>
  <si>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</si>
  <si>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</si>
  <si>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</si>
  <si>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</si>
  <si>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</si>
  <si>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</si>
  <si>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</si>
  <si>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</si>
  <si>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</si>
  <si>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</si>
  <si>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</si>
  <si>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</si>
  <si>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</si>
  <si>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</si>
  <si>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</si>
  <si>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</si>
  <si>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</si>
  <si>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</si>
  <si>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</si>
  <si>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</si>
  <si>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</si>
  <si>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</si>
  <si>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</si>
  <si>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</si>
  <si>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</si>
  <si>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</si>
  <si>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</si>
  <si>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</si>
  <si>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</si>
  <si>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</si>
  <si>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</si>
  <si>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</si>
  <si>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</si>
  <si>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</si>
  <si>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</si>
  <si>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</si>
  <si>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</si>
  <si>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</si>
  <si>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</si>
  <si>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</si>
  <si>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</si>
  <si>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</si>
  <si>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</si>
  <si>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</si>
  <si>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</si>
  <si>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</si>
  <si>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</si>
  <si>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</si>
  <si>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</si>
  <si>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</si>
  <si>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</si>
  <si>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</si>
  <si>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</si>
  <si>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</si>
  <si>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</si>
  <si>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</si>
  <si>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</si>
  <si>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</si>
  <si>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</si>
  <si>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</si>
  <si>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</si>
  <si>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</si>
  <si>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</si>
  <si>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</si>
  <si>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</si>
  <si>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</si>
  <si>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</si>
  <si>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</si>
  <si>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</si>
  <si>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</si>
  <si>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</si>
  <si>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</si>
  <si>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</si>
  <si>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</si>
  <si>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</si>
  <si>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</si>
  <si>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</si>
  <si>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</si>
  <si>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</si>
  <si>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</si>
  <si>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</si>
  <si>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</si>
  <si>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</si>
  <si>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</si>
  <si>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</si>
  <si>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</si>
  <si>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</si>
  <si>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</si>
  <si>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</si>
  <si>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</si>
  <si>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</si>
  <si>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</si>
  <si>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</si>
  <si>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</si>
  <si>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</si>
  <si>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</si>
  <si>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</si>
  <si>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</si>
  <si>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</si>
  <si>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</si>
  <si>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</si>
  <si>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</si>
  <si>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</si>
  <si>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</si>
  <si>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</si>
  <si>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</si>
  <si>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</si>
  <si>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</si>
  <si>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</si>
  <si>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</si>
  <si>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</si>
  <si>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</si>
  <si>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</si>
  <si>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</si>
  <si>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</si>
  <si>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</si>
  <si>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</si>
  <si>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</si>
  <si>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</si>
  <si>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</si>
  <si>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</si>
  <si>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</si>
  <si>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</si>
  <si>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</si>
  <si>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</si>
  <si>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</si>
  <si>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</si>
  <si>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</si>
  <si>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</si>
  <si>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</si>
  <si>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</si>
  <si>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</si>
  <si>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</si>
  <si>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</si>
  <si>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</si>
  <si>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</si>
  <si>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</si>
  <si>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</si>
  <si>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</si>
  <si>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</si>
  <si>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</si>
  <si>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</si>
  <si>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</si>
  <si>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</si>
  <si>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</si>
  <si>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</si>
  <si>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</si>
  <si>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</si>
  <si>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</si>
  <si>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</si>
  <si>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</si>
  <si>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</si>
  <si>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</si>
  <si>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</si>
  <si>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</si>
  <si>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</si>
  <si>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</si>
  <si>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</si>
  <si>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</si>
  <si>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</si>
  <si>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</si>
  <si>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</si>
  <si>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</si>
  <si>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</si>
  <si>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</si>
  <si>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</si>
  <si>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</si>
  <si>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</si>
  <si>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</si>
  <si>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</si>
  <si>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</si>
  <si>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</si>
  <si>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</si>
  <si>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</si>
  <si>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</si>
  <si>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</si>
  <si>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</si>
  <si>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</si>
  <si>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</si>
  <si>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</si>
  <si>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</si>
  <si>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</si>
  <si>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</si>
  <si>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</si>
  <si>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</si>
  <si>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</si>
  <si>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</si>
  <si>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</si>
  <si>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</si>
  <si>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</si>
  <si>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</si>
  <si>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</si>
  <si>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</si>
  <si>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</si>
  <si>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</si>
  <si>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</si>
  <si>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</si>
  <si>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</si>
  <si>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</si>
  <si>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</si>
  <si>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</si>
  <si>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</si>
  <si>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</si>
  <si>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</si>
  <si>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</si>
  <si>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</si>
  <si>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</si>
  <si>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</si>
  <si>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</si>
  <si>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</si>
  <si>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</si>
  <si>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</si>
  <si>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</si>
  <si>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</si>
  <si>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</si>
  <si>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</si>
  <si>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</si>
  <si>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</si>
  <si>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</si>
  <si>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</si>
  <si>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</si>
  <si>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</si>
  <si>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</si>
  <si>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</si>
  <si>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</si>
  <si>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</si>
  <si>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</si>
  <si>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</si>
  <si>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</si>
  <si>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</si>
  <si>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</si>
  <si>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</si>
  <si>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</si>
  <si>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</si>
  <si>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</si>
  <si>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</si>
  <si>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</si>
  <si>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</si>
  <si>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</si>
  <si>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</si>
  <si>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</si>
  <si>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</si>
  <si>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</si>
  <si>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</si>
  <si>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</si>
  <si>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</si>
  <si>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</si>
  <si>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</si>
  <si>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</si>
  <si>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</si>
  <si>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</si>
  <si>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</si>
  <si>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</si>
  <si>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</si>
  <si>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</si>
  <si>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</si>
  <si>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</si>
  <si>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</si>
  <si>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</si>
  <si>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</si>
  <si>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</si>
  <si>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</si>
  <si>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</si>
  <si>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</si>
  <si>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</si>
  <si>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</si>
  <si>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</si>
  <si>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</si>
  <si>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</si>
  <si>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</si>
  <si>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</si>
  <si>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</si>
  <si>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</si>
  <si>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</si>
  <si>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</si>
  <si>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</si>
  <si>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</si>
  <si>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</si>
  <si>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</si>
  <si>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</si>
  <si>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</si>
  <si>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</si>
  <si>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</si>
  <si>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</si>
  <si>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</si>
  <si>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</si>
  <si>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</si>
  <si>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</si>
  <si>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</si>
  <si>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</si>
  <si>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</si>
  <si>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</si>
  <si>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</si>
  <si>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</si>
  <si>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</si>
  <si>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</si>
  <si>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</si>
  <si>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</si>
  <si>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</si>
  <si>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</si>
  <si>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</si>
  <si>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</si>
  <si>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</si>
  <si>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</si>
  <si>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</si>
  <si>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</si>
  <si>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</si>
  <si>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</si>
  <si>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</si>
  <si>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</si>
  <si>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</si>
  <si>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</si>
  <si>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</si>
  <si>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</si>
  <si>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</si>
  <si>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</si>
  <si>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</si>
  <si>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</si>
  <si>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</si>
  <si>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</si>
  <si>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</si>
  <si>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</si>
  <si>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</si>
  <si>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</si>
  <si>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</si>
  <si>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</si>
  <si>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</si>
  <si>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</si>
  <si>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</si>
  <si>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</si>
  <si>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</si>
  <si>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</si>
  <si>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</si>
  <si>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</si>
  <si>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</si>
  <si>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</si>
  <si>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</si>
  <si>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</si>
  <si>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</si>
  <si>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</si>
  <si>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</si>
  <si>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</si>
  <si>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</si>
  <si>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</si>
  <si>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</si>
  <si>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</si>
  <si>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</si>
  <si>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</si>
  <si>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</si>
  <si>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</si>
  <si>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</si>
  <si>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</si>
  <si>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</si>
  <si>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</si>
  <si>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</si>
  <si>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</si>
  <si>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</si>
  <si>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</si>
  <si>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</si>
  <si>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</si>
  <si>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</si>
  <si>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</si>
  <si>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</si>
  <si>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</si>
  <si>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</si>
  <si>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</si>
  <si>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</si>
  <si>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</si>
  <si>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</si>
  <si>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</si>
  <si>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</si>
  <si>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</si>
  <si>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</si>
  <si>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</si>
  <si>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</si>
  <si>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</si>
  <si>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</si>
  <si>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</si>
  <si>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</si>
  <si>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</si>
  <si>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</si>
  <si>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</si>
  <si>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</si>
  <si>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</si>
  <si>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</si>
  <si>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</si>
  <si>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</si>
  <si>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</si>
  <si>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</si>
  <si>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</si>
  <si>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</si>
  <si>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</si>
  <si>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</si>
  <si>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</si>
  <si>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</si>
  <si>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</si>
  <si>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</si>
  <si>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</si>
  <si>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</si>
  <si>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</si>
  <si>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</si>
  <si>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</si>
  <si>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</si>
  <si>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</si>
  <si>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</si>
  <si>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</si>
  <si>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</si>
  <si>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</si>
  <si>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</si>
  <si>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</si>
  <si>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</si>
  <si>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</si>
  <si>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</si>
  <si>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</si>
  <si>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</si>
  <si>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</si>
  <si>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</si>
  <si>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</si>
  <si>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</si>
  <si>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</si>
  <si>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</si>
  <si>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</si>
  <si>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</si>
  <si>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</si>
  <si>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</si>
  <si>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</si>
  <si>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</si>
  <si>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</si>
  <si>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</si>
  <si>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</si>
  <si>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</si>
  <si>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</si>
  <si>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</si>
  <si>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</si>
  <si>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</si>
  <si>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</si>
  <si>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</si>
  <si>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</si>
  <si>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</si>
  <si>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</si>
  <si>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</si>
  <si>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</si>
  <si>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</si>
  <si>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</si>
  <si>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</si>
  <si>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</si>
  <si>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</si>
  <si>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</si>
  <si>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</si>
  <si>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</si>
  <si>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</si>
  <si>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</si>
  <si>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</si>
  <si>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</si>
  <si>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</si>
  <si>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</si>
  <si>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</si>
  <si>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</si>
  <si>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</si>
  <si>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</si>
  <si>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</si>
  <si>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</si>
  <si>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</si>
  <si>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</si>
  <si>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</si>
  <si>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</si>
  <si>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</si>
  <si>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</si>
  <si>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</si>
  <si>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</si>
  <si>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</si>
  <si>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</si>
  <si>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</si>
  <si>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</si>
  <si>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</si>
  <si>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</si>
  <si>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</si>
  <si>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</si>
  <si>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</si>
  <si>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</si>
  <si>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</si>
  <si>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</si>
  <si>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</si>
  <si>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</si>
  <si>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</si>
  <si>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</si>
  <si>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</si>
  <si>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</si>
  <si>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</si>
  <si>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</si>
  <si>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</si>
  <si>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</si>
  <si>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</si>
  <si>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</si>
  <si>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</si>
  <si>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</si>
  <si>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</si>
  <si>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</si>
  <si>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</si>
  <si>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</si>
  <si>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</si>
  <si>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</si>
  <si>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</si>
  <si>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</si>
  <si>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</si>
  <si>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</si>
  <si>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</si>
  <si>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</si>
  <si>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</si>
  <si>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</si>
  <si>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</si>
  <si>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</si>
  <si>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</si>
  <si>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</si>
  <si>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</si>
  <si>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</si>
  <si>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</si>
  <si>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</si>
  <si>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</si>
  <si>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</si>
  <si>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</si>
  <si>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</si>
  <si>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</si>
  <si>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</si>
  <si>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</si>
  <si>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</si>
  <si>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</si>
  <si>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</si>
  <si>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</si>
  <si>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</si>
  <si>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</si>
  <si>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</si>
  <si>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</si>
  <si>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</si>
  <si>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</si>
  <si>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</si>
  <si>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</si>
  <si>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</si>
  <si>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</si>
  <si>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</si>
  <si>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</si>
  <si>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</si>
  <si>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</si>
  <si>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</si>
  <si>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</si>
  <si>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</si>
  <si>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</si>
  <si>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</si>
  <si>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</si>
  <si>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</si>
  <si>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</si>
  <si>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</si>
  <si>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</si>
  <si>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</si>
  <si>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</si>
  <si>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</si>
  <si>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</si>
  <si>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</si>
  <si>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</si>
  <si>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</si>
  <si>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</si>
  <si>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</si>
  <si>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</si>
  <si>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</si>
  <si>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</si>
  <si>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</si>
  <si>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</si>
  <si>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</si>
  <si>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</si>
  <si>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</si>
  <si>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</si>
  <si>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</si>
  <si>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</si>
  <si>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</si>
  <si>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</si>
  <si>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</si>
  <si>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</si>
  <si>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</si>
  <si>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</si>
  <si>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</si>
  <si>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</si>
  <si>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</si>
  <si>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</si>
  <si>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</si>
  <si>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</si>
  <si>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</si>
  <si>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</si>
  <si>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</si>
  <si>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</si>
  <si>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</si>
  <si>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</si>
  <si>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</si>
  <si>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</si>
  <si>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</si>
  <si>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</si>
  <si>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</si>
  <si>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</si>
  <si>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</si>
  <si>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</si>
  <si>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</si>
  <si>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</si>
  <si>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</si>
  <si>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</si>
  <si>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</si>
  <si>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</si>
  <si>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</si>
  <si>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</si>
  <si>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</si>
  <si>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</si>
  <si>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</si>
  <si>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</si>
  <si>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</si>
  <si>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</si>
  <si>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</si>
  <si>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</si>
  <si>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</si>
  <si>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</si>
  <si>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</si>
  <si>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</si>
  <si>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</si>
  <si>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</si>
  <si>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</si>
  <si>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</si>
  <si>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</si>
  <si>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</si>
  <si>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</si>
  <si>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</si>
  <si>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</si>
  <si>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</si>
  <si>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</si>
  <si>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</si>
  <si>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</si>
  <si>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</si>
  <si>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</si>
  <si>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</si>
  <si>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</si>
  <si>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</si>
  <si>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</si>
  <si>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</si>
  <si>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</si>
  <si>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</si>
  <si>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</si>
  <si>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</si>
  <si>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</si>
  <si>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</si>
  <si>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</si>
  <si>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</si>
  <si>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</si>
  <si>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</si>
  <si>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</si>
  <si>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</si>
  <si>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</si>
  <si>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</si>
  <si>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</si>
  <si>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</si>
  <si>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</si>
  <si>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</si>
  <si>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</si>
  <si>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</si>
  <si>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</si>
  <si>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</si>
  <si>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</si>
  <si>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</si>
  <si>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</si>
  <si>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</si>
  <si>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</si>
  <si>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</si>
  <si>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</si>
  <si>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</si>
  <si>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</si>
  <si>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</si>
  <si>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</si>
  <si>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</si>
  <si>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</si>
  <si>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</si>
  <si>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</si>
  <si>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</si>
  <si>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</si>
  <si>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</si>
  <si>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</si>
  <si>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</si>
  <si>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</si>
  <si>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</si>
  <si>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</si>
  <si>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</si>
  <si>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</si>
  <si>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</si>
  <si>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</si>
  <si>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</si>
  <si>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</si>
  <si>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</si>
  <si>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</si>
  <si>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</si>
  <si>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</si>
  <si>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</si>
  <si>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</si>
  <si>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</si>
  <si>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</si>
  <si>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</si>
  <si>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</si>
  <si>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</si>
  <si>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</si>
  <si>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</si>
  <si>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</si>
  <si>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</si>
  <si>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</si>
  <si>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</si>
  <si>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</si>
  <si>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</si>
  <si>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</si>
  <si>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</si>
  <si>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</si>
  <si>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</si>
  <si>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</si>
  <si>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</si>
  <si>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</si>
  <si>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</si>
  <si>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</si>
  <si>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</si>
  <si>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</si>
  <si>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</si>
  <si>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</si>
  <si>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</si>
  <si>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</si>
  <si>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</si>
  <si>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</si>
  <si>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</si>
  <si>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</si>
  <si>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</si>
  <si>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</si>
  <si>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</si>
  <si>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</si>
  <si>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</si>
  <si>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</si>
  <si>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</si>
  <si>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</si>
  <si>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</si>
  <si>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</si>
  <si>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</si>
  <si>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</si>
  <si>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</si>
  <si>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</si>
  <si>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</si>
  <si>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</si>
  <si>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</si>
  <si>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</si>
  <si>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</si>
  <si>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</si>
  <si>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</si>
  <si>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</si>
  <si>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</si>
  <si>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</si>
  <si>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</si>
  <si>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</si>
  <si>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</si>
  <si>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</si>
  <si>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</si>
  <si>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</si>
  <si>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</si>
  <si>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</si>
  <si>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</si>
  <si>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</si>
  <si>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</si>
  <si>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</si>
  <si>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</si>
  <si>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</si>
  <si>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</si>
  <si>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</si>
  <si>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</si>
  <si>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</si>
  <si>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</si>
  <si>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</si>
  <si>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</si>
  <si>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</si>
  <si>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</si>
  <si>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</si>
  <si>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</si>
  <si>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</si>
  <si>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</si>
  <si>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</si>
  <si>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</si>
  <si>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</si>
  <si>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</si>
  <si>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</si>
  <si>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</si>
  <si>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</si>
  <si>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</si>
  <si>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</si>
  <si>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</si>
  <si>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</si>
  <si>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</si>
  <si>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</si>
  <si>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</si>
  <si>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</si>
  <si>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</si>
  <si>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</si>
  <si>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</si>
  <si>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</si>
  <si>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</si>
  <si>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</si>
  <si>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</si>
  <si>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</si>
  <si>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</si>
  <si>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</si>
  <si>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</si>
  <si>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</si>
  <si>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</si>
  <si>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</si>
  <si>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</si>
  <si>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</si>
  <si>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</si>
  <si>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</si>
  <si>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</si>
  <si>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</si>
  <si>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</si>
  <si>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</si>
  <si>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</si>
  <si>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</si>
  <si>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</si>
  <si>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</si>
  <si>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</si>
  <si>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</si>
  <si>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</si>
  <si>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</si>
  <si>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</si>
  <si>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</si>
  <si>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</si>
  <si>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</si>
  <si>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</si>
  <si>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</si>
  <si>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</si>
  <si>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</si>
  <si>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</si>
  <si>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</si>
  <si>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</si>
  <si>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</si>
  <si>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</si>
  <si>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</si>
  <si>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</si>
  <si>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campaigns</t>
  </si>
  <si>
    <t>Mean</t>
  </si>
  <si>
    <t xml:space="preserve">Mean </t>
  </si>
  <si>
    <t>Median</t>
  </si>
  <si>
    <t>Minimum Number</t>
  </si>
  <si>
    <t>Maximum number</t>
  </si>
  <si>
    <t>Variance</t>
  </si>
  <si>
    <t>standard deviation</t>
  </si>
  <si>
    <t>unsuccessful campaigns</t>
  </si>
  <si>
    <t>Maximum Number</t>
  </si>
  <si>
    <t>Standard Deviation</t>
  </si>
  <si>
    <t>median summarize the data better than the mean as there are a lot of outliers in the data .</t>
  </si>
  <si>
    <t xml:space="preserve">There is more variability in the successful campaigns . This makes sense because the outcome becomes successful when we have the large number of backers </t>
  </si>
  <si>
    <t>and we see that in successful we have upto nerly 7300 backers for the goal amount so this range of 16-7295 will have the larger variability in the campaign.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</si>
</sst>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rgb="FF2B2B2B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 applyAlignment="1">
      <alignment horizontal="left" vertical="center" wrapText="1"/>
    </xf>
    <xf numFmtId="0" fontId="16" fillId="0" borderId="0" xfId="0" applyFon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33" borderId="0" xfId="0" applyFill="1"/>
    <xf numFmtId="9" fontId="0" fillId="0" borderId="0" xfId="42" applyFont="1"/>
    <xf numFmtId="2" fontId="0" fillId="0" borderId="0" xfId="0" applyNumberForma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challenge solved.xlsx]Sheet1!PivotTable1</c:name>
    <c:fmtId val="1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F-456C-A924-17C1EEFB7A33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3F-456C-A924-17C1EEFB7A33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3F-456C-A924-17C1EEFB7A33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3F-456C-A924-17C1EEFB7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1927584"/>
        <c:axId val="2012664896"/>
      </c:barChart>
      <c:catAx>
        <c:axId val="59192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664896"/>
        <c:crosses val="autoZero"/>
        <c:auto val="1"/>
        <c:lblAlgn val="ctr"/>
        <c:lblOffset val="100"/>
        <c:noMultiLvlLbl val="0"/>
      </c:catAx>
      <c:valAx>
        <c:axId val="201266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2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challenge solved.xlsx]pivot table &amp; line graph!PivotTable19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&amp; line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&amp;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&amp; line graph'!$B$6:$B$18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4C-4588-9F40-5E8AF994C7C1}"/>
            </c:ext>
          </c:extLst>
        </c:ser>
        <c:ser>
          <c:idx val="1"/>
          <c:order val="1"/>
          <c:tx>
            <c:strRef>
              <c:f>'pivot table &amp; line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table &amp;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&amp; line graph'!$C$6:$C$18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4C-4588-9F40-5E8AF994C7C1}"/>
            </c:ext>
          </c:extLst>
        </c:ser>
        <c:ser>
          <c:idx val="2"/>
          <c:order val="2"/>
          <c:tx>
            <c:strRef>
              <c:f>'pivot table &amp; line graph'!$D$4:$D$5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'pivot table &amp;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&amp; line graph'!$D$6:$D$18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E4C-4588-9F40-5E8AF994C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903392"/>
        <c:axId val="595752320"/>
      </c:lineChart>
      <c:catAx>
        <c:axId val="66790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52320"/>
        <c:crosses val="autoZero"/>
        <c:auto val="1"/>
        <c:lblAlgn val="ctr"/>
        <c:lblOffset val="100"/>
        <c:noMultiLvlLbl val="0"/>
      </c:catAx>
      <c:valAx>
        <c:axId val="59575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0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challenge solved.xlsx]pivot table and stacked column!PivotTable3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and stacked column'!$B$4:$B$5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and stacked column'!$A$6:$A$30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and stacked column'!$B$6:$B$30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0-4752-90EE-2D91DCC23785}"/>
            </c:ext>
          </c:extLst>
        </c:ser>
        <c:ser>
          <c:idx val="1"/>
          <c:order val="1"/>
          <c:tx>
            <c:strRef>
              <c:f>'pivot table and stacked column'!$C$4:$C$5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and stacked column'!$A$6:$A$30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and stacked column'!$C$6:$C$30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F0-4752-90EE-2D91DCC23785}"/>
            </c:ext>
          </c:extLst>
        </c:ser>
        <c:ser>
          <c:idx val="2"/>
          <c:order val="2"/>
          <c:tx>
            <c:strRef>
              <c:f>'pivot table and stacked column'!$D$4:$D$5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and stacked column'!$A$6:$A$30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and stacked column'!$D$6:$D$30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F0-4752-90EE-2D91DCC23785}"/>
            </c:ext>
          </c:extLst>
        </c:ser>
        <c:ser>
          <c:idx val="3"/>
          <c:order val="3"/>
          <c:tx>
            <c:strRef>
              <c:f>'pivot table and stacked column'!$E$4:$E$5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and stacked column'!$A$6:$A$30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and stacked column'!$E$6:$E$30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F0-4752-90EE-2D91DCC2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4321984"/>
        <c:axId val="2012661056"/>
      </c:barChart>
      <c:catAx>
        <c:axId val="54432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661056"/>
        <c:crosses val="autoZero"/>
        <c:auto val="1"/>
        <c:lblAlgn val="ctr"/>
        <c:lblOffset val="100"/>
        <c:noMultiLvlLbl val="0"/>
      </c:catAx>
      <c:valAx>
        <c:axId val="20126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2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</a:t>
            </a:r>
            <a:r>
              <a:rPr lang="en-CA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13-4984-A9F8-5D85C19427A1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13-4984-A9F8-5D85C19427A1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13-4984-A9F8-5D85C1942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914991"/>
        <c:axId val="514333615"/>
      </c:lineChart>
      <c:catAx>
        <c:axId val="47491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33615"/>
        <c:crosses val="autoZero"/>
        <c:auto val="1"/>
        <c:lblAlgn val="ctr"/>
        <c:lblOffset val="100"/>
        <c:noMultiLvlLbl val="0"/>
      </c:catAx>
      <c:valAx>
        <c:axId val="51433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91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  <cx:data id="1">
      <cx:numDim type="val">
        <cx:f>_xlchart.v1.16</cx:f>
      </cx:numDim>
    </cx:data>
  </cx:chartData>
  <cx:chart>
    <cx:title pos="t" align="ctr" overlay="0"/>
    <cx:plotArea>
      <cx:plotAreaRegion>
        <cx:series layoutId="boxWhisker" uniqueId="{D52C1B7A-CB0A-471B-ACB6-09F86323E3A1}">
          <cx:tx>
            <cx:txData>
              <cx:f>_xlchart.v1.13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D7AA412-9B52-4F3D-94DA-BEAEB843377E}">
          <cx:tx>
            <cx:txData>
              <cx:f>_xlchart.v1.15</cx:f>
              <cx:v>backers_count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277812</xdr:colOff>
      <xdr:row>1</xdr:row>
      <xdr:rowOff>87312</xdr:rowOff>
    </xdr:from>
    <xdr:to>
      <xdr:col>18</xdr:col>
      <xdr:colOff>508000</xdr:colOff>
      <xdr:row>22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4E1B63-6F9A-B8C0-B4B4-0CFDC8A9F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431800</xdr:colOff>
      <xdr:row>5</xdr:row>
      <xdr:rowOff>88900</xdr:rowOff>
    </xdr:from>
    <xdr:to>
      <xdr:col>15</xdr:col>
      <xdr:colOff>381000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3E026C-1729-F99D-FC7D-CA0AE0947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388936</xdr:colOff>
      <xdr:row>2</xdr:row>
      <xdr:rowOff>122237</xdr:rowOff>
    </xdr:from>
    <xdr:to>
      <xdr:col>18</xdr:col>
      <xdr:colOff>565150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AB85E7-07BF-3DC3-44EF-75C4DE017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1041400</xdr:colOff>
      <xdr:row>14</xdr:row>
      <xdr:rowOff>82550</xdr:rowOff>
    </xdr:from>
    <xdr:to>
      <xdr:col>9</xdr:col>
      <xdr:colOff>355600</xdr:colOff>
      <xdr:row>31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501CEA-0612-8A95-885B-D9DD346F0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</xdr:colOff>
      <xdr:row>545</xdr:row>
      <xdr:rowOff>95250</xdr:rowOff>
    </xdr:from>
    <xdr:to>
      <xdr:col>9</xdr:col>
      <xdr:colOff>209550</xdr:colOff>
      <xdr:row>559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4B87B2A-A2F7-00E2-D9ED-F1D6213F20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41850" y="107378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hr Atif" refreshedDate="45157.595392476855" createdVersion="8" refreshedVersion="8" minRefreshableVersion="3" recordCount="1001" xr:uid="{4900A0D3-DA5A-41C8-9A57-B9941E1003B4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hr Atif" refreshedDate="45158.994998726848" createdVersion="8" refreshedVersion="8" minRefreshableVersion="3" recordCount="1001" xr:uid="{2E6C6710-34B5-42D4-9611-CDA3C5C395DD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1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0">
      <sharedItems containsNonDate="0" containsDate="1" containsString="0" containsBlank="1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s v="Pre-emptive tertiary standardization"/>
    <n v="100"/>
    <n v="0"/>
    <n v="0"/>
    <x v="0"/>
    <n v="0"/>
    <m/>
    <x v="0"/>
    <s v="CAD"/>
    <n v="1448690400"/>
    <n v="1450159200"/>
    <b v="0"/>
    <b v="0"/>
    <s v="food/food trucks"/>
    <x v="0"/>
    <x v="0"/>
  </r>
  <r>
    <n v="1"/>
    <x v="1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x v="2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x v="3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x v="4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x v="5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x v="6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x v="7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x v="8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x v="9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x v="10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x v="11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x v="12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x v="13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x v="14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x v="15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x v="16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x v="17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x v="18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x v="19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x v="20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x v="21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x v="22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x v="23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x v="24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x v="25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x v="26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x v="27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x v="28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x v="29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x v="30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x v="31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x v="32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x v="33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x v="34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x v="35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x v="36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x v="37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x v="38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x v="39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x v="40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x v="41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x v="42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x v="43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x v="44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x v="45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x v="46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x v="47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x v="48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x v="49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x v="50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x v="51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x v="52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x v="53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x v="54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x v="55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x v="56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x v="57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x v="58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x v="59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x v="60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x v="61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x v="62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x v="63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x v="64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x v="65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x v="66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x v="67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x v="68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x v="69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x v="70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x v="71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x v="72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x v="73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x v="74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x v="75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x v="76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x v="77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x v="78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x v="79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x v="80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x v="81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x v="82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x v="83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x v="84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x v="85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x v="86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x v="87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x v="88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x v="89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x v="90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x v="91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x v="92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x v="93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x v="94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x v="95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x v="96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x v="97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x v="98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x v="99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x v="100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x v="101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x v="102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x v="103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x v="104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x v="105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x v="106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x v="107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x v="108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x v="109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x v="110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x v="111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x v="112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x v="113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x v="114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x v="115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x v="116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x v="117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x v="118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x v="119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x v="120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x v="121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x v="122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x v="123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x v="124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x v="125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x v="126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x v="127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x v="128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x v="129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x v="130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x v="131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x v="132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x v="133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x v="134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x v="135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x v="136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x v="137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x v="138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x v="139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x v="140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x v="141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x v="142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x v="143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x v="144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x v="145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x v="146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x v="147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x v="148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x v="149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x v="150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x v="151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x v="152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x v="153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x v="154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x v="155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x v="156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x v="157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x v="158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x v="159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x v="160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x v="161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x v="162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x v="163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x v="164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x v="165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x v="166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x v="167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x v="168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x v="169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x v="170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x v="171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x v="172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x v="173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x v="174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x v="175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x v="176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x v="177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x v="178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x v="179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x v="180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x v="181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x v="182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x v="183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x v="184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x v="185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x v="186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x v="187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x v="188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x v="189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x v="190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x v="191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x v="192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x v="193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x v="194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x v="195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x v="196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x v="197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x v="198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x v="199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x v="200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x v="201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x v="202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x v="203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x v="204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x v="205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x v="206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x v="207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x v="208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x v="209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x v="210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x v="211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x v="212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x v="213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x v="214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x v="215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x v="216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x v="217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x v="218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x v="219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x v="220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x v="221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x v="222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x v="223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x v="224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x v="225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x v="102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x v="226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x v="227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x v="228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x v="229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x v="230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x v="231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x v="232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x v="233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x v="234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x v="235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x v="236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x v="237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x v="238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x v="239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x v="240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x v="241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x v="242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x v="243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x v="244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x v="245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x v="246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x v="247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x v="248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x v="249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x v="250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x v="251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x v="252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x v="253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x v="254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x v="255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x v="256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x v="257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x v="258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x v="259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x v="260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x v="261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x v="262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x v="263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x v="264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x v="265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x v="266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x v="267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x v="268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x v="269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x v="270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x v="271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x v="272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x v="273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x v="274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x v="275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x v="276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x v="277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x v="278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x v="279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x v="280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x v="281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x v="282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x v="283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x v="284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x v="285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x v="286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x v="287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x v="288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x v="289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x v="290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x v="291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x v="292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x v="293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x v="294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x v="295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x v="296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x v="297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x v="298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x v="299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x v="300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x v="301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x v="302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x v="303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x v="304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x v="305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x v="306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x v="307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x v="308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x v="309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x v="310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x v="311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x v="312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x v="313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x v="314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x v="315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x v="316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x v="317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x v="318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x v="319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x v="320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x v="321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x v="322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x v="323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x v="324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x v="325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x v="326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x v="327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x v="328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x v="329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x v="330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x v="331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x v="332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x v="333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x v="334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x v="335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x v="336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x v="337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x v="338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x v="339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x v="340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x v="341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x v="342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x v="343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x v="344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x v="345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x v="346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x v="347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x v="348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x v="349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x v="350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x v="351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x v="352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x v="353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x v="354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x v="355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x v="356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x v="357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x v="358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x v="359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x v="360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x v="361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x v="362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x v="363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x v="364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x v="365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x v="366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x v="367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x v="368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x v="369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x v="370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x v="371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x v="372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x v="373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x v="374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x v="375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x v="376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x v="377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x v="378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x v="379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x v="380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x v="381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x v="382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x v="383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x v="384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x v="385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x v="386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x v="387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x v="388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x v="389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x v="390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x v="391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x v="392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x v="393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x v="122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x v="394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x v="395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x v="396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x v="397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x v="398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x v="399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x v="400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x v="401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x v="402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x v="403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x v="404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x v="405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x v="406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x v="97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x v="407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x v="408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x v="409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x v="410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x v="411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x v="412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x v="413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x v="414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x v="32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x v="415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x v="416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x v="417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x v="418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x v="419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x v="420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x v="421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x v="422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x v="423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x v="424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x v="425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x v="426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x v="427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x v="428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x v="429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x v="430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x v="431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x v="432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x v="433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x v="434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x v="435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x v="436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x v="437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x v="438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x v="439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x v="347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x v="440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x v="441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x v="442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x v="443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x v="444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x v="445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x v="446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x v="447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x v="448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x v="449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x v="450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x v="451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x v="452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x v="453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x v="454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x v="455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x v="456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x v="457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x v="458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x v="459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x v="460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x v="461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x v="462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x v="463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x v="464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x v="465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x v="197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x v="466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x v="467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x v="468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x v="469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x v="470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x v="471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x v="472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x v="473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x v="474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x v="475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x v="476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x v="477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x v="478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x v="479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x v="480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x v="481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x v="482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x v="483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x v="484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x v="485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x v="486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x v="487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x v="488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x v="489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x v="490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x v="491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x v="492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x v="493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x v="494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x v="495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x v="212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x v="496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x v="497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x v="498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x v="499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x v="500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x v="501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x v="173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x v="502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x v="503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x v="504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x v="505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x v="506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x v="507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x v="508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x v="509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x v="510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x v="511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x v="512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x v="513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x v="514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x v="515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x v="516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x v="517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x v="518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x v="519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x v="520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x v="521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x v="522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x v="523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x v="524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x v="525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x v="526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x v="527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x v="528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x v="529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x v="530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x v="531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x v="532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x v="533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x v="534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x v="535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x v="536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x v="537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x v="538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x v="539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x v="540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x v="541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x v="542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x v="543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x v="544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x v="545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x v="546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x v="547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x v="195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x v="548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x v="549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x v="550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x v="551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x v="552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x v="553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x v="554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x v="555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x v="556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x v="557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x v="558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x v="559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x v="560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x v="561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x v="562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x v="563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x v="564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x v="565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x v="566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x v="567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x v="568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x v="569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x v="570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x v="251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x v="571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x v="572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x v="573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x v="8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x v="574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x v="575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x v="576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x v="577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x v="578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x v="579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x v="580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x v="581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x v="582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x v="583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x v="584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x v="585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x v="586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x v="587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x v="588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x v="589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x v="590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x v="591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x v="592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x v="593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x v="594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x v="595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x v="596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x v="597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x v="598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x v="599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x v="600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x v="601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x v="602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x v="603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x v="604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x v="605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x v="606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x v="607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x v="608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x v="609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x v="610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x v="611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x v="612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x v="613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x v="614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x v="615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x v="616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x v="617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x v="618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x v="619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x v="620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x v="621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x v="622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x v="623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x v="624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x v="625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x v="626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x v="627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x v="628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x v="629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x v="630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x v="631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x v="632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x v="633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x v="634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x v="635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x v="636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x v="637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x v="638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x v="639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x v="640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x v="641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x v="642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x v="643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x v="644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x v="645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x v="646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x v="647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x v="648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x v="649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x v="650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x v="651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x v="652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x v="327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x v="653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x v="654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x v="655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x v="656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x v="657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x v="635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x v="658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x v="659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x v="660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x v="661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x v="662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x v="663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x v="664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x v="665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x v="307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x v="666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x v="667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x v="668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x v="669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x v="670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x v="671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x v="672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x v="673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x v="674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x v="675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x v="676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x v="677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x v="678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x v="679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x v="680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x v="681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x v="682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x v="683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x v="684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x v="196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x v="685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x v="686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x v="687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x v="688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x v="689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x v="690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x v="691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x v="692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x v="693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x v="694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x v="695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x v="696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x v="697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x v="698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x v="699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x v="700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x v="701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x v="702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x v="703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x v="704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x v="705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x v="706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x v="707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x v="708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x v="709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x v="710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x v="711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x v="712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x v="713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x v="714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x v="715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x v="716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x v="717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x v="718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x v="719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x v="720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x v="721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x v="722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x v="486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x v="723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x v="724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x v="287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x v="725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x v="726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x v="727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x v="728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x v="729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x v="730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x v="731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x v="732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x v="733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x v="734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x v="735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x v="736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x v="737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x v="738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x v="739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x v="740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x v="741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x v="742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x v="743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x v="744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x v="307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x v="745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x v="746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x v="747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x v="748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x v="749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x v="750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x v="751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x v="752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x v="753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x v="754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x v="755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x v="756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x v="757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x v="758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x v="759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x v="760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x v="761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x v="762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x v="763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x v="764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x v="765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x v="766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x v="767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x v="768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x v="769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x v="770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x v="771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x v="772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x v="773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x v="774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x v="775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x v="776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x v="777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x v="778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x v="779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x v="780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x v="781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x v="782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x v="783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x v="784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x v="785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x v="786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x v="787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x v="788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x v="789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x v="790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x v="764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x v="791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x v="792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x v="793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x v="794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x v="795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x v="796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x v="797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x v="798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x v="311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x v="799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x v="800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x v="801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x v="802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x v="803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x v="804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x v="805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x v="806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x v="807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x v="808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x v="809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x v="810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x v="811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x v="812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x v="813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x v="814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x v="815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x v="816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x v="817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x v="818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x v="819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x v="820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x v="821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x v="822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x v="823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x v="824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x v="825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x v="826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x v="827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x v="828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x v="829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x v="830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x v="831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x v="832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x v="833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x v="834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x v="835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x v="764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x v="836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x v="837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x v="838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x v="839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x v="840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x v="841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x v="842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x v="843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x v="844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x v="845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x v="846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x v="847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x v="848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x v="849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x v="850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x v="851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x v="852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x v="853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x v="854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x v="855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x v="856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x v="857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x v="858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x v="859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x v="860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x v="861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x v="862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x v="863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x v="864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x v="865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x v="866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x v="867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x v="868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x v="869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x v="870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x v="871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x v="872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x v="873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x v="874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x v="875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x v="876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x v="877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x v="878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x v="879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x v="880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x v="881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x v="882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x v="883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x v="884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x v="885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x v="886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x v="887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x v="888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x v="889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x v="890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x v="891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x v="892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x v="893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x v="894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x v="895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x v="896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x v="897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x v="898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x v="899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x v="900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x v="901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x v="902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x v="903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x v="904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x v="905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x v="906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x v="907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x v="908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x v="909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x v="910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x v="911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x v="912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x v="913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x v="914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x v="591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x v="915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x v="916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x v="917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x v="918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x v="919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x v="916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x v="920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x v="921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x v="922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x v="923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x v="924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x v="925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x v="926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x v="927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x v="928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x v="929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x v="930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x v="931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x v="932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x v="933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x v="934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x v="935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x v="936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x v="937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x v="938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x v="939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x v="940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x v="941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x v="942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x v="411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x v="943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x v="944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x v="945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x v="946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x v="947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x v="948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x v="949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x v="950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x v="951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x v="952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x v="597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x v="953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x v="954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x v="955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x v="956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x v="957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x v="958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x v="959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x v="960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x v="961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x v="962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x v="963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x v="964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x v="965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x v="509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x v="966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x v="967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x v="968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x v="969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x v="970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x v="971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x v="972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x v="973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  <r>
    <m/>
    <x v="974"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m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</r>
  <r>
    <m/>
    <m/>
    <m/>
    <m/>
    <m/>
    <m/>
    <x v="4"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B8EAA5-9CC2-47AC-898A-70CB8B8FEF3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>
      <items count="976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4A9522-0DC3-439F-93AC-956AAD5D638F}" name="PivotTable1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6" subtotal="count" baseField="0" baseItem="0"/>
  </dataFields>
  <chartFormats count="6">
    <chartFormat chart="0" format="5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EA9071-8347-4029-BD36-1B6CBEEF9B3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6D862-003F-4C2D-8468-A03D53486A1B}">
  <sheetPr codeName="Sheet1"/>
  <dimension ref="A1:F14"/>
  <sheetViews>
    <sheetView workbookViewId="0">
      <selection activeCell="B24" sqref="B24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  <col min="7" max="7" width="11" bestFit="1" customWidth="1"/>
  </cols>
  <sheetData>
    <row r="1" spans="1:6" x14ac:dyDescent="0.35">
      <c r="A1" s="6" t="s">
        <v>6</v>
      </c>
      <c r="B1" t="s">
        <v>2070</v>
      </c>
    </row>
    <row r="3" spans="1:6" x14ac:dyDescent="0.35">
      <c r="A3" s="6" t="s">
        <v>2068</v>
      </c>
      <c r="B3" s="6" t="s">
        <v>2069</v>
      </c>
    </row>
    <row r="4" spans="1:6" x14ac:dyDescent="0.35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7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7" t="s">
        <v>2031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7" t="s">
        <v>2048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7" t="s">
        <v>2062</v>
      </c>
      <c r="E8">
        <v>4</v>
      </c>
      <c r="F8">
        <v>4</v>
      </c>
    </row>
    <row r="9" spans="1:6" x14ac:dyDescent="0.35">
      <c r="A9" s="7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7" t="s">
        <v>2052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7" t="s">
        <v>2045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7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7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7E66C-739E-4C6F-A3A2-A72F04DEF433}">
  <sheetPr codeName="Sheet3"/>
  <dimension ref="A1:E18"/>
  <sheetViews>
    <sheetView workbookViewId="0">
      <selection activeCell="F26" sqref="F26"/>
    </sheetView>
  </sheetViews>
  <sheetFormatPr defaultRowHeight="15.5" x14ac:dyDescent="0.35"/>
  <cols>
    <col min="1" max="1" width="27.58203125" bestFit="1" customWidth="1"/>
    <col min="2" max="2" width="15.08203125" bestFit="1" customWidth="1"/>
    <col min="3" max="3" width="5.5" bestFit="1" customWidth="1"/>
    <col min="4" max="4" width="9.25" bestFit="1" customWidth="1"/>
    <col min="5" max="7" width="10.58203125" bestFit="1" customWidth="1"/>
  </cols>
  <sheetData>
    <row r="1" spans="1:5" x14ac:dyDescent="0.35">
      <c r="A1" s="6" t="s">
        <v>2064</v>
      </c>
      <c r="B1" t="s">
        <v>2070</v>
      </c>
    </row>
    <row r="2" spans="1:5" x14ac:dyDescent="0.35">
      <c r="A2" s="6" t="s">
        <v>2085</v>
      </c>
      <c r="B2" t="s">
        <v>2070</v>
      </c>
    </row>
    <row r="4" spans="1:5" x14ac:dyDescent="0.35">
      <c r="A4" s="6" t="s">
        <v>2068</v>
      </c>
      <c r="B4" s="6" t="s">
        <v>2069</v>
      </c>
    </row>
    <row r="5" spans="1:5" x14ac:dyDescent="0.35">
      <c r="A5" s="6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5">
      <c r="A6" s="7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7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7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7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7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7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7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7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7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7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7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7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7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08A5E-A99E-417C-9D88-8603C3803CA6}">
  <sheetPr codeName="Sheet2"/>
  <dimension ref="A1:F30"/>
  <sheetViews>
    <sheetView workbookViewId="0">
      <selection activeCell="J30" sqref="J30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6" x14ac:dyDescent="0.35">
      <c r="A1" s="6" t="s">
        <v>6</v>
      </c>
      <c r="B1" t="s">
        <v>2070</v>
      </c>
    </row>
    <row r="2" spans="1:6" x14ac:dyDescent="0.35">
      <c r="A2" s="6" t="s">
        <v>2064</v>
      </c>
      <c r="B2" t="s">
        <v>2070</v>
      </c>
    </row>
    <row r="4" spans="1:6" x14ac:dyDescent="0.35">
      <c r="A4" s="6" t="s">
        <v>2068</v>
      </c>
      <c r="B4" s="6" t="s">
        <v>2069</v>
      </c>
    </row>
    <row r="5" spans="1:6" x14ac:dyDescent="0.3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7" t="s">
        <v>2047</v>
      </c>
      <c r="B6" s="15">
        <v>1</v>
      </c>
      <c r="C6" s="15">
        <v>10</v>
      </c>
      <c r="D6" s="15">
        <v>2</v>
      </c>
      <c r="E6" s="15">
        <v>21</v>
      </c>
      <c r="F6" s="15">
        <v>34</v>
      </c>
    </row>
    <row r="7" spans="1:6" x14ac:dyDescent="0.35">
      <c r="A7" s="7" t="s">
        <v>2063</v>
      </c>
      <c r="B7" s="15"/>
      <c r="C7" s="15"/>
      <c r="D7" s="15"/>
      <c r="E7" s="15">
        <v>4</v>
      </c>
      <c r="F7" s="15">
        <v>4</v>
      </c>
    </row>
    <row r="8" spans="1:6" x14ac:dyDescent="0.35">
      <c r="A8" s="7" t="s">
        <v>2040</v>
      </c>
      <c r="B8" s="15">
        <v>4</v>
      </c>
      <c r="C8" s="15">
        <v>21</v>
      </c>
      <c r="D8" s="15">
        <v>1</v>
      </c>
      <c r="E8" s="15">
        <v>34</v>
      </c>
      <c r="F8" s="15">
        <v>60</v>
      </c>
    </row>
    <row r="9" spans="1:6" x14ac:dyDescent="0.35">
      <c r="A9" s="7" t="s">
        <v>2042</v>
      </c>
      <c r="B9" s="15">
        <v>2</v>
      </c>
      <c r="C9" s="15">
        <v>12</v>
      </c>
      <c r="D9" s="15">
        <v>1</v>
      </c>
      <c r="E9" s="15">
        <v>22</v>
      </c>
      <c r="F9" s="15">
        <v>37</v>
      </c>
    </row>
    <row r="10" spans="1:6" x14ac:dyDescent="0.35">
      <c r="A10" s="7" t="s">
        <v>2041</v>
      </c>
      <c r="B10" s="15"/>
      <c r="C10" s="15">
        <v>8</v>
      </c>
      <c r="D10" s="15"/>
      <c r="E10" s="15">
        <v>10</v>
      </c>
      <c r="F10" s="15">
        <v>18</v>
      </c>
    </row>
    <row r="11" spans="1:6" x14ac:dyDescent="0.35">
      <c r="A11" s="7" t="s">
        <v>2051</v>
      </c>
      <c r="B11" s="15">
        <v>1</v>
      </c>
      <c r="C11" s="15">
        <v>7</v>
      </c>
      <c r="D11" s="15"/>
      <c r="E11" s="15">
        <v>9</v>
      </c>
      <c r="F11" s="15">
        <v>17</v>
      </c>
    </row>
    <row r="12" spans="1:6" x14ac:dyDescent="0.35">
      <c r="A12" s="7" t="s">
        <v>2032</v>
      </c>
      <c r="B12" s="15">
        <v>4</v>
      </c>
      <c r="C12" s="15">
        <v>20</v>
      </c>
      <c r="D12" s="15"/>
      <c r="E12" s="15">
        <v>22</v>
      </c>
      <c r="F12" s="15">
        <v>46</v>
      </c>
    </row>
    <row r="13" spans="1:6" x14ac:dyDescent="0.35">
      <c r="A13" s="7" t="s">
        <v>2043</v>
      </c>
      <c r="B13" s="15">
        <v>3</v>
      </c>
      <c r="C13" s="15">
        <v>19</v>
      </c>
      <c r="D13" s="15"/>
      <c r="E13" s="15">
        <v>23</v>
      </c>
      <c r="F13" s="15">
        <v>45</v>
      </c>
    </row>
    <row r="14" spans="1:6" x14ac:dyDescent="0.35">
      <c r="A14" s="7" t="s">
        <v>2056</v>
      </c>
      <c r="B14" s="15">
        <v>1</v>
      </c>
      <c r="C14" s="15">
        <v>6</v>
      </c>
      <c r="D14" s="15"/>
      <c r="E14" s="15">
        <v>10</v>
      </c>
      <c r="F14" s="15">
        <v>17</v>
      </c>
    </row>
    <row r="15" spans="1:6" x14ac:dyDescent="0.35">
      <c r="A15" s="7" t="s">
        <v>2055</v>
      </c>
      <c r="B15" s="15"/>
      <c r="C15" s="15">
        <v>3</v>
      </c>
      <c r="D15" s="15"/>
      <c r="E15" s="15">
        <v>4</v>
      </c>
      <c r="F15" s="15">
        <v>7</v>
      </c>
    </row>
    <row r="16" spans="1:6" x14ac:dyDescent="0.35">
      <c r="A16" s="7" t="s">
        <v>2059</v>
      </c>
      <c r="B16" s="15"/>
      <c r="C16" s="15">
        <v>8</v>
      </c>
      <c r="D16" s="15">
        <v>1</v>
      </c>
      <c r="E16" s="15">
        <v>4</v>
      </c>
      <c r="F16" s="15">
        <v>13</v>
      </c>
    </row>
    <row r="17" spans="1:6" x14ac:dyDescent="0.35">
      <c r="A17" s="7" t="s">
        <v>2046</v>
      </c>
      <c r="B17" s="15">
        <v>1</v>
      </c>
      <c r="C17" s="15">
        <v>6</v>
      </c>
      <c r="D17" s="15">
        <v>1</v>
      </c>
      <c r="E17" s="15">
        <v>13</v>
      </c>
      <c r="F17" s="15">
        <v>21</v>
      </c>
    </row>
    <row r="18" spans="1:6" x14ac:dyDescent="0.35">
      <c r="A18" s="7" t="s">
        <v>2053</v>
      </c>
      <c r="B18" s="15">
        <v>4</v>
      </c>
      <c r="C18" s="15">
        <v>11</v>
      </c>
      <c r="D18" s="15">
        <v>1</v>
      </c>
      <c r="E18" s="15">
        <v>26</v>
      </c>
      <c r="F18" s="15">
        <v>42</v>
      </c>
    </row>
    <row r="19" spans="1:6" x14ac:dyDescent="0.35">
      <c r="A19" s="7" t="s">
        <v>2038</v>
      </c>
      <c r="B19" s="15">
        <v>23</v>
      </c>
      <c r="C19" s="15">
        <v>132</v>
      </c>
      <c r="D19" s="15">
        <v>2</v>
      </c>
      <c r="E19" s="15">
        <v>187</v>
      </c>
      <c r="F19" s="15">
        <v>344</v>
      </c>
    </row>
    <row r="20" spans="1:6" x14ac:dyDescent="0.35">
      <c r="A20" s="7" t="s">
        <v>2054</v>
      </c>
      <c r="B20" s="15"/>
      <c r="C20" s="15">
        <v>4</v>
      </c>
      <c r="D20" s="15"/>
      <c r="E20" s="15">
        <v>4</v>
      </c>
      <c r="F20" s="15">
        <v>8</v>
      </c>
    </row>
    <row r="21" spans="1:6" x14ac:dyDescent="0.35">
      <c r="A21" s="7" t="s">
        <v>2034</v>
      </c>
      <c r="B21" s="15">
        <v>6</v>
      </c>
      <c r="C21" s="15">
        <v>30</v>
      </c>
      <c r="D21" s="15"/>
      <c r="E21" s="15">
        <v>49</v>
      </c>
      <c r="F21" s="15">
        <v>85</v>
      </c>
    </row>
    <row r="22" spans="1:6" x14ac:dyDescent="0.35">
      <c r="A22" s="7" t="s">
        <v>2061</v>
      </c>
      <c r="B22" s="15"/>
      <c r="C22" s="15">
        <v>9</v>
      </c>
      <c r="D22" s="15"/>
      <c r="E22" s="15">
        <v>5</v>
      </c>
      <c r="F22" s="15">
        <v>14</v>
      </c>
    </row>
    <row r="23" spans="1:6" x14ac:dyDescent="0.35">
      <c r="A23" s="7" t="s">
        <v>2050</v>
      </c>
      <c r="B23" s="15">
        <v>1</v>
      </c>
      <c r="C23" s="15">
        <v>5</v>
      </c>
      <c r="D23" s="15">
        <v>1</v>
      </c>
      <c r="E23" s="15">
        <v>9</v>
      </c>
      <c r="F23" s="15">
        <v>16</v>
      </c>
    </row>
    <row r="24" spans="1:6" x14ac:dyDescent="0.35">
      <c r="A24" s="7" t="s">
        <v>2058</v>
      </c>
      <c r="B24" s="15">
        <v>3</v>
      </c>
      <c r="C24" s="15">
        <v>3</v>
      </c>
      <c r="D24" s="15"/>
      <c r="E24" s="15">
        <v>11</v>
      </c>
      <c r="F24" s="15">
        <v>17</v>
      </c>
    </row>
    <row r="25" spans="1:6" x14ac:dyDescent="0.35">
      <c r="A25" s="7" t="s">
        <v>2057</v>
      </c>
      <c r="B25" s="15"/>
      <c r="C25" s="15">
        <v>7</v>
      </c>
      <c r="D25" s="15"/>
      <c r="E25" s="15">
        <v>14</v>
      </c>
      <c r="F25" s="15">
        <v>21</v>
      </c>
    </row>
    <row r="26" spans="1:6" x14ac:dyDescent="0.35">
      <c r="A26" s="7" t="s">
        <v>2049</v>
      </c>
      <c r="B26" s="15">
        <v>1</v>
      </c>
      <c r="C26" s="15">
        <v>15</v>
      </c>
      <c r="D26" s="15">
        <v>2</v>
      </c>
      <c r="E26" s="15">
        <v>17</v>
      </c>
      <c r="F26" s="15">
        <v>35</v>
      </c>
    </row>
    <row r="27" spans="1:6" x14ac:dyDescent="0.35">
      <c r="A27" s="7" t="s">
        <v>2044</v>
      </c>
      <c r="B27" s="15"/>
      <c r="C27" s="15">
        <v>16</v>
      </c>
      <c r="D27" s="15">
        <v>1</v>
      </c>
      <c r="E27" s="15">
        <v>28</v>
      </c>
      <c r="F27" s="15">
        <v>45</v>
      </c>
    </row>
    <row r="28" spans="1:6" x14ac:dyDescent="0.35">
      <c r="A28" s="7" t="s">
        <v>2036</v>
      </c>
      <c r="B28" s="15">
        <v>2</v>
      </c>
      <c r="C28" s="15">
        <v>12</v>
      </c>
      <c r="D28" s="15">
        <v>1</v>
      </c>
      <c r="E28" s="15">
        <v>36</v>
      </c>
      <c r="F28" s="15">
        <v>51</v>
      </c>
    </row>
    <row r="29" spans="1:6" x14ac:dyDescent="0.35">
      <c r="A29" s="7" t="s">
        <v>2060</v>
      </c>
      <c r="B29" s="15"/>
      <c r="C29" s="15"/>
      <c r="D29" s="15"/>
      <c r="E29" s="15">
        <v>3</v>
      </c>
      <c r="F29" s="15">
        <v>3</v>
      </c>
    </row>
    <row r="30" spans="1:6" x14ac:dyDescent="0.35">
      <c r="A30" s="7" t="s">
        <v>2067</v>
      </c>
      <c r="B30" s="15">
        <v>57</v>
      </c>
      <c r="C30" s="15">
        <v>364</v>
      </c>
      <c r="D30" s="15">
        <v>14</v>
      </c>
      <c r="E30" s="15">
        <v>565</v>
      </c>
      <c r="F30" s="15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9A136-9DDD-48BB-8EB0-25F15F88A55D}">
  <sheetPr codeName="Sheet4"/>
  <dimension ref="A1:H13"/>
  <sheetViews>
    <sheetView workbookViewId="0">
      <selection activeCell="K23" sqref="K23"/>
    </sheetView>
  </sheetViews>
  <sheetFormatPr defaultRowHeight="15.5" x14ac:dyDescent="0.35"/>
  <cols>
    <col min="1" max="1" width="14.9140625" customWidth="1"/>
    <col min="2" max="2" width="16.33203125" bestFit="1" customWidth="1"/>
    <col min="3" max="3" width="13" bestFit="1" customWidth="1"/>
    <col min="4" max="4" width="15.58203125" bestFit="1" customWidth="1"/>
    <col min="5" max="5" width="11.9140625" bestFit="1" customWidth="1"/>
    <col min="6" max="6" width="18.83203125" bestFit="1" customWidth="1"/>
    <col min="7" max="7" width="15.4140625" bestFit="1" customWidth="1"/>
    <col min="8" max="8" width="18.08203125" bestFit="1" customWidth="1"/>
  </cols>
  <sheetData>
    <row r="1" spans="1:8" s="9" customFormat="1" x14ac:dyDescent="0.35">
      <c r="A1" s="9" t="s">
        <v>2086</v>
      </c>
      <c r="B1" s="9" t="s">
        <v>2087</v>
      </c>
      <c r="C1" s="9" t="s">
        <v>2088</v>
      </c>
      <c r="D1" s="9" t="s">
        <v>2089</v>
      </c>
      <c r="E1" s="9" t="s">
        <v>2090</v>
      </c>
      <c r="F1" s="9" t="s">
        <v>2091</v>
      </c>
      <c r="G1" s="9" t="s">
        <v>2092</v>
      </c>
      <c r="H1" s="9" t="s">
        <v>2093</v>
      </c>
    </row>
    <row r="2" spans="1:8" x14ac:dyDescent="0.35">
      <c r="A2" s="8" t="s">
        <v>2094</v>
      </c>
      <c r="B2">
        <f>COUNTIFS(Crowdfunding!G:G,"successful",Crowdfunding!D:D,"&lt;1000")</f>
        <v>30</v>
      </c>
      <c r="C2">
        <f>COUNTIFS(Crowdfunding!G:G,"failed",Crowdfunding!D:D,"&lt;1000")</f>
        <v>20</v>
      </c>
      <c r="D2">
        <f>COUNTIFS(Crowdfunding!G:G,"Canceled",Crowdfunding!D:D,"&lt;1000")</f>
        <v>1</v>
      </c>
      <c r="E2">
        <f>SUM(B2:D2)</f>
        <v>51</v>
      </c>
      <c r="F2" s="13">
        <f>B2/E2</f>
        <v>0.58823529411764708</v>
      </c>
      <c r="G2" s="13">
        <f>C2/E2</f>
        <v>0.39215686274509803</v>
      </c>
      <c r="H2" s="13">
        <f>D2/E2</f>
        <v>1.9607843137254902E-2</v>
      </c>
    </row>
    <row r="3" spans="1:8" x14ac:dyDescent="0.35">
      <c r="A3" s="8" t="s">
        <v>2095</v>
      </c>
      <c r="B3">
        <f>COUNTIFS(Crowdfunding!G:G,"=successful",Crowdfunding!D:D,"&gt;=1000",Crowdfunding!D:D,"&lt;5000")</f>
        <v>191</v>
      </c>
      <c r="C3">
        <f>COUNTIFS(Crowdfunding!G:G,"=failed",Crowdfunding!D:D,"&gt;=1000",Crowdfunding!D:D,"&lt;5000")</f>
        <v>38</v>
      </c>
      <c r="D3">
        <f>COUNTIFS(Crowdfunding!G:G,"=Canceled",Crowdfunding!D:D,"&gt;=1000",Crowdfunding!D:D,"&lt;5000")</f>
        <v>2</v>
      </c>
      <c r="E3">
        <f t="shared" ref="E3:E13" si="0">SUM(B3:D3)</f>
        <v>231</v>
      </c>
      <c r="F3" s="13">
        <f t="shared" ref="F3:F13" si="1">B3/E3</f>
        <v>0.82683982683982682</v>
      </c>
      <c r="G3" s="13">
        <f t="shared" ref="G3:G13" si="2">C3/E3</f>
        <v>0.16450216450216451</v>
      </c>
      <c r="H3" s="13">
        <f t="shared" ref="H3:H13" si="3">D3/E3</f>
        <v>8.658008658008658E-3</v>
      </c>
    </row>
    <row r="4" spans="1:8" x14ac:dyDescent="0.35">
      <c r="A4" s="8" t="s">
        <v>2096</v>
      </c>
      <c r="B4">
        <f>COUNTIFS(Crowdfunding!G:G,"=successful",Crowdfunding!D:D,"&gt;=5000",Crowdfunding!D:D,"&lt;10000")</f>
        <v>164</v>
      </c>
      <c r="C4">
        <f>COUNTIFS(Crowdfunding!G:G,"=failed",Crowdfunding!D:D,"&gt;=5000",Crowdfunding!D:D,"&lt;10000")</f>
        <v>126</v>
      </c>
      <c r="D4">
        <f>COUNTIFS(Crowdfunding!G:G,"=Canceled",Crowdfunding!D:D,"&gt;=5000",Crowdfunding!D:D,"&lt;10000")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35">
      <c r="A5" s="8" t="s">
        <v>2097</v>
      </c>
      <c r="B5">
        <f>COUNTIFS(Crowdfunding!G:G,"=successful",Crowdfunding!D:D,"&gt;=10000",Crowdfunding!D:D,"&lt;15000")</f>
        <v>4</v>
      </c>
      <c r="C5">
        <f>COUNTIFS(Crowdfunding!G:G,"=failed",Crowdfunding!D:D,"&gt;=10000",Crowdfunding!D:D,"&lt;15000")</f>
        <v>5</v>
      </c>
      <c r="D5">
        <f>COUNTIFS(Crowdfunding!G:G,"=Canceled",Crowdfunding!D:D,"&gt;=10000",Crowdfunding!D:D,"&lt;15000")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35">
      <c r="A6" s="8" t="s">
        <v>2098</v>
      </c>
      <c r="B6">
        <f>COUNTIFS(Crowdfunding!G:G,"=successful",Crowdfunding!D:D,"&gt;=15000",Crowdfunding!D:D,"&lt;20000")</f>
        <v>10</v>
      </c>
      <c r="C6">
        <f>COUNTIFS(Crowdfunding!G:G,"=failed",Crowdfunding!D:D,"&gt;=15000",Crowdfunding!D:D,"&lt;20000")</f>
        <v>0</v>
      </c>
      <c r="D6">
        <f>COUNTIFS(Crowdfunding!G:G,"=Canceled",Crowdfunding!D:D,"&gt;=15000",Crowdfunding!D:D,"&lt;20000")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35">
      <c r="A7" s="8" t="s">
        <v>2099</v>
      </c>
      <c r="B7">
        <f>COUNTIFS(Crowdfunding!G:G,"=successful",Crowdfunding!D:D,"&gt;=20000",Crowdfunding!D:D,"&lt;25000")</f>
        <v>7</v>
      </c>
      <c r="C7">
        <f>COUNTIFS(Crowdfunding!G:G,"=failed",Crowdfunding!D:D,"&gt;=20000",Crowdfunding!D:D,"&lt;25000")</f>
        <v>0</v>
      </c>
      <c r="D7">
        <f>COUNTIFS(Crowdfunding!G:G,"=Canceled",Crowdfunding!D:D,"&gt;=20000",Crowdfunding!D:D,"&lt;25000")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35">
      <c r="A8" s="8" t="s">
        <v>2100</v>
      </c>
      <c r="B8">
        <f>COUNTIFS(Crowdfunding!G:G,"=successful",Crowdfunding!D:D,"&gt;=25000",Crowdfunding!D:D,"&lt;30000")</f>
        <v>11</v>
      </c>
      <c r="C8">
        <f>COUNTIFS(Crowdfunding!G:G,"=failed",Crowdfunding!D:D,"&gt;=25000",Crowdfunding!D:D,"&lt;30000")</f>
        <v>3</v>
      </c>
      <c r="D8">
        <f>COUNTIFS(Crowdfunding!G:G,"=Canceled",Crowdfunding!D:D,"&gt;=25000",Crowdfunding!D:D,"&lt;30000")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35">
      <c r="A9" s="8" t="s">
        <v>2101</v>
      </c>
      <c r="B9">
        <f>COUNTIFS(Crowdfunding!G:G,"=successful",Crowdfunding!D:D,"&gt;=30000",Crowdfunding!D:D,"&lt;35000")</f>
        <v>7</v>
      </c>
      <c r="C9">
        <f>COUNTIFS(Crowdfunding!G:G,"=failed",Crowdfunding!D:D,"&gt;=30000",Crowdfunding!D:D,"&lt;35000")</f>
        <v>0</v>
      </c>
      <c r="D9">
        <f>COUNTIFS(Crowdfunding!G:G,"=Canceled",Crowdfunding!D:D,"&gt;=30000",Crowdfunding!D:D,"&lt;35000")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35">
      <c r="A10" s="8" t="s">
        <v>2102</v>
      </c>
      <c r="B10">
        <f>COUNTIFS(Crowdfunding!G:G,"=successful",Crowdfunding!D:D,"&gt;=35000",Crowdfunding!D:D,"&lt;40000")</f>
        <v>8</v>
      </c>
      <c r="C10">
        <f>COUNTIFS(Crowdfunding!G:G,"=failed",Crowdfunding!D:D,"&gt;=35000",Crowdfunding!D:D,"&lt;40000")</f>
        <v>3</v>
      </c>
      <c r="D10" s="12">
        <f>COUNTIFS(Crowdfunding!G:G,"Canceled",Crowdfunding!D:D,"&gt;=35000",Crowdfunding!D:D,"&lt;40000")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35">
      <c r="A11" s="8" t="s">
        <v>2103</v>
      </c>
      <c r="B11">
        <f>COUNTIFS(Crowdfunding!G:G,"=successful",Crowdfunding!D:D,"&gt;=40000",Crowdfunding!D:D,"&lt;45000")</f>
        <v>11</v>
      </c>
      <c r="C11">
        <f>COUNTIFS(Crowdfunding!G:G,"=failed",Crowdfunding!D:D,"&gt;=40000",Crowdfunding!D:D,"&lt;45000")</f>
        <v>3</v>
      </c>
      <c r="D11">
        <f>COUNTIFS(Crowdfunding!G:G,"=Canceled",Crowdfunding!D:D,"&gt;=40000",Crowdfunding!D:D,"&lt;45000")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35">
      <c r="A12" s="8" t="s">
        <v>2104</v>
      </c>
      <c r="B12">
        <f>COUNTIFS(Crowdfunding!G:G,"=successful",Crowdfunding!D:D,"&gt;=45000",Crowdfunding!D:D,"&lt;50000")</f>
        <v>8</v>
      </c>
      <c r="C12">
        <f>COUNTIFS(Crowdfunding!G:G,"=failed",Crowdfunding!D:D,"&gt;=40000",Crowdfunding!D:D,"&lt;45000")</f>
        <v>3</v>
      </c>
      <c r="D12">
        <f>COUNTIFS(Crowdfunding!G:G,"=Canceled",Crowdfunding!D:D,"&gt;=40000",Crowdfunding!D:D,"&lt;45000")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ht="26" x14ac:dyDescent="0.35">
      <c r="A13" s="8" t="s">
        <v>2105</v>
      </c>
      <c r="B13">
        <f>COUNTIFS(Crowdfunding!G:G,"=successful",Crowdfunding!D:D,"&gt;=50000")</f>
        <v>114</v>
      </c>
      <c r="C13">
        <f>COUNTIFS(Crowdfunding!G:G,"=failed",Crowdfunding!D:D,"&gt;=50000")</f>
        <v>163</v>
      </c>
      <c r="D13">
        <f>COUNTIFS(Crowdfunding!G:G,"=Canceled",Crowdfunding!D:D,"&gt;=50000")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T1001"/>
  <sheetViews>
    <sheetView topLeftCell="B1" workbookViewId="0">
      <selection activeCell="I22" sqref="I22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4.5" bestFit="1" customWidth="1"/>
    <col min="8" max="8" width="13" bestFit="1" customWidth="1"/>
    <col min="9" max="9" width="16.5" bestFit="1" customWidth="1"/>
    <col min="12" max="13" width="11.1640625" bestFit="1" customWidth="1"/>
    <col min="16" max="16" width="27.83203125" customWidth="1"/>
    <col min="17" max="17" width="22.75" bestFit="1" customWidth="1"/>
    <col min="18" max="18" width="30.83203125" bestFit="1" customWidth="1"/>
    <col min="19" max="19" width="22.33203125" style="11" bestFit="1" customWidth="1"/>
    <col min="20" max="20" width="21" style="11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2064</v>
      </c>
      <c r="R1" s="1" t="s">
        <v>2065</v>
      </c>
      <c r="S1" s="10" t="s">
        <v>2071</v>
      </c>
      <c r="T1" s="10" t="s">
        <v>2072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(E2/D2)*100</f>
        <v>0</v>
      </c>
      <c r="G2" t="s">
        <v>14</v>
      </c>
      <c r="H2">
        <v>0</v>
      </c>
      <c r="I2" s="5">
        <f>IF(H2=0,0,E2/H2)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LEFT(P2,SEARCH("/",P2)-1)</f>
        <v>food</v>
      </c>
      <c r="R2" t="str">
        <f>RIGHT(P2,LEN(P2)-SEARCH("/",P2))</f>
        <v>food trucks</v>
      </c>
      <c r="S2" s="11">
        <f>(((L2/60)/60)/24)+DATE(1970,1,1)</f>
        <v>42336.25</v>
      </c>
      <c r="T2" s="11">
        <f>(((M2/60)/60)/24)+DATE(1970,1,1)</f>
        <v>42353.25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(E3/D3)*100</f>
        <v>1040</v>
      </c>
      <c r="G3" t="s">
        <v>20</v>
      </c>
      <c r="H3">
        <v>158</v>
      </c>
      <c r="I3" s="5">
        <f t="shared" ref="I3:I66" si="1">IF(H3=0,0,E3/H3)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2">LEFT(P3,SEARCH("/",P3)-1)</f>
        <v>music</v>
      </c>
      <c r="R3" t="str">
        <f t="shared" ref="R3:R66" si="3">RIGHT(P3,LEN(P3)-SEARCH("/",P3))</f>
        <v>rock</v>
      </c>
      <c r="S3" s="11">
        <f t="shared" ref="S3:S66" si="4">(((L3/60)/60)/24)+DATE(1970,1,1)</f>
        <v>41870.208333333336</v>
      </c>
      <c r="T3" s="11">
        <f t="shared" ref="T3:T66" si="5">(((M3/60)/60)/24)+DATE(1970,1,1)</f>
        <v>41872.208333333336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2"/>
        <v>technology</v>
      </c>
      <c r="R4" t="str">
        <f t="shared" si="3"/>
        <v>web</v>
      </c>
      <c r="S4" s="11">
        <f t="shared" si="4"/>
        <v>41595.25</v>
      </c>
      <c r="T4" s="11">
        <f t="shared" si="5"/>
        <v>41597.25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2"/>
        <v>music</v>
      </c>
      <c r="R5" t="str">
        <f t="shared" si="3"/>
        <v>rock</v>
      </c>
      <c r="S5" s="11">
        <f t="shared" si="4"/>
        <v>43688.208333333328</v>
      </c>
      <c r="T5" s="11">
        <f t="shared" si="5"/>
        <v>43728.208333333328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2"/>
        <v>theater</v>
      </c>
      <c r="R6" t="str">
        <f t="shared" si="3"/>
        <v>plays</v>
      </c>
      <c r="S6" s="11">
        <f t="shared" si="4"/>
        <v>43485.25</v>
      </c>
      <c r="T6" s="11">
        <f t="shared" si="5"/>
        <v>43489.25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2"/>
        <v>theater</v>
      </c>
      <c r="R7" t="str">
        <f t="shared" si="3"/>
        <v>plays</v>
      </c>
      <c r="S7" s="11">
        <f t="shared" si="4"/>
        <v>41149.208333333336</v>
      </c>
      <c r="T7" s="11">
        <f t="shared" si="5"/>
        <v>41160.208333333336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2"/>
        <v>film &amp; video</v>
      </c>
      <c r="R8" t="str">
        <f t="shared" si="3"/>
        <v>documentary</v>
      </c>
      <c r="S8" s="11">
        <f t="shared" si="4"/>
        <v>42991.208333333328</v>
      </c>
      <c r="T8" s="11">
        <f t="shared" si="5"/>
        <v>42992.208333333328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5">
        <f>IF(H9=0,0,E9/H9)</f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2"/>
        <v>theater</v>
      </c>
      <c r="R9" t="str">
        <f t="shared" si="3"/>
        <v>plays</v>
      </c>
      <c r="S9" s="11">
        <f t="shared" si="4"/>
        <v>42229.208333333328</v>
      </c>
      <c r="T9" s="11">
        <f t="shared" si="5"/>
        <v>42231.208333333328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2"/>
        <v>theater</v>
      </c>
      <c r="R10" t="str">
        <f t="shared" si="3"/>
        <v>plays</v>
      </c>
      <c r="S10" s="11">
        <f t="shared" si="4"/>
        <v>40399.208333333336</v>
      </c>
      <c r="T10" s="11">
        <f t="shared" si="5"/>
        <v>40401.208333333336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2"/>
        <v>music</v>
      </c>
      <c r="R11" t="str">
        <f t="shared" si="3"/>
        <v>electric music</v>
      </c>
      <c r="S11" s="11">
        <f t="shared" si="4"/>
        <v>41536.208333333336</v>
      </c>
      <c r="T11" s="11">
        <f t="shared" si="5"/>
        <v>41585.25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2"/>
        <v>film &amp; video</v>
      </c>
      <c r="R12" t="str">
        <f t="shared" si="3"/>
        <v>drama</v>
      </c>
      <c r="S12" s="11">
        <f t="shared" si="4"/>
        <v>40404.208333333336</v>
      </c>
      <c r="T12" s="11">
        <f t="shared" si="5"/>
        <v>40452.208333333336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2"/>
        <v>theater</v>
      </c>
      <c r="R13" t="str">
        <f t="shared" si="3"/>
        <v>plays</v>
      </c>
      <c r="S13" s="11">
        <f t="shared" si="4"/>
        <v>40442.208333333336</v>
      </c>
      <c r="T13" s="11">
        <f t="shared" si="5"/>
        <v>40448.208333333336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2"/>
        <v>film &amp; video</v>
      </c>
      <c r="R14" t="str">
        <f t="shared" si="3"/>
        <v>drama</v>
      </c>
      <c r="S14" s="11">
        <f t="shared" si="4"/>
        <v>43760.208333333328</v>
      </c>
      <c r="T14" s="11">
        <f t="shared" si="5"/>
        <v>43768.208333333328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2"/>
        <v>music</v>
      </c>
      <c r="R15" t="str">
        <f t="shared" si="3"/>
        <v>indie rock</v>
      </c>
      <c r="S15" s="11">
        <f t="shared" si="4"/>
        <v>42532.208333333328</v>
      </c>
      <c r="T15" s="11">
        <f t="shared" si="5"/>
        <v>42544.208333333328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2"/>
        <v>music</v>
      </c>
      <c r="R16" t="str">
        <f t="shared" si="3"/>
        <v>indie rock</v>
      </c>
      <c r="S16" s="11">
        <f t="shared" si="4"/>
        <v>40974.25</v>
      </c>
      <c r="T16" s="11">
        <f t="shared" si="5"/>
        <v>41001.208333333336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2"/>
        <v>technology</v>
      </c>
      <c r="R17" t="str">
        <f t="shared" si="3"/>
        <v>wearables</v>
      </c>
      <c r="S17" s="11">
        <f t="shared" si="4"/>
        <v>43809.25</v>
      </c>
      <c r="T17" s="11">
        <f t="shared" si="5"/>
        <v>43813.25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2"/>
        <v>publishing</v>
      </c>
      <c r="R18" t="str">
        <f t="shared" si="3"/>
        <v>nonfiction</v>
      </c>
      <c r="S18" s="11">
        <f t="shared" si="4"/>
        <v>41661.25</v>
      </c>
      <c r="T18" s="11">
        <f t="shared" si="5"/>
        <v>41683.25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2"/>
        <v>film &amp; video</v>
      </c>
      <c r="R19" t="str">
        <f t="shared" si="3"/>
        <v>animation</v>
      </c>
      <c r="S19" s="11">
        <f t="shared" si="4"/>
        <v>40555.25</v>
      </c>
      <c r="T19" s="11">
        <f t="shared" si="5"/>
        <v>40556.25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2"/>
        <v>theater</v>
      </c>
      <c r="R20" t="str">
        <f t="shared" si="3"/>
        <v>plays</v>
      </c>
      <c r="S20" s="11">
        <f t="shared" si="4"/>
        <v>43351.208333333328</v>
      </c>
      <c r="T20" s="11">
        <f t="shared" si="5"/>
        <v>43359.208333333328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2"/>
        <v>theater</v>
      </c>
      <c r="R21" t="str">
        <f t="shared" si="3"/>
        <v>plays</v>
      </c>
      <c r="S21" s="11">
        <f t="shared" si="4"/>
        <v>43528.25</v>
      </c>
      <c r="T21" s="11">
        <f t="shared" si="5"/>
        <v>43549.208333333328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2"/>
        <v>film &amp; video</v>
      </c>
      <c r="R22" t="str">
        <f t="shared" si="3"/>
        <v>drama</v>
      </c>
      <c r="S22" s="11">
        <f t="shared" si="4"/>
        <v>41848.208333333336</v>
      </c>
      <c r="T22" s="11">
        <f t="shared" si="5"/>
        <v>41848.208333333336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2"/>
        <v>theater</v>
      </c>
      <c r="R23" t="str">
        <f t="shared" si="3"/>
        <v>plays</v>
      </c>
      <c r="S23" s="11">
        <f t="shared" si="4"/>
        <v>40770.208333333336</v>
      </c>
      <c r="T23" s="11">
        <f t="shared" si="5"/>
        <v>40804.208333333336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2"/>
        <v>theater</v>
      </c>
      <c r="R24" t="str">
        <f t="shared" si="3"/>
        <v>plays</v>
      </c>
      <c r="S24" s="11">
        <f t="shared" si="4"/>
        <v>43193.208333333328</v>
      </c>
      <c r="T24" s="11">
        <f t="shared" si="5"/>
        <v>43208.208333333328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2"/>
        <v>film &amp; video</v>
      </c>
      <c r="R25" t="str">
        <f t="shared" si="3"/>
        <v>documentary</v>
      </c>
      <c r="S25" s="11">
        <f t="shared" si="4"/>
        <v>43510.25</v>
      </c>
      <c r="T25" s="11">
        <f t="shared" si="5"/>
        <v>43563.208333333328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2"/>
        <v>technology</v>
      </c>
      <c r="R26" t="str">
        <f t="shared" si="3"/>
        <v>wearables</v>
      </c>
      <c r="S26" s="11">
        <f t="shared" si="4"/>
        <v>41811.208333333336</v>
      </c>
      <c r="T26" s="11">
        <f t="shared" si="5"/>
        <v>41813.208333333336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2"/>
        <v>games</v>
      </c>
      <c r="R27" t="str">
        <f t="shared" si="3"/>
        <v>video games</v>
      </c>
      <c r="S27" s="11">
        <f t="shared" si="4"/>
        <v>40681.208333333336</v>
      </c>
      <c r="T27" s="11">
        <f t="shared" si="5"/>
        <v>40701.208333333336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2"/>
        <v>theater</v>
      </c>
      <c r="R28" t="str">
        <f t="shared" si="3"/>
        <v>plays</v>
      </c>
      <c r="S28" s="11">
        <f t="shared" si="4"/>
        <v>43312.208333333328</v>
      </c>
      <c r="T28" s="11">
        <f t="shared" si="5"/>
        <v>43339.208333333328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2"/>
        <v>music</v>
      </c>
      <c r="R29" t="str">
        <f t="shared" si="3"/>
        <v>rock</v>
      </c>
      <c r="S29" s="11">
        <f t="shared" si="4"/>
        <v>42280.208333333328</v>
      </c>
      <c r="T29" s="11">
        <f t="shared" si="5"/>
        <v>42288.208333333328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2"/>
        <v>theater</v>
      </c>
      <c r="R30" t="str">
        <f t="shared" si="3"/>
        <v>plays</v>
      </c>
      <c r="S30" s="11">
        <f t="shared" si="4"/>
        <v>40218.25</v>
      </c>
      <c r="T30" s="11">
        <f t="shared" si="5"/>
        <v>40241.25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2"/>
        <v>film &amp; video</v>
      </c>
      <c r="R31" t="str">
        <f t="shared" si="3"/>
        <v>shorts</v>
      </c>
      <c r="S31" s="11">
        <f t="shared" si="4"/>
        <v>43301.208333333328</v>
      </c>
      <c r="T31" s="11">
        <f t="shared" si="5"/>
        <v>43341.208333333328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2"/>
        <v>film &amp; video</v>
      </c>
      <c r="R32" t="str">
        <f t="shared" si="3"/>
        <v>animation</v>
      </c>
      <c r="S32" s="11">
        <f t="shared" si="4"/>
        <v>43609.208333333328</v>
      </c>
      <c r="T32" s="11">
        <f t="shared" si="5"/>
        <v>43614.208333333328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2"/>
        <v>games</v>
      </c>
      <c r="R33" t="str">
        <f t="shared" si="3"/>
        <v>video games</v>
      </c>
      <c r="S33" s="11">
        <f t="shared" si="4"/>
        <v>42374.25</v>
      </c>
      <c r="T33" s="11">
        <f t="shared" si="5"/>
        <v>42402.25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2"/>
        <v>film &amp; video</v>
      </c>
      <c r="R34" t="str">
        <f t="shared" si="3"/>
        <v>documentary</v>
      </c>
      <c r="S34" s="11">
        <f t="shared" si="4"/>
        <v>43110.25</v>
      </c>
      <c r="T34" s="11">
        <f t="shared" si="5"/>
        <v>43137.25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2"/>
        <v>theater</v>
      </c>
      <c r="R35" t="str">
        <f t="shared" si="3"/>
        <v>plays</v>
      </c>
      <c r="S35" s="11">
        <f t="shared" si="4"/>
        <v>41917.208333333336</v>
      </c>
      <c r="T35" s="11">
        <f t="shared" si="5"/>
        <v>41954.25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2"/>
        <v>film &amp; video</v>
      </c>
      <c r="R36" t="str">
        <f t="shared" si="3"/>
        <v>documentary</v>
      </c>
      <c r="S36" s="11">
        <f t="shared" si="4"/>
        <v>42817.208333333328</v>
      </c>
      <c r="T36" s="11">
        <f t="shared" si="5"/>
        <v>42822.208333333328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2"/>
        <v>film &amp; video</v>
      </c>
      <c r="R37" t="str">
        <f t="shared" si="3"/>
        <v>drama</v>
      </c>
      <c r="S37" s="11">
        <f t="shared" si="4"/>
        <v>43484.25</v>
      </c>
      <c r="T37" s="11">
        <f t="shared" si="5"/>
        <v>43526.25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2"/>
        <v>theater</v>
      </c>
      <c r="R38" t="str">
        <f t="shared" si="3"/>
        <v>plays</v>
      </c>
      <c r="S38" s="11">
        <f t="shared" si="4"/>
        <v>40600.25</v>
      </c>
      <c r="T38" s="11">
        <f t="shared" si="5"/>
        <v>40625.208333333336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2"/>
        <v>publishing</v>
      </c>
      <c r="R39" t="str">
        <f t="shared" si="3"/>
        <v>fiction</v>
      </c>
      <c r="S39" s="11">
        <f t="shared" si="4"/>
        <v>43744.208333333328</v>
      </c>
      <c r="T39" s="11">
        <f t="shared" si="5"/>
        <v>43777.25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2"/>
        <v>photography</v>
      </c>
      <c r="R40" t="str">
        <f t="shared" si="3"/>
        <v>photography books</v>
      </c>
      <c r="S40" s="11">
        <f t="shared" si="4"/>
        <v>40469.208333333336</v>
      </c>
      <c r="T40" s="11">
        <f t="shared" si="5"/>
        <v>40474.208333333336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2"/>
        <v>theater</v>
      </c>
      <c r="R41" t="str">
        <f t="shared" si="3"/>
        <v>plays</v>
      </c>
      <c r="S41" s="11">
        <f t="shared" si="4"/>
        <v>41330.25</v>
      </c>
      <c r="T41" s="11">
        <f t="shared" si="5"/>
        <v>41344.208333333336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2"/>
        <v>technology</v>
      </c>
      <c r="R42" t="str">
        <f t="shared" si="3"/>
        <v>wearables</v>
      </c>
      <c r="S42" s="11">
        <f t="shared" si="4"/>
        <v>40334.208333333336</v>
      </c>
      <c r="T42" s="11">
        <f t="shared" si="5"/>
        <v>40353.208333333336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2"/>
        <v>music</v>
      </c>
      <c r="R43" t="str">
        <f t="shared" si="3"/>
        <v>rock</v>
      </c>
      <c r="S43" s="11">
        <f t="shared" si="4"/>
        <v>41156.208333333336</v>
      </c>
      <c r="T43" s="11">
        <f t="shared" si="5"/>
        <v>41182.208333333336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2"/>
        <v>food</v>
      </c>
      <c r="R44" t="str">
        <f t="shared" si="3"/>
        <v>food trucks</v>
      </c>
      <c r="S44" s="11">
        <f t="shared" si="4"/>
        <v>40728.208333333336</v>
      </c>
      <c r="T44" s="11">
        <f t="shared" si="5"/>
        <v>40737.208333333336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2"/>
        <v>publishing</v>
      </c>
      <c r="R45" t="str">
        <f t="shared" si="3"/>
        <v>radio &amp; podcasts</v>
      </c>
      <c r="S45" s="11">
        <f t="shared" si="4"/>
        <v>41844.208333333336</v>
      </c>
      <c r="T45" s="11">
        <f t="shared" si="5"/>
        <v>41860.208333333336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2"/>
        <v>publishing</v>
      </c>
      <c r="R46" t="str">
        <f t="shared" si="3"/>
        <v>fiction</v>
      </c>
      <c r="S46" s="11">
        <f t="shared" si="4"/>
        <v>43541.208333333328</v>
      </c>
      <c r="T46" s="11">
        <f t="shared" si="5"/>
        <v>43542.208333333328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2"/>
        <v>theater</v>
      </c>
      <c r="R47" t="str">
        <f t="shared" si="3"/>
        <v>plays</v>
      </c>
      <c r="S47" s="11">
        <f t="shared" si="4"/>
        <v>42676.208333333328</v>
      </c>
      <c r="T47" s="11">
        <f t="shared" si="5"/>
        <v>42691.25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2"/>
        <v>music</v>
      </c>
      <c r="R48" t="str">
        <f t="shared" si="3"/>
        <v>rock</v>
      </c>
      <c r="S48" s="11">
        <f t="shared" si="4"/>
        <v>40367.208333333336</v>
      </c>
      <c r="T48" s="11">
        <f t="shared" si="5"/>
        <v>40390.208333333336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2"/>
        <v>theater</v>
      </c>
      <c r="R49" t="str">
        <f t="shared" si="3"/>
        <v>plays</v>
      </c>
      <c r="S49" s="11">
        <f t="shared" si="4"/>
        <v>41727.208333333336</v>
      </c>
      <c r="T49" s="11">
        <f t="shared" si="5"/>
        <v>41757.208333333336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2"/>
        <v>theater</v>
      </c>
      <c r="R50" t="str">
        <f t="shared" si="3"/>
        <v>plays</v>
      </c>
      <c r="S50" s="11">
        <f t="shared" si="4"/>
        <v>42180.208333333328</v>
      </c>
      <c r="T50" s="11">
        <f t="shared" si="5"/>
        <v>42192.208333333328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2"/>
        <v>music</v>
      </c>
      <c r="R51" t="str">
        <f t="shared" si="3"/>
        <v>rock</v>
      </c>
      <c r="S51" s="11">
        <f t="shared" si="4"/>
        <v>43758.208333333328</v>
      </c>
      <c r="T51" s="11">
        <f t="shared" si="5"/>
        <v>43803.25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2"/>
        <v>music</v>
      </c>
      <c r="R52" t="str">
        <f t="shared" si="3"/>
        <v>metal</v>
      </c>
      <c r="S52" s="11">
        <f t="shared" si="4"/>
        <v>41487.208333333336</v>
      </c>
      <c r="T52" s="11">
        <f t="shared" si="5"/>
        <v>41515.208333333336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2"/>
        <v>technology</v>
      </c>
      <c r="R53" t="str">
        <f t="shared" si="3"/>
        <v>wearables</v>
      </c>
      <c r="S53" s="11">
        <f t="shared" si="4"/>
        <v>40995.208333333336</v>
      </c>
      <c r="T53" s="11">
        <f t="shared" si="5"/>
        <v>41011.208333333336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2"/>
        <v>theater</v>
      </c>
      <c r="R54" t="str">
        <f t="shared" si="3"/>
        <v>plays</v>
      </c>
      <c r="S54" s="11">
        <f t="shared" si="4"/>
        <v>40436.208333333336</v>
      </c>
      <c r="T54" s="11">
        <f t="shared" si="5"/>
        <v>40440.208333333336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2"/>
        <v>film &amp; video</v>
      </c>
      <c r="R55" t="str">
        <f t="shared" si="3"/>
        <v>drama</v>
      </c>
      <c r="S55" s="11">
        <f t="shared" si="4"/>
        <v>41779.208333333336</v>
      </c>
      <c r="T55" s="11">
        <f t="shared" si="5"/>
        <v>41818.208333333336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2"/>
        <v>technology</v>
      </c>
      <c r="R56" t="str">
        <f t="shared" si="3"/>
        <v>wearables</v>
      </c>
      <c r="S56" s="11">
        <f t="shared" si="4"/>
        <v>43170.25</v>
      </c>
      <c r="T56" s="11">
        <f t="shared" si="5"/>
        <v>43176.208333333328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2"/>
        <v>music</v>
      </c>
      <c r="R57" t="str">
        <f t="shared" si="3"/>
        <v>jazz</v>
      </c>
      <c r="S57" s="11">
        <f t="shared" si="4"/>
        <v>43311.208333333328</v>
      </c>
      <c r="T57" s="11">
        <f t="shared" si="5"/>
        <v>43316.208333333328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2"/>
        <v>technology</v>
      </c>
      <c r="R58" t="str">
        <f t="shared" si="3"/>
        <v>wearables</v>
      </c>
      <c r="S58" s="11">
        <f t="shared" si="4"/>
        <v>42014.25</v>
      </c>
      <c r="T58" s="11">
        <f t="shared" si="5"/>
        <v>42021.25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2"/>
        <v>games</v>
      </c>
      <c r="R59" t="str">
        <f t="shared" si="3"/>
        <v>video games</v>
      </c>
      <c r="S59" s="11">
        <f t="shared" si="4"/>
        <v>42979.208333333328</v>
      </c>
      <c r="T59" s="11">
        <f t="shared" si="5"/>
        <v>42991.208333333328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2"/>
        <v>theater</v>
      </c>
      <c r="R60" t="str">
        <f t="shared" si="3"/>
        <v>plays</v>
      </c>
      <c r="S60" s="11">
        <f t="shared" si="4"/>
        <v>42268.208333333328</v>
      </c>
      <c r="T60" s="11">
        <f t="shared" si="5"/>
        <v>42281.208333333328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2"/>
        <v>theater</v>
      </c>
      <c r="R61" t="str">
        <f t="shared" si="3"/>
        <v>plays</v>
      </c>
      <c r="S61" s="11">
        <f t="shared" si="4"/>
        <v>42898.208333333328</v>
      </c>
      <c r="T61" s="11">
        <f t="shared" si="5"/>
        <v>42913.208333333328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2"/>
        <v>theater</v>
      </c>
      <c r="R62" t="str">
        <f t="shared" si="3"/>
        <v>plays</v>
      </c>
      <c r="S62" s="11">
        <f t="shared" si="4"/>
        <v>41107.208333333336</v>
      </c>
      <c r="T62" s="11">
        <f t="shared" si="5"/>
        <v>41110.208333333336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2"/>
        <v>theater</v>
      </c>
      <c r="R63" t="str">
        <f t="shared" si="3"/>
        <v>plays</v>
      </c>
      <c r="S63" s="11">
        <f t="shared" si="4"/>
        <v>40595.25</v>
      </c>
      <c r="T63" s="11">
        <f t="shared" si="5"/>
        <v>40635.208333333336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2"/>
        <v>technology</v>
      </c>
      <c r="R64" t="str">
        <f t="shared" si="3"/>
        <v>web</v>
      </c>
      <c r="S64" s="11">
        <f t="shared" si="4"/>
        <v>42160.208333333328</v>
      </c>
      <c r="T64" s="11">
        <f t="shared" si="5"/>
        <v>42161.208333333328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2"/>
        <v>theater</v>
      </c>
      <c r="R65" t="str">
        <f t="shared" si="3"/>
        <v>plays</v>
      </c>
      <c r="S65" s="11">
        <f t="shared" si="4"/>
        <v>42853.208333333328</v>
      </c>
      <c r="T65" s="11">
        <f t="shared" si="5"/>
        <v>42859.208333333328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2"/>
        <v>technology</v>
      </c>
      <c r="R66" t="str">
        <f t="shared" si="3"/>
        <v>web</v>
      </c>
      <c r="S66" s="11">
        <f t="shared" si="4"/>
        <v>43283.208333333328</v>
      </c>
      <c r="T66" s="11">
        <f t="shared" si="5"/>
        <v>43298.208333333328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6">(E67/D67)*100</f>
        <v>236.14754098360655</v>
      </c>
      <c r="G67" t="s">
        <v>20</v>
      </c>
      <c r="H67">
        <v>236</v>
      </c>
      <c r="I67" s="5">
        <f t="shared" ref="I67:I130" si="7">IF(H67=0,0,E67/H67)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8">LEFT(P67,SEARCH("/",P67)-1)</f>
        <v>theater</v>
      </c>
      <c r="R67" t="str">
        <f t="shared" ref="R67:R130" si="9">RIGHT(P67,LEN(P67)-SEARCH("/",P67))</f>
        <v>plays</v>
      </c>
      <c r="S67" s="11">
        <f t="shared" ref="S67:S130" si="10">(((L67/60)/60)/24)+DATE(1970,1,1)</f>
        <v>40570.25</v>
      </c>
      <c r="T67" s="11">
        <f t="shared" ref="T67:T130" si="11">(((M67/60)/60)/24)+DATE(1970,1,1)</f>
        <v>40577.25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45.068965517241381</v>
      </c>
      <c r="G68" t="s">
        <v>14</v>
      </c>
      <c r="H68">
        <v>12</v>
      </c>
      <c r="I68" s="5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8"/>
        <v>theater</v>
      </c>
      <c r="R68" t="str">
        <f t="shared" si="9"/>
        <v>plays</v>
      </c>
      <c r="S68" s="11">
        <f t="shared" si="10"/>
        <v>42102.208333333328</v>
      </c>
      <c r="T68" s="11">
        <f t="shared" si="11"/>
        <v>42107.208333333328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162.38567493112947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8"/>
        <v>technology</v>
      </c>
      <c r="R69" t="str">
        <f t="shared" si="9"/>
        <v>wearables</v>
      </c>
      <c r="S69" s="11">
        <f t="shared" si="10"/>
        <v>40203.25</v>
      </c>
      <c r="T69" s="11">
        <f t="shared" si="11"/>
        <v>40208.25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254.52631578947367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8"/>
        <v>theater</v>
      </c>
      <c r="R70" t="str">
        <f t="shared" si="9"/>
        <v>plays</v>
      </c>
      <c r="S70" s="11">
        <f t="shared" si="10"/>
        <v>42943.208333333328</v>
      </c>
      <c r="T70" s="11">
        <f t="shared" si="11"/>
        <v>42990.208333333328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24.063291139240505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8"/>
        <v>theater</v>
      </c>
      <c r="R71" t="str">
        <f t="shared" si="9"/>
        <v>plays</v>
      </c>
      <c r="S71" s="11">
        <f t="shared" si="10"/>
        <v>40531.25</v>
      </c>
      <c r="T71" s="11">
        <f t="shared" si="11"/>
        <v>40565.25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123.74140625000001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8"/>
        <v>theater</v>
      </c>
      <c r="R72" t="str">
        <f t="shared" si="9"/>
        <v>plays</v>
      </c>
      <c r="S72" s="11">
        <f t="shared" si="10"/>
        <v>40484.208333333336</v>
      </c>
      <c r="T72" s="11">
        <f t="shared" si="11"/>
        <v>40533.25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108.06666666666666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8"/>
        <v>theater</v>
      </c>
      <c r="R73" t="str">
        <f t="shared" si="9"/>
        <v>plays</v>
      </c>
      <c r="S73" s="11">
        <f t="shared" si="10"/>
        <v>43799.25</v>
      </c>
      <c r="T73" s="11">
        <f t="shared" si="11"/>
        <v>43803.25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670.33333333333326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8"/>
        <v>film &amp; video</v>
      </c>
      <c r="R74" t="str">
        <f t="shared" si="9"/>
        <v>animation</v>
      </c>
      <c r="S74" s="11">
        <f t="shared" si="10"/>
        <v>42186.208333333328</v>
      </c>
      <c r="T74" s="11">
        <f t="shared" si="11"/>
        <v>42222.208333333328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660.92857142857144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8"/>
        <v>music</v>
      </c>
      <c r="R75" t="str">
        <f t="shared" si="9"/>
        <v>jazz</v>
      </c>
      <c r="S75" s="11">
        <f t="shared" si="10"/>
        <v>42701.25</v>
      </c>
      <c r="T75" s="11">
        <f t="shared" si="11"/>
        <v>42704.25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122.46153846153847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8"/>
        <v>music</v>
      </c>
      <c r="R76" t="str">
        <f t="shared" si="9"/>
        <v>metal</v>
      </c>
      <c r="S76" s="11">
        <f t="shared" si="10"/>
        <v>42456.208333333328</v>
      </c>
      <c r="T76" s="11">
        <f t="shared" si="11"/>
        <v>42457.208333333328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150.57731958762886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8"/>
        <v>photography</v>
      </c>
      <c r="R77" t="str">
        <f t="shared" si="9"/>
        <v>photography books</v>
      </c>
      <c r="S77" s="11">
        <f t="shared" si="10"/>
        <v>43296.208333333328</v>
      </c>
      <c r="T77" s="11">
        <f t="shared" si="11"/>
        <v>43304.208333333328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78.106590724165997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8"/>
        <v>theater</v>
      </c>
      <c r="R78" t="str">
        <f t="shared" si="9"/>
        <v>plays</v>
      </c>
      <c r="S78" s="11">
        <f t="shared" si="10"/>
        <v>42027.25</v>
      </c>
      <c r="T78" s="11">
        <f t="shared" si="11"/>
        <v>42076.208333333328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46.94736842105263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8"/>
        <v>film &amp; video</v>
      </c>
      <c r="R79" t="str">
        <f t="shared" si="9"/>
        <v>animation</v>
      </c>
      <c r="S79" s="11">
        <f t="shared" si="10"/>
        <v>40448.208333333336</v>
      </c>
      <c r="T79" s="11">
        <f t="shared" si="11"/>
        <v>40462.208333333336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300.8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8"/>
        <v>publishing</v>
      </c>
      <c r="R80" t="str">
        <f t="shared" si="9"/>
        <v>translations</v>
      </c>
      <c r="S80" s="11">
        <f t="shared" si="10"/>
        <v>43206.208333333328</v>
      </c>
      <c r="T80" s="11">
        <f t="shared" si="11"/>
        <v>43207.208333333328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69.598615916955026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8"/>
        <v>theater</v>
      </c>
      <c r="R81" t="str">
        <f t="shared" si="9"/>
        <v>plays</v>
      </c>
      <c r="S81" s="11">
        <f t="shared" si="10"/>
        <v>43267.208333333328</v>
      </c>
      <c r="T81" s="11">
        <f t="shared" si="11"/>
        <v>43272.208333333328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637.4545454545455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8"/>
        <v>games</v>
      </c>
      <c r="R82" t="str">
        <f t="shared" si="9"/>
        <v>video games</v>
      </c>
      <c r="S82" s="11">
        <f t="shared" si="10"/>
        <v>42976.208333333328</v>
      </c>
      <c r="T82" s="11">
        <f t="shared" si="11"/>
        <v>43006.208333333328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225.33928571428569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8"/>
        <v>music</v>
      </c>
      <c r="R83" t="str">
        <f t="shared" si="9"/>
        <v>rock</v>
      </c>
      <c r="S83" s="11">
        <f t="shared" si="10"/>
        <v>43062.25</v>
      </c>
      <c r="T83" s="11">
        <f t="shared" si="11"/>
        <v>43087.25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1497.3000000000002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8"/>
        <v>games</v>
      </c>
      <c r="R84" t="str">
        <f t="shared" si="9"/>
        <v>video games</v>
      </c>
      <c r="S84" s="11">
        <f t="shared" si="10"/>
        <v>43482.25</v>
      </c>
      <c r="T84" s="11">
        <f t="shared" si="11"/>
        <v>43489.25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37.590225563909776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8"/>
        <v>music</v>
      </c>
      <c r="R85" t="str">
        <f t="shared" si="9"/>
        <v>electric music</v>
      </c>
      <c r="S85" s="11">
        <f t="shared" si="10"/>
        <v>42579.208333333328</v>
      </c>
      <c r="T85" s="11">
        <f t="shared" si="11"/>
        <v>42601.208333333328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132.36942675159236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8"/>
        <v>technology</v>
      </c>
      <c r="R86" t="str">
        <f t="shared" si="9"/>
        <v>wearables</v>
      </c>
      <c r="S86" s="11">
        <f t="shared" si="10"/>
        <v>41118.208333333336</v>
      </c>
      <c r="T86" s="11">
        <f t="shared" si="11"/>
        <v>41128.208333333336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131.22448979591837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8"/>
        <v>music</v>
      </c>
      <c r="R87" t="str">
        <f t="shared" si="9"/>
        <v>indie rock</v>
      </c>
      <c r="S87" s="11">
        <f t="shared" si="10"/>
        <v>40797.208333333336</v>
      </c>
      <c r="T87" s="11">
        <f t="shared" si="11"/>
        <v>40805.208333333336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167.63513513513513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8"/>
        <v>theater</v>
      </c>
      <c r="R88" t="str">
        <f t="shared" si="9"/>
        <v>plays</v>
      </c>
      <c r="S88" s="11">
        <f t="shared" si="10"/>
        <v>42128.208333333328</v>
      </c>
      <c r="T88" s="11">
        <f t="shared" si="11"/>
        <v>42141.208333333328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61.984886649874063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8"/>
        <v>music</v>
      </c>
      <c r="R89" t="str">
        <f t="shared" si="9"/>
        <v>rock</v>
      </c>
      <c r="S89" s="11">
        <f t="shared" si="10"/>
        <v>40610.25</v>
      </c>
      <c r="T89" s="11">
        <f t="shared" si="11"/>
        <v>40621.208333333336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260.75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8"/>
        <v>publishing</v>
      </c>
      <c r="R90" t="str">
        <f t="shared" si="9"/>
        <v>translations</v>
      </c>
      <c r="S90" s="11">
        <f t="shared" si="10"/>
        <v>42110.208333333328</v>
      </c>
      <c r="T90" s="11">
        <f t="shared" si="11"/>
        <v>42132.208333333328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252.58823529411765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8"/>
        <v>theater</v>
      </c>
      <c r="R91" t="str">
        <f t="shared" si="9"/>
        <v>plays</v>
      </c>
      <c r="S91" s="11">
        <f t="shared" si="10"/>
        <v>40283.208333333336</v>
      </c>
      <c r="T91" s="11">
        <f t="shared" si="11"/>
        <v>40285.208333333336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78.615384615384613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8"/>
        <v>theater</v>
      </c>
      <c r="R92" t="str">
        <f t="shared" si="9"/>
        <v>plays</v>
      </c>
      <c r="S92" s="11">
        <f t="shared" si="10"/>
        <v>42425.25</v>
      </c>
      <c r="T92" s="11">
        <f t="shared" si="11"/>
        <v>42425.25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48.404406999351913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8"/>
        <v>publishing</v>
      </c>
      <c r="R93" t="str">
        <f t="shared" si="9"/>
        <v>translations</v>
      </c>
      <c r="S93" s="11">
        <f t="shared" si="10"/>
        <v>42588.208333333328</v>
      </c>
      <c r="T93" s="11">
        <f t="shared" si="11"/>
        <v>42616.208333333328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258.875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8"/>
        <v>games</v>
      </c>
      <c r="R94" t="str">
        <f t="shared" si="9"/>
        <v>video games</v>
      </c>
      <c r="S94" s="11">
        <f t="shared" si="10"/>
        <v>40352.208333333336</v>
      </c>
      <c r="T94" s="11">
        <f t="shared" si="11"/>
        <v>40353.208333333336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60.548713235294116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8"/>
        <v>theater</v>
      </c>
      <c r="R95" t="str">
        <f t="shared" si="9"/>
        <v>plays</v>
      </c>
      <c r="S95" s="11">
        <f t="shared" si="10"/>
        <v>41202.208333333336</v>
      </c>
      <c r="T95" s="11">
        <f t="shared" si="11"/>
        <v>41206.208333333336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303.68965517241378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8"/>
        <v>technology</v>
      </c>
      <c r="R96" t="str">
        <f t="shared" si="9"/>
        <v>web</v>
      </c>
      <c r="S96" s="11">
        <f t="shared" si="10"/>
        <v>43562.208333333328</v>
      </c>
      <c r="T96" s="11">
        <f t="shared" si="11"/>
        <v>43573.208333333328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112.99999999999999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8"/>
        <v>film &amp; video</v>
      </c>
      <c r="R97" t="str">
        <f t="shared" si="9"/>
        <v>documentary</v>
      </c>
      <c r="S97" s="11">
        <f t="shared" si="10"/>
        <v>43752.208333333328</v>
      </c>
      <c r="T97" s="11">
        <f t="shared" si="11"/>
        <v>43759.208333333328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217.37876614060258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8"/>
        <v>theater</v>
      </c>
      <c r="R98" t="str">
        <f t="shared" si="9"/>
        <v>plays</v>
      </c>
      <c r="S98" s="11">
        <f t="shared" si="10"/>
        <v>40612.25</v>
      </c>
      <c r="T98" s="11">
        <f t="shared" si="11"/>
        <v>40625.208333333336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926.69230769230762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8"/>
        <v>food</v>
      </c>
      <c r="R99" t="str">
        <f t="shared" si="9"/>
        <v>food trucks</v>
      </c>
      <c r="S99" s="11">
        <f t="shared" si="10"/>
        <v>42180.208333333328</v>
      </c>
      <c r="T99" s="11">
        <f t="shared" si="11"/>
        <v>42234.208333333328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33.692229038854805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8"/>
        <v>games</v>
      </c>
      <c r="R100" t="str">
        <f t="shared" si="9"/>
        <v>video games</v>
      </c>
      <c r="S100" s="11">
        <f t="shared" si="10"/>
        <v>42212.208333333328</v>
      </c>
      <c r="T100" s="11">
        <f t="shared" si="11"/>
        <v>42216.208333333328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196.7236842105263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8"/>
        <v>theater</v>
      </c>
      <c r="R101" t="str">
        <f t="shared" si="9"/>
        <v>plays</v>
      </c>
      <c r="S101" s="11">
        <f t="shared" si="10"/>
        <v>41968.25</v>
      </c>
      <c r="T101" s="11">
        <f t="shared" si="11"/>
        <v>41997.25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8"/>
        <v>theater</v>
      </c>
      <c r="R102" t="str">
        <f t="shared" si="9"/>
        <v>plays</v>
      </c>
      <c r="S102" s="11">
        <f t="shared" si="10"/>
        <v>40835.208333333336</v>
      </c>
      <c r="T102" s="11">
        <f t="shared" si="11"/>
        <v>40853.208333333336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1021.4444444444445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8"/>
        <v>music</v>
      </c>
      <c r="R103" t="str">
        <f t="shared" si="9"/>
        <v>electric music</v>
      </c>
      <c r="S103" s="11">
        <f t="shared" si="10"/>
        <v>42056.25</v>
      </c>
      <c r="T103" s="11">
        <f t="shared" si="11"/>
        <v>42063.25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281.67567567567568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8"/>
        <v>technology</v>
      </c>
      <c r="R104" t="str">
        <f t="shared" si="9"/>
        <v>wearables</v>
      </c>
      <c r="S104" s="11">
        <f t="shared" si="10"/>
        <v>43234.208333333328</v>
      </c>
      <c r="T104" s="11">
        <f t="shared" si="11"/>
        <v>43241.208333333328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24.610000000000003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8"/>
        <v>music</v>
      </c>
      <c r="R105" t="str">
        <f t="shared" si="9"/>
        <v>electric music</v>
      </c>
      <c r="S105" s="11">
        <f t="shared" si="10"/>
        <v>40475.208333333336</v>
      </c>
      <c r="T105" s="11">
        <f t="shared" si="11"/>
        <v>40484.208333333336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143.14010067114094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8"/>
        <v>music</v>
      </c>
      <c r="R106" t="str">
        <f t="shared" si="9"/>
        <v>indie rock</v>
      </c>
      <c r="S106" s="11">
        <f t="shared" si="10"/>
        <v>42878.208333333328</v>
      </c>
      <c r="T106" s="11">
        <f t="shared" si="11"/>
        <v>42879.208333333328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144.54411764705884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8"/>
        <v>technology</v>
      </c>
      <c r="R107" t="str">
        <f t="shared" si="9"/>
        <v>web</v>
      </c>
      <c r="S107" s="11">
        <f t="shared" si="10"/>
        <v>41366.208333333336</v>
      </c>
      <c r="T107" s="11">
        <f t="shared" si="11"/>
        <v>41384.208333333336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359.12820512820514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8"/>
        <v>theater</v>
      </c>
      <c r="R108" t="str">
        <f t="shared" si="9"/>
        <v>plays</v>
      </c>
      <c r="S108" s="11">
        <f t="shared" si="10"/>
        <v>43716.208333333328</v>
      </c>
      <c r="T108" s="11">
        <f t="shared" si="11"/>
        <v>43721.208333333328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186.48571428571427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8"/>
        <v>theater</v>
      </c>
      <c r="R109" t="str">
        <f t="shared" si="9"/>
        <v>plays</v>
      </c>
      <c r="S109" s="11">
        <f t="shared" si="10"/>
        <v>43213.208333333328</v>
      </c>
      <c r="T109" s="11">
        <f t="shared" si="11"/>
        <v>43230.208333333328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595.26666666666665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8"/>
        <v>film &amp; video</v>
      </c>
      <c r="R110" t="str">
        <f t="shared" si="9"/>
        <v>documentary</v>
      </c>
      <c r="S110" s="11">
        <f t="shared" si="10"/>
        <v>41005.208333333336</v>
      </c>
      <c r="T110" s="11">
        <f t="shared" si="11"/>
        <v>41042.208333333336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59.21153846153846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8"/>
        <v>film &amp; video</v>
      </c>
      <c r="R111" t="str">
        <f t="shared" si="9"/>
        <v>television</v>
      </c>
      <c r="S111" s="11">
        <f t="shared" si="10"/>
        <v>41651.25</v>
      </c>
      <c r="T111" s="11">
        <f t="shared" si="11"/>
        <v>41653.25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14.962780898876405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8"/>
        <v>food</v>
      </c>
      <c r="R112" t="str">
        <f t="shared" si="9"/>
        <v>food trucks</v>
      </c>
      <c r="S112" s="11">
        <f t="shared" si="10"/>
        <v>43354.208333333328</v>
      </c>
      <c r="T112" s="11">
        <f t="shared" si="11"/>
        <v>43373.208333333328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119.95602605863192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8"/>
        <v>publishing</v>
      </c>
      <c r="R113" t="str">
        <f t="shared" si="9"/>
        <v>radio &amp; podcasts</v>
      </c>
      <c r="S113" s="11">
        <f t="shared" si="10"/>
        <v>41174.208333333336</v>
      </c>
      <c r="T113" s="11">
        <f t="shared" si="11"/>
        <v>41180.208333333336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268.82978723404256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8"/>
        <v>technology</v>
      </c>
      <c r="R114" t="str">
        <f t="shared" si="9"/>
        <v>web</v>
      </c>
      <c r="S114" s="11">
        <f t="shared" si="10"/>
        <v>41875.208333333336</v>
      </c>
      <c r="T114" s="11">
        <f t="shared" si="11"/>
        <v>41890.208333333336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376.87878787878788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8"/>
        <v>food</v>
      </c>
      <c r="R115" t="str">
        <f t="shared" si="9"/>
        <v>food trucks</v>
      </c>
      <c r="S115" s="11">
        <f t="shared" si="10"/>
        <v>42990.208333333328</v>
      </c>
      <c r="T115" s="11">
        <f t="shared" si="11"/>
        <v>42997.208333333328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727.15789473684208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8"/>
        <v>technology</v>
      </c>
      <c r="R116" t="str">
        <f t="shared" si="9"/>
        <v>wearables</v>
      </c>
      <c r="S116" s="11">
        <f t="shared" si="10"/>
        <v>43564.208333333328</v>
      </c>
      <c r="T116" s="11">
        <f t="shared" si="11"/>
        <v>43565.208333333328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87.211757648470297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8"/>
        <v>publishing</v>
      </c>
      <c r="R117" t="str">
        <f t="shared" si="9"/>
        <v>fiction</v>
      </c>
      <c r="S117" s="11">
        <f t="shared" si="10"/>
        <v>43056.25</v>
      </c>
      <c r="T117" s="11">
        <f t="shared" si="11"/>
        <v>43091.25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8"/>
        <v>theater</v>
      </c>
      <c r="R118" t="str">
        <f t="shared" si="9"/>
        <v>plays</v>
      </c>
      <c r="S118" s="11">
        <f t="shared" si="10"/>
        <v>42265.208333333328</v>
      </c>
      <c r="T118" s="11">
        <f t="shared" si="11"/>
        <v>42266.208333333328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173.9387755102041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8"/>
        <v>film &amp; video</v>
      </c>
      <c r="R119" t="str">
        <f t="shared" si="9"/>
        <v>television</v>
      </c>
      <c r="S119" s="11">
        <f t="shared" si="10"/>
        <v>40808.208333333336</v>
      </c>
      <c r="T119" s="11">
        <f t="shared" si="11"/>
        <v>40814.208333333336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117.61111111111111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8"/>
        <v>photography</v>
      </c>
      <c r="R120" t="str">
        <f t="shared" si="9"/>
        <v>photography books</v>
      </c>
      <c r="S120" s="11">
        <f t="shared" si="10"/>
        <v>41665.25</v>
      </c>
      <c r="T120" s="11">
        <f t="shared" si="11"/>
        <v>41671.25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214.96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8"/>
        <v>film &amp; video</v>
      </c>
      <c r="R121" t="str">
        <f t="shared" si="9"/>
        <v>documentary</v>
      </c>
      <c r="S121" s="11">
        <f t="shared" si="10"/>
        <v>41806.208333333336</v>
      </c>
      <c r="T121" s="11">
        <f t="shared" si="11"/>
        <v>41823.208333333336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149.49667110519306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8"/>
        <v>games</v>
      </c>
      <c r="R122" t="str">
        <f t="shared" si="9"/>
        <v>mobile games</v>
      </c>
      <c r="S122" s="11">
        <f t="shared" si="10"/>
        <v>42111.208333333328</v>
      </c>
      <c r="T122" s="11">
        <f t="shared" si="11"/>
        <v>42115.208333333328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219.33995584988963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8"/>
        <v>games</v>
      </c>
      <c r="R123" t="str">
        <f t="shared" si="9"/>
        <v>video games</v>
      </c>
      <c r="S123" s="11">
        <f t="shared" si="10"/>
        <v>41917.208333333336</v>
      </c>
      <c r="T123" s="11">
        <f t="shared" si="11"/>
        <v>41930.208333333336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64.367690058479525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8"/>
        <v>publishing</v>
      </c>
      <c r="R124" t="str">
        <f t="shared" si="9"/>
        <v>fiction</v>
      </c>
      <c r="S124" s="11">
        <f t="shared" si="10"/>
        <v>41970.25</v>
      </c>
      <c r="T124" s="11">
        <f t="shared" si="11"/>
        <v>41997.25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18.622397298818232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8"/>
        <v>theater</v>
      </c>
      <c r="R125" t="str">
        <f t="shared" si="9"/>
        <v>plays</v>
      </c>
      <c r="S125" s="11">
        <f t="shared" si="10"/>
        <v>42332.25</v>
      </c>
      <c r="T125" s="11">
        <f t="shared" si="11"/>
        <v>42335.25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367.76923076923077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8"/>
        <v>photography</v>
      </c>
      <c r="R126" t="str">
        <f t="shared" si="9"/>
        <v>photography books</v>
      </c>
      <c r="S126" s="11">
        <f t="shared" si="10"/>
        <v>43598.208333333328</v>
      </c>
      <c r="T126" s="11">
        <f t="shared" si="11"/>
        <v>43651.208333333328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159.90566037735849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8"/>
        <v>theater</v>
      </c>
      <c r="R127" t="str">
        <f t="shared" si="9"/>
        <v>plays</v>
      </c>
      <c r="S127" s="11">
        <f t="shared" si="10"/>
        <v>43362.208333333328</v>
      </c>
      <c r="T127" s="11">
        <f t="shared" si="11"/>
        <v>43366.208333333328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38.633185349611544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8"/>
        <v>theater</v>
      </c>
      <c r="R128" t="str">
        <f t="shared" si="9"/>
        <v>plays</v>
      </c>
      <c r="S128" s="11">
        <f t="shared" si="10"/>
        <v>42596.208333333328</v>
      </c>
      <c r="T128" s="11">
        <f t="shared" si="11"/>
        <v>42624.208333333328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51.42151162790698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8"/>
        <v>theater</v>
      </c>
      <c r="R129" t="str">
        <f t="shared" si="9"/>
        <v>plays</v>
      </c>
      <c r="S129" s="11">
        <f t="shared" si="10"/>
        <v>40310.208333333336</v>
      </c>
      <c r="T129" s="11">
        <f t="shared" si="11"/>
        <v>40313.208333333336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60.334277620396605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8"/>
        <v>music</v>
      </c>
      <c r="R130" t="str">
        <f t="shared" si="9"/>
        <v>rock</v>
      </c>
      <c r="S130" s="11">
        <f t="shared" si="10"/>
        <v>40417.208333333336</v>
      </c>
      <c r="T130" s="11">
        <f t="shared" si="11"/>
        <v>40430.208333333336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2">(E131/D131)*100</f>
        <v>3.202693602693603</v>
      </c>
      <c r="G131" t="s">
        <v>74</v>
      </c>
      <c r="H131">
        <v>55</v>
      </c>
      <c r="I131" s="5">
        <f t="shared" ref="I131:I194" si="13">IF(H131=0,0,E131/H131)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4">LEFT(P131,SEARCH("/",P131)-1)</f>
        <v>food</v>
      </c>
      <c r="R131" t="str">
        <f t="shared" ref="R131:R194" si="15">RIGHT(P131,LEN(P131)-SEARCH("/",P131))</f>
        <v>food trucks</v>
      </c>
      <c r="S131" s="11">
        <f t="shared" ref="S131:S194" si="16">(((L131/60)/60)/24)+DATE(1970,1,1)</f>
        <v>42038.25</v>
      </c>
      <c r="T131" s="11">
        <f t="shared" ref="T131:T194" si="17">(((M131/60)/60)/24)+DATE(1970,1,1)</f>
        <v>42063.25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155.46875</v>
      </c>
      <c r="G132" t="s">
        <v>20</v>
      </c>
      <c r="H132">
        <v>533</v>
      </c>
      <c r="I132" s="5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4"/>
        <v>film &amp; video</v>
      </c>
      <c r="R132" t="str">
        <f t="shared" si="15"/>
        <v>drama</v>
      </c>
      <c r="S132" s="11">
        <f t="shared" si="16"/>
        <v>40842.208333333336</v>
      </c>
      <c r="T132" s="11">
        <f t="shared" si="17"/>
        <v>40858.25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100.85974499089254</v>
      </c>
      <c r="G133" t="s">
        <v>20</v>
      </c>
      <c r="H133">
        <v>2443</v>
      </c>
      <c r="I133" s="5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4"/>
        <v>technology</v>
      </c>
      <c r="R133" t="str">
        <f t="shared" si="15"/>
        <v>web</v>
      </c>
      <c r="S133" s="11">
        <f t="shared" si="16"/>
        <v>41607.25</v>
      </c>
      <c r="T133" s="11">
        <f t="shared" si="17"/>
        <v>41620.25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116.18181818181819</v>
      </c>
      <c r="G134" t="s">
        <v>20</v>
      </c>
      <c r="H134">
        <v>89</v>
      </c>
      <c r="I134" s="5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4"/>
        <v>theater</v>
      </c>
      <c r="R134" t="str">
        <f t="shared" si="15"/>
        <v>plays</v>
      </c>
      <c r="S134" s="11">
        <f t="shared" si="16"/>
        <v>43112.25</v>
      </c>
      <c r="T134" s="11">
        <f t="shared" si="17"/>
        <v>43128.25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310.77777777777777</v>
      </c>
      <c r="G135" t="s">
        <v>20</v>
      </c>
      <c r="H135">
        <v>159</v>
      </c>
      <c r="I135" s="5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4"/>
        <v>music</v>
      </c>
      <c r="R135" t="str">
        <f t="shared" si="15"/>
        <v>world music</v>
      </c>
      <c r="S135" s="11">
        <f t="shared" si="16"/>
        <v>40767.208333333336</v>
      </c>
      <c r="T135" s="11">
        <f t="shared" si="17"/>
        <v>40789.208333333336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89.73668341708543</v>
      </c>
      <c r="G136" t="s">
        <v>14</v>
      </c>
      <c r="H136">
        <v>940</v>
      </c>
      <c r="I136" s="5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4"/>
        <v>film &amp; video</v>
      </c>
      <c r="R136" t="str">
        <f t="shared" si="15"/>
        <v>documentary</v>
      </c>
      <c r="S136" s="11">
        <f t="shared" si="16"/>
        <v>40713.208333333336</v>
      </c>
      <c r="T136" s="11">
        <f t="shared" si="17"/>
        <v>40762.208333333336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71.27272727272728</v>
      </c>
      <c r="G137" t="s">
        <v>14</v>
      </c>
      <c r="H137">
        <v>117</v>
      </c>
      <c r="I137" s="5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4"/>
        <v>theater</v>
      </c>
      <c r="R137" t="str">
        <f t="shared" si="15"/>
        <v>plays</v>
      </c>
      <c r="S137" s="11">
        <f t="shared" si="16"/>
        <v>41340.25</v>
      </c>
      <c r="T137" s="11">
        <f t="shared" si="17"/>
        <v>41345.208333333336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3.2862318840579712</v>
      </c>
      <c r="G138" t="s">
        <v>74</v>
      </c>
      <c r="H138">
        <v>58</v>
      </c>
      <c r="I138" s="5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4"/>
        <v>film &amp; video</v>
      </c>
      <c r="R138" t="str">
        <f t="shared" si="15"/>
        <v>drama</v>
      </c>
      <c r="S138" s="11">
        <f t="shared" si="16"/>
        <v>41797.208333333336</v>
      </c>
      <c r="T138" s="11">
        <f t="shared" si="17"/>
        <v>41809.208333333336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261.77777777777777</v>
      </c>
      <c r="G139" t="s">
        <v>20</v>
      </c>
      <c r="H139">
        <v>50</v>
      </c>
      <c r="I139" s="5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4"/>
        <v>publishing</v>
      </c>
      <c r="R139" t="str">
        <f t="shared" si="15"/>
        <v>nonfiction</v>
      </c>
      <c r="S139" s="11">
        <f t="shared" si="16"/>
        <v>40457.208333333336</v>
      </c>
      <c r="T139" s="11">
        <f t="shared" si="17"/>
        <v>40463.208333333336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96</v>
      </c>
      <c r="G140" t="s">
        <v>14</v>
      </c>
      <c r="H140">
        <v>115</v>
      </c>
      <c r="I140" s="5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4"/>
        <v>games</v>
      </c>
      <c r="R140" t="str">
        <f t="shared" si="15"/>
        <v>mobile games</v>
      </c>
      <c r="S140" s="11">
        <f t="shared" si="16"/>
        <v>41180.208333333336</v>
      </c>
      <c r="T140" s="11">
        <f t="shared" si="17"/>
        <v>41186.208333333336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20.896851248642779</v>
      </c>
      <c r="G141" t="s">
        <v>14</v>
      </c>
      <c r="H141">
        <v>326</v>
      </c>
      <c r="I141" s="5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4"/>
        <v>technology</v>
      </c>
      <c r="R141" t="str">
        <f t="shared" si="15"/>
        <v>wearables</v>
      </c>
      <c r="S141" s="11">
        <f t="shared" si="16"/>
        <v>42115.208333333328</v>
      </c>
      <c r="T141" s="11">
        <f t="shared" si="17"/>
        <v>42131.208333333328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223.16363636363636</v>
      </c>
      <c r="G142" t="s">
        <v>20</v>
      </c>
      <c r="H142">
        <v>186</v>
      </c>
      <c r="I142" s="5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4"/>
        <v>film &amp; video</v>
      </c>
      <c r="R142" t="str">
        <f t="shared" si="15"/>
        <v>documentary</v>
      </c>
      <c r="S142" s="11">
        <f t="shared" si="16"/>
        <v>43156.25</v>
      </c>
      <c r="T142" s="11">
        <f t="shared" si="17"/>
        <v>43161.25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101.59097978227061</v>
      </c>
      <c r="G143" t="s">
        <v>20</v>
      </c>
      <c r="H143">
        <v>1071</v>
      </c>
      <c r="I143" s="5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4"/>
        <v>technology</v>
      </c>
      <c r="R143" t="str">
        <f t="shared" si="15"/>
        <v>web</v>
      </c>
      <c r="S143" s="11">
        <f t="shared" si="16"/>
        <v>42167.208333333328</v>
      </c>
      <c r="T143" s="11">
        <f t="shared" si="17"/>
        <v>42173.208333333328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230.03999999999996</v>
      </c>
      <c r="G144" t="s">
        <v>20</v>
      </c>
      <c r="H144">
        <v>117</v>
      </c>
      <c r="I144" s="5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4"/>
        <v>technology</v>
      </c>
      <c r="R144" t="str">
        <f t="shared" si="15"/>
        <v>web</v>
      </c>
      <c r="S144" s="11">
        <f t="shared" si="16"/>
        <v>41005.208333333336</v>
      </c>
      <c r="T144" s="11">
        <f t="shared" si="17"/>
        <v>41046.208333333336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135.59259259259261</v>
      </c>
      <c r="G145" t="s">
        <v>20</v>
      </c>
      <c r="H145">
        <v>70</v>
      </c>
      <c r="I145" s="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4"/>
        <v>music</v>
      </c>
      <c r="R145" t="str">
        <f t="shared" si="15"/>
        <v>indie rock</v>
      </c>
      <c r="S145" s="11">
        <f t="shared" si="16"/>
        <v>40357.208333333336</v>
      </c>
      <c r="T145" s="11">
        <f t="shared" si="17"/>
        <v>40377.208333333336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129.1</v>
      </c>
      <c r="G146" t="s">
        <v>20</v>
      </c>
      <c r="H146">
        <v>135</v>
      </c>
      <c r="I146" s="5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4"/>
        <v>theater</v>
      </c>
      <c r="R146" t="str">
        <f t="shared" si="15"/>
        <v>plays</v>
      </c>
      <c r="S146" s="11">
        <f t="shared" si="16"/>
        <v>43633.208333333328</v>
      </c>
      <c r="T146" s="11">
        <f t="shared" si="17"/>
        <v>43641.208333333328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236.512</v>
      </c>
      <c r="G147" t="s">
        <v>20</v>
      </c>
      <c r="H147">
        <v>768</v>
      </c>
      <c r="I147" s="5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4"/>
        <v>technology</v>
      </c>
      <c r="R147" t="str">
        <f t="shared" si="15"/>
        <v>wearables</v>
      </c>
      <c r="S147" s="11">
        <f t="shared" si="16"/>
        <v>41889.208333333336</v>
      </c>
      <c r="T147" s="11">
        <f t="shared" si="17"/>
        <v>41894.208333333336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17.25</v>
      </c>
      <c r="G148" t="s">
        <v>74</v>
      </c>
      <c r="H148">
        <v>51</v>
      </c>
      <c r="I148" s="5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4"/>
        <v>theater</v>
      </c>
      <c r="R148" t="str">
        <f t="shared" si="15"/>
        <v>plays</v>
      </c>
      <c r="S148" s="11">
        <f t="shared" si="16"/>
        <v>40855.25</v>
      </c>
      <c r="T148" s="11">
        <f t="shared" si="17"/>
        <v>40875.25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112.49397590361446</v>
      </c>
      <c r="G149" t="s">
        <v>20</v>
      </c>
      <c r="H149">
        <v>199</v>
      </c>
      <c r="I149" s="5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4"/>
        <v>theater</v>
      </c>
      <c r="R149" t="str">
        <f t="shared" si="15"/>
        <v>plays</v>
      </c>
      <c r="S149" s="11">
        <f t="shared" si="16"/>
        <v>42534.208333333328</v>
      </c>
      <c r="T149" s="11">
        <f t="shared" si="17"/>
        <v>42540.208333333328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121.02150537634408</v>
      </c>
      <c r="G150" t="s">
        <v>20</v>
      </c>
      <c r="H150">
        <v>107</v>
      </c>
      <c r="I150" s="5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4"/>
        <v>technology</v>
      </c>
      <c r="R150" t="str">
        <f t="shared" si="15"/>
        <v>wearables</v>
      </c>
      <c r="S150" s="11">
        <f t="shared" si="16"/>
        <v>42941.208333333328</v>
      </c>
      <c r="T150" s="11">
        <f t="shared" si="17"/>
        <v>42950.208333333328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219.87096774193549</v>
      </c>
      <c r="G151" t="s">
        <v>20</v>
      </c>
      <c r="H151">
        <v>195</v>
      </c>
      <c r="I151" s="5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4"/>
        <v>music</v>
      </c>
      <c r="R151" t="str">
        <f t="shared" si="15"/>
        <v>indie rock</v>
      </c>
      <c r="S151" s="11">
        <f t="shared" si="16"/>
        <v>41275.25</v>
      </c>
      <c r="T151" s="11">
        <f t="shared" si="17"/>
        <v>41327.25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1</v>
      </c>
      <c r="G152" t="s">
        <v>14</v>
      </c>
      <c r="H152">
        <v>1</v>
      </c>
      <c r="I152" s="5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4"/>
        <v>music</v>
      </c>
      <c r="R152" t="str">
        <f t="shared" si="15"/>
        <v>rock</v>
      </c>
      <c r="S152" s="11">
        <f t="shared" si="16"/>
        <v>43450.25</v>
      </c>
      <c r="T152" s="11">
        <f t="shared" si="17"/>
        <v>43451.25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64.166909620991248</v>
      </c>
      <c r="G153" t="s">
        <v>14</v>
      </c>
      <c r="H153">
        <v>1467</v>
      </c>
      <c r="I153" s="5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4"/>
        <v>music</v>
      </c>
      <c r="R153" t="str">
        <f t="shared" si="15"/>
        <v>electric music</v>
      </c>
      <c r="S153" s="11">
        <f t="shared" si="16"/>
        <v>41799.208333333336</v>
      </c>
      <c r="T153" s="11">
        <f t="shared" si="17"/>
        <v>41850.208333333336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423.06746987951806</v>
      </c>
      <c r="G154" t="s">
        <v>20</v>
      </c>
      <c r="H154">
        <v>3376</v>
      </c>
      <c r="I154" s="5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4"/>
        <v>music</v>
      </c>
      <c r="R154" t="str">
        <f t="shared" si="15"/>
        <v>indie rock</v>
      </c>
      <c r="S154" s="11">
        <f t="shared" si="16"/>
        <v>42783.25</v>
      </c>
      <c r="T154" s="11">
        <f t="shared" si="17"/>
        <v>42790.25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92.984160506863773</v>
      </c>
      <c r="G155" t="s">
        <v>14</v>
      </c>
      <c r="H155">
        <v>5681</v>
      </c>
      <c r="I155" s="5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4"/>
        <v>theater</v>
      </c>
      <c r="R155" t="str">
        <f t="shared" si="15"/>
        <v>plays</v>
      </c>
      <c r="S155" s="11">
        <f t="shared" si="16"/>
        <v>41201.208333333336</v>
      </c>
      <c r="T155" s="11">
        <f t="shared" si="17"/>
        <v>41207.208333333336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58.756567425569173</v>
      </c>
      <c r="G156" t="s">
        <v>14</v>
      </c>
      <c r="H156">
        <v>1059</v>
      </c>
      <c r="I156" s="5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4"/>
        <v>music</v>
      </c>
      <c r="R156" t="str">
        <f t="shared" si="15"/>
        <v>indie rock</v>
      </c>
      <c r="S156" s="11">
        <f t="shared" si="16"/>
        <v>42502.208333333328</v>
      </c>
      <c r="T156" s="11">
        <f t="shared" si="17"/>
        <v>42525.208333333328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65.022222222222226</v>
      </c>
      <c r="G157" t="s">
        <v>14</v>
      </c>
      <c r="H157">
        <v>1194</v>
      </c>
      <c r="I157" s="5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4"/>
        <v>theater</v>
      </c>
      <c r="R157" t="str">
        <f t="shared" si="15"/>
        <v>plays</v>
      </c>
      <c r="S157" s="11">
        <f t="shared" si="16"/>
        <v>40262.208333333336</v>
      </c>
      <c r="T157" s="11">
        <f t="shared" si="17"/>
        <v>40277.208333333336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73.939560439560438</v>
      </c>
      <c r="G158" t="s">
        <v>74</v>
      </c>
      <c r="H158">
        <v>379</v>
      </c>
      <c r="I158" s="5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4"/>
        <v>music</v>
      </c>
      <c r="R158" t="str">
        <f t="shared" si="15"/>
        <v>rock</v>
      </c>
      <c r="S158" s="11">
        <f t="shared" si="16"/>
        <v>43743.208333333328</v>
      </c>
      <c r="T158" s="11">
        <f t="shared" si="17"/>
        <v>43767.208333333328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52.666666666666664</v>
      </c>
      <c r="G159" t="s">
        <v>14</v>
      </c>
      <c r="H159">
        <v>30</v>
      </c>
      <c r="I159" s="5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4"/>
        <v>photography</v>
      </c>
      <c r="R159" t="str">
        <f t="shared" si="15"/>
        <v>photography books</v>
      </c>
      <c r="S159" s="11">
        <f t="shared" si="16"/>
        <v>41638.25</v>
      </c>
      <c r="T159" s="11">
        <f t="shared" si="17"/>
        <v>41650.25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220.95238095238096</v>
      </c>
      <c r="G160" t="s">
        <v>20</v>
      </c>
      <c r="H160">
        <v>41</v>
      </c>
      <c r="I160" s="5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4"/>
        <v>music</v>
      </c>
      <c r="R160" t="str">
        <f t="shared" si="15"/>
        <v>rock</v>
      </c>
      <c r="S160" s="11">
        <f t="shared" si="16"/>
        <v>42346.25</v>
      </c>
      <c r="T160" s="11">
        <f t="shared" si="17"/>
        <v>42347.25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100.01150627615063</v>
      </c>
      <c r="G161" t="s">
        <v>20</v>
      </c>
      <c r="H161">
        <v>1821</v>
      </c>
      <c r="I161" s="5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4"/>
        <v>theater</v>
      </c>
      <c r="R161" t="str">
        <f t="shared" si="15"/>
        <v>plays</v>
      </c>
      <c r="S161" s="11">
        <f t="shared" si="16"/>
        <v>43551.208333333328</v>
      </c>
      <c r="T161" s="11">
        <f t="shared" si="17"/>
        <v>43569.208333333328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162.3125</v>
      </c>
      <c r="G162" t="s">
        <v>20</v>
      </c>
      <c r="H162">
        <v>164</v>
      </c>
      <c r="I162" s="5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4"/>
        <v>technology</v>
      </c>
      <c r="R162" t="str">
        <f t="shared" si="15"/>
        <v>wearables</v>
      </c>
      <c r="S162" s="11">
        <f t="shared" si="16"/>
        <v>43582.208333333328</v>
      </c>
      <c r="T162" s="11">
        <f t="shared" si="17"/>
        <v>43598.208333333328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78.181818181818187</v>
      </c>
      <c r="G163" t="s">
        <v>14</v>
      </c>
      <c r="H163">
        <v>75</v>
      </c>
      <c r="I163" s="5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4"/>
        <v>technology</v>
      </c>
      <c r="R163" t="str">
        <f t="shared" si="15"/>
        <v>web</v>
      </c>
      <c r="S163" s="11">
        <f t="shared" si="16"/>
        <v>42270.208333333328</v>
      </c>
      <c r="T163" s="11">
        <f t="shared" si="17"/>
        <v>42276.208333333328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149.73770491803279</v>
      </c>
      <c r="G164" t="s">
        <v>20</v>
      </c>
      <c r="H164">
        <v>157</v>
      </c>
      <c r="I164" s="5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4"/>
        <v>music</v>
      </c>
      <c r="R164" t="str">
        <f t="shared" si="15"/>
        <v>rock</v>
      </c>
      <c r="S164" s="11">
        <f t="shared" si="16"/>
        <v>43442.25</v>
      </c>
      <c r="T164" s="11">
        <f t="shared" si="17"/>
        <v>43472.25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253.25714285714284</v>
      </c>
      <c r="G165" t="s">
        <v>20</v>
      </c>
      <c r="H165">
        <v>246</v>
      </c>
      <c r="I165" s="5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4"/>
        <v>photography</v>
      </c>
      <c r="R165" t="str">
        <f t="shared" si="15"/>
        <v>photography books</v>
      </c>
      <c r="S165" s="11">
        <f t="shared" si="16"/>
        <v>43028.208333333328</v>
      </c>
      <c r="T165" s="11">
        <f t="shared" si="17"/>
        <v>43077.25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100.16943521594683</v>
      </c>
      <c r="G166" t="s">
        <v>20</v>
      </c>
      <c r="H166">
        <v>1396</v>
      </c>
      <c r="I166" s="5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4"/>
        <v>theater</v>
      </c>
      <c r="R166" t="str">
        <f t="shared" si="15"/>
        <v>plays</v>
      </c>
      <c r="S166" s="11">
        <f t="shared" si="16"/>
        <v>43016.208333333328</v>
      </c>
      <c r="T166" s="11">
        <f t="shared" si="17"/>
        <v>43017.208333333328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121.99004424778761</v>
      </c>
      <c r="G167" t="s">
        <v>20</v>
      </c>
      <c r="H167">
        <v>2506</v>
      </c>
      <c r="I167" s="5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4"/>
        <v>technology</v>
      </c>
      <c r="R167" t="str">
        <f t="shared" si="15"/>
        <v>web</v>
      </c>
      <c r="S167" s="11">
        <f t="shared" si="16"/>
        <v>42948.208333333328</v>
      </c>
      <c r="T167" s="11">
        <f t="shared" si="17"/>
        <v>42980.208333333328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137.13265306122449</v>
      </c>
      <c r="G168" t="s">
        <v>20</v>
      </c>
      <c r="H168">
        <v>244</v>
      </c>
      <c r="I168" s="5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4"/>
        <v>photography</v>
      </c>
      <c r="R168" t="str">
        <f t="shared" si="15"/>
        <v>photography books</v>
      </c>
      <c r="S168" s="11">
        <f t="shared" si="16"/>
        <v>40534.25</v>
      </c>
      <c r="T168" s="11">
        <f t="shared" si="17"/>
        <v>40538.25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415.53846153846149</v>
      </c>
      <c r="G169" t="s">
        <v>20</v>
      </c>
      <c r="H169">
        <v>146</v>
      </c>
      <c r="I169" s="5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4"/>
        <v>theater</v>
      </c>
      <c r="R169" t="str">
        <f t="shared" si="15"/>
        <v>plays</v>
      </c>
      <c r="S169" s="11">
        <f t="shared" si="16"/>
        <v>41435.208333333336</v>
      </c>
      <c r="T169" s="11">
        <f t="shared" si="17"/>
        <v>41445.208333333336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31.30913348946136</v>
      </c>
      <c r="G170" t="s">
        <v>14</v>
      </c>
      <c r="H170">
        <v>955</v>
      </c>
      <c r="I170" s="5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4"/>
        <v>music</v>
      </c>
      <c r="R170" t="str">
        <f t="shared" si="15"/>
        <v>indie rock</v>
      </c>
      <c r="S170" s="11">
        <f t="shared" si="16"/>
        <v>43518.25</v>
      </c>
      <c r="T170" s="11">
        <f t="shared" si="17"/>
        <v>43541.208333333328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424.08154506437768</v>
      </c>
      <c r="G171" t="s">
        <v>20</v>
      </c>
      <c r="H171">
        <v>1267</v>
      </c>
      <c r="I171" s="5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4"/>
        <v>film &amp; video</v>
      </c>
      <c r="R171" t="str">
        <f t="shared" si="15"/>
        <v>shorts</v>
      </c>
      <c r="S171" s="11">
        <f t="shared" si="16"/>
        <v>41077.208333333336</v>
      </c>
      <c r="T171" s="11">
        <f t="shared" si="17"/>
        <v>41105.208333333336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2.93886230728336</v>
      </c>
      <c r="G172" t="s">
        <v>14</v>
      </c>
      <c r="H172">
        <v>67</v>
      </c>
      <c r="I172" s="5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4"/>
        <v>music</v>
      </c>
      <c r="R172" t="str">
        <f t="shared" si="15"/>
        <v>indie rock</v>
      </c>
      <c r="S172" s="11">
        <f t="shared" si="16"/>
        <v>42950.208333333328</v>
      </c>
      <c r="T172" s="11">
        <f t="shared" si="17"/>
        <v>42957.208333333328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10.63265306122449</v>
      </c>
      <c r="G173" t="s">
        <v>14</v>
      </c>
      <c r="H173">
        <v>5</v>
      </c>
      <c r="I173" s="5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4"/>
        <v>publishing</v>
      </c>
      <c r="R173" t="str">
        <f t="shared" si="15"/>
        <v>translations</v>
      </c>
      <c r="S173" s="11">
        <f t="shared" si="16"/>
        <v>41718.208333333336</v>
      </c>
      <c r="T173" s="11">
        <f t="shared" si="17"/>
        <v>41740.208333333336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82.875</v>
      </c>
      <c r="G174" t="s">
        <v>14</v>
      </c>
      <c r="H174">
        <v>26</v>
      </c>
      <c r="I174" s="5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4"/>
        <v>film &amp; video</v>
      </c>
      <c r="R174" t="str">
        <f t="shared" si="15"/>
        <v>documentary</v>
      </c>
      <c r="S174" s="11">
        <f t="shared" si="16"/>
        <v>41839.208333333336</v>
      </c>
      <c r="T174" s="11">
        <f t="shared" si="17"/>
        <v>41854.208333333336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163.01447776628748</v>
      </c>
      <c r="G175" t="s">
        <v>20</v>
      </c>
      <c r="H175">
        <v>1561</v>
      </c>
      <c r="I175" s="5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4"/>
        <v>theater</v>
      </c>
      <c r="R175" t="str">
        <f t="shared" si="15"/>
        <v>plays</v>
      </c>
      <c r="S175" s="11">
        <f t="shared" si="16"/>
        <v>41412.208333333336</v>
      </c>
      <c r="T175" s="11">
        <f t="shared" si="17"/>
        <v>41418.208333333336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894.66666666666674</v>
      </c>
      <c r="G176" t="s">
        <v>20</v>
      </c>
      <c r="H176">
        <v>48</v>
      </c>
      <c r="I176" s="5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4"/>
        <v>technology</v>
      </c>
      <c r="R176" t="str">
        <f t="shared" si="15"/>
        <v>wearables</v>
      </c>
      <c r="S176" s="11">
        <f t="shared" si="16"/>
        <v>42282.208333333328</v>
      </c>
      <c r="T176" s="11">
        <f t="shared" si="17"/>
        <v>42283.208333333328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26.191501103752756</v>
      </c>
      <c r="G177" t="s">
        <v>14</v>
      </c>
      <c r="H177">
        <v>1130</v>
      </c>
      <c r="I177" s="5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4"/>
        <v>theater</v>
      </c>
      <c r="R177" t="str">
        <f t="shared" si="15"/>
        <v>plays</v>
      </c>
      <c r="S177" s="11">
        <f t="shared" si="16"/>
        <v>42613.208333333328</v>
      </c>
      <c r="T177" s="11">
        <f t="shared" si="17"/>
        <v>42632.208333333328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74.834782608695647</v>
      </c>
      <c r="G178" t="s">
        <v>14</v>
      </c>
      <c r="H178">
        <v>782</v>
      </c>
      <c r="I178" s="5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4"/>
        <v>theater</v>
      </c>
      <c r="R178" t="str">
        <f t="shared" si="15"/>
        <v>plays</v>
      </c>
      <c r="S178" s="11">
        <f t="shared" si="16"/>
        <v>42616.208333333328</v>
      </c>
      <c r="T178" s="11">
        <f t="shared" si="17"/>
        <v>42625.208333333328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416.47680412371136</v>
      </c>
      <c r="G179" t="s">
        <v>20</v>
      </c>
      <c r="H179">
        <v>2739</v>
      </c>
      <c r="I179" s="5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4"/>
        <v>theater</v>
      </c>
      <c r="R179" t="str">
        <f t="shared" si="15"/>
        <v>plays</v>
      </c>
      <c r="S179" s="11">
        <f t="shared" si="16"/>
        <v>40497.25</v>
      </c>
      <c r="T179" s="11">
        <f t="shared" si="17"/>
        <v>40522.25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96.208333333333329</v>
      </c>
      <c r="G180" t="s">
        <v>14</v>
      </c>
      <c r="H180">
        <v>210</v>
      </c>
      <c r="I180" s="5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4"/>
        <v>food</v>
      </c>
      <c r="R180" t="str">
        <f t="shared" si="15"/>
        <v>food trucks</v>
      </c>
      <c r="S180" s="11">
        <f t="shared" si="16"/>
        <v>42999.208333333328</v>
      </c>
      <c r="T180" s="11">
        <f t="shared" si="17"/>
        <v>43008.208333333328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357.71910112359546</v>
      </c>
      <c r="G181" t="s">
        <v>20</v>
      </c>
      <c r="H181">
        <v>3537</v>
      </c>
      <c r="I181" s="5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4"/>
        <v>theater</v>
      </c>
      <c r="R181" t="str">
        <f t="shared" si="15"/>
        <v>plays</v>
      </c>
      <c r="S181" s="11">
        <f t="shared" si="16"/>
        <v>41350.208333333336</v>
      </c>
      <c r="T181" s="11">
        <f t="shared" si="17"/>
        <v>41351.208333333336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308.45714285714286</v>
      </c>
      <c r="G182" t="s">
        <v>20</v>
      </c>
      <c r="H182">
        <v>2107</v>
      </c>
      <c r="I182" s="5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4"/>
        <v>technology</v>
      </c>
      <c r="R182" t="str">
        <f t="shared" si="15"/>
        <v>wearables</v>
      </c>
      <c r="S182" s="11">
        <f t="shared" si="16"/>
        <v>40259.208333333336</v>
      </c>
      <c r="T182" s="11">
        <f t="shared" si="17"/>
        <v>40264.208333333336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61.802325581395344</v>
      </c>
      <c r="G183" t="s">
        <v>14</v>
      </c>
      <c r="H183">
        <v>136</v>
      </c>
      <c r="I183" s="5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4"/>
        <v>technology</v>
      </c>
      <c r="R183" t="str">
        <f t="shared" si="15"/>
        <v>web</v>
      </c>
      <c r="S183" s="11">
        <f t="shared" si="16"/>
        <v>43012.208333333328</v>
      </c>
      <c r="T183" s="11">
        <f t="shared" si="17"/>
        <v>43030.208333333328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722.32472324723244</v>
      </c>
      <c r="G184" t="s">
        <v>20</v>
      </c>
      <c r="H184">
        <v>3318</v>
      </c>
      <c r="I184" s="5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4"/>
        <v>theater</v>
      </c>
      <c r="R184" t="str">
        <f t="shared" si="15"/>
        <v>plays</v>
      </c>
      <c r="S184" s="11">
        <f t="shared" si="16"/>
        <v>43631.208333333328</v>
      </c>
      <c r="T184" s="11">
        <f t="shared" si="17"/>
        <v>43647.208333333328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69.117647058823522</v>
      </c>
      <c r="G185" t="s">
        <v>14</v>
      </c>
      <c r="H185">
        <v>86</v>
      </c>
      <c r="I185" s="5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4"/>
        <v>music</v>
      </c>
      <c r="R185" t="str">
        <f t="shared" si="15"/>
        <v>rock</v>
      </c>
      <c r="S185" s="11">
        <f t="shared" si="16"/>
        <v>40430.208333333336</v>
      </c>
      <c r="T185" s="11">
        <f t="shared" si="17"/>
        <v>40443.208333333336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293.05555555555554</v>
      </c>
      <c r="G186" t="s">
        <v>20</v>
      </c>
      <c r="H186">
        <v>340</v>
      </c>
      <c r="I186" s="5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4"/>
        <v>theater</v>
      </c>
      <c r="R186" t="str">
        <f t="shared" si="15"/>
        <v>plays</v>
      </c>
      <c r="S186" s="11">
        <f t="shared" si="16"/>
        <v>43588.208333333328</v>
      </c>
      <c r="T186" s="11">
        <f t="shared" si="17"/>
        <v>43589.208333333328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71.8</v>
      </c>
      <c r="G187" t="s">
        <v>14</v>
      </c>
      <c r="H187">
        <v>19</v>
      </c>
      <c r="I187" s="5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4"/>
        <v>film &amp; video</v>
      </c>
      <c r="R187" t="str">
        <f t="shared" si="15"/>
        <v>television</v>
      </c>
      <c r="S187" s="11">
        <f t="shared" si="16"/>
        <v>43233.208333333328</v>
      </c>
      <c r="T187" s="11">
        <f t="shared" si="17"/>
        <v>43244.208333333328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31.934684684684683</v>
      </c>
      <c r="G188" t="s">
        <v>14</v>
      </c>
      <c r="H188">
        <v>886</v>
      </c>
      <c r="I188" s="5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4"/>
        <v>theater</v>
      </c>
      <c r="R188" t="str">
        <f t="shared" si="15"/>
        <v>plays</v>
      </c>
      <c r="S188" s="11">
        <f t="shared" si="16"/>
        <v>41782.208333333336</v>
      </c>
      <c r="T188" s="11">
        <f t="shared" si="17"/>
        <v>41797.208333333336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229.87375415282392</v>
      </c>
      <c r="G189" t="s">
        <v>20</v>
      </c>
      <c r="H189">
        <v>1442</v>
      </c>
      <c r="I189" s="5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4"/>
        <v>film &amp; video</v>
      </c>
      <c r="R189" t="str">
        <f t="shared" si="15"/>
        <v>shorts</v>
      </c>
      <c r="S189" s="11">
        <f t="shared" si="16"/>
        <v>41328.25</v>
      </c>
      <c r="T189" s="11">
        <f t="shared" si="17"/>
        <v>41356.208333333336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32.012195121951223</v>
      </c>
      <c r="G190" t="s">
        <v>14</v>
      </c>
      <c r="H190">
        <v>35</v>
      </c>
      <c r="I190" s="5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4"/>
        <v>theater</v>
      </c>
      <c r="R190" t="str">
        <f t="shared" si="15"/>
        <v>plays</v>
      </c>
      <c r="S190" s="11">
        <f t="shared" si="16"/>
        <v>41975.25</v>
      </c>
      <c r="T190" s="11">
        <f t="shared" si="17"/>
        <v>41976.25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23.525352848928385</v>
      </c>
      <c r="G191" t="s">
        <v>74</v>
      </c>
      <c r="H191">
        <v>441</v>
      </c>
      <c r="I191" s="5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4"/>
        <v>theater</v>
      </c>
      <c r="R191" t="str">
        <f t="shared" si="15"/>
        <v>plays</v>
      </c>
      <c r="S191" s="11">
        <f t="shared" si="16"/>
        <v>42433.25</v>
      </c>
      <c r="T191" s="11">
        <f t="shared" si="17"/>
        <v>42433.25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68.594594594594597</v>
      </c>
      <c r="G192" t="s">
        <v>14</v>
      </c>
      <c r="H192">
        <v>24</v>
      </c>
      <c r="I192" s="5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4"/>
        <v>theater</v>
      </c>
      <c r="R192" t="str">
        <f t="shared" si="15"/>
        <v>plays</v>
      </c>
      <c r="S192" s="11">
        <f t="shared" si="16"/>
        <v>41429.208333333336</v>
      </c>
      <c r="T192" s="11">
        <f t="shared" si="17"/>
        <v>41430.208333333336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37.952380952380956</v>
      </c>
      <c r="G193" t="s">
        <v>14</v>
      </c>
      <c r="H193">
        <v>86</v>
      </c>
      <c r="I193" s="5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4"/>
        <v>theater</v>
      </c>
      <c r="R193" t="str">
        <f t="shared" si="15"/>
        <v>plays</v>
      </c>
      <c r="S193" s="11">
        <f t="shared" si="16"/>
        <v>43536.208333333328</v>
      </c>
      <c r="T193" s="11">
        <f t="shared" si="17"/>
        <v>43539.208333333328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2"/>
        <v>19.992957746478872</v>
      </c>
      <c r="G194" t="s">
        <v>14</v>
      </c>
      <c r="H194">
        <v>243</v>
      </c>
      <c r="I194" s="5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4"/>
        <v>music</v>
      </c>
      <c r="R194" t="str">
        <f t="shared" si="15"/>
        <v>rock</v>
      </c>
      <c r="S194" s="11">
        <f t="shared" si="16"/>
        <v>41817.208333333336</v>
      </c>
      <c r="T194" s="11">
        <f t="shared" si="17"/>
        <v>41821.208333333336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8">(E195/D195)*100</f>
        <v>45.636363636363633</v>
      </c>
      <c r="G195" t="s">
        <v>14</v>
      </c>
      <c r="H195">
        <v>65</v>
      </c>
      <c r="I195" s="5">
        <f t="shared" ref="I195:I258" si="19">IF(H195=0,0,E195/H195)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20">LEFT(P195,SEARCH("/",P195)-1)</f>
        <v>music</v>
      </c>
      <c r="R195" t="str">
        <f t="shared" ref="R195:R258" si="21">RIGHT(P195,LEN(P195)-SEARCH("/",P195))</f>
        <v>indie rock</v>
      </c>
      <c r="S195" s="11">
        <f t="shared" ref="S195:S258" si="22">(((L195/60)/60)/24)+DATE(1970,1,1)</f>
        <v>43198.208333333328</v>
      </c>
      <c r="T195" s="11">
        <f t="shared" ref="T195:T258" si="23">(((M195/60)/60)/24)+DATE(1970,1,1)</f>
        <v>43202.208333333328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122.7605633802817</v>
      </c>
      <c r="G196" t="s">
        <v>20</v>
      </c>
      <c r="H196">
        <v>126</v>
      </c>
      <c r="I196" s="5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20"/>
        <v>music</v>
      </c>
      <c r="R196" t="str">
        <f t="shared" si="21"/>
        <v>metal</v>
      </c>
      <c r="S196" s="11">
        <f t="shared" si="22"/>
        <v>42261.208333333328</v>
      </c>
      <c r="T196" s="11">
        <f t="shared" si="23"/>
        <v>42277.208333333328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361.75316455696202</v>
      </c>
      <c r="G197" t="s">
        <v>20</v>
      </c>
      <c r="H197">
        <v>524</v>
      </c>
      <c r="I197" s="5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20"/>
        <v>music</v>
      </c>
      <c r="R197" t="str">
        <f t="shared" si="21"/>
        <v>electric music</v>
      </c>
      <c r="S197" s="11">
        <f t="shared" si="22"/>
        <v>43310.208333333328</v>
      </c>
      <c r="T197" s="11">
        <f t="shared" si="23"/>
        <v>43317.208333333328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63.146341463414636</v>
      </c>
      <c r="G198" t="s">
        <v>14</v>
      </c>
      <c r="H198">
        <v>100</v>
      </c>
      <c r="I198" s="5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20"/>
        <v>technology</v>
      </c>
      <c r="R198" t="str">
        <f t="shared" si="21"/>
        <v>wearables</v>
      </c>
      <c r="S198" s="11">
        <f t="shared" si="22"/>
        <v>42616.208333333328</v>
      </c>
      <c r="T198" s="11">
        <f t="shared" si="23"/>
        <v>42635.208333333328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298.20475319926874</v>
      </c>
      <c r="G199" t="s">
        <v>20</v>
      </c>
      <c r="H199">
        <v>1989</v>
      </c>
      <c r="I199" s="5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20"/>
        <v>film &amp; video</v>
      </c>
      <c r="R199" t="str">
        <f t="shared" si="21"/>
        <v>drama</v>
      </c>
      <c r="S199" s="11">
        <f t="shared" si="22"/>
        <v>42909.208333333328</v>
      </c>
      <c r="T199" s="11">
        <f t="shared" si="23"/>
        <v>42923.208333333328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9.5585443037974684</v>
      </c>
      <c r="G200" t="s">
        <v>14</v>
      </c>
      <c r="H200">
        <v>168</v>
      </c>
      <c r="I200" s="5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20"/>
        <v>music</v>
      </c>
      <c r="R200" t="str">
        <f t="shared" si="21"/>
        <v>electric music</v>
      </c>
      <c r="S200" s="11">
        <f t="shared" si="22"/>
        <v>40396.208333333336</v>
      </c>
      <c r="T200" s="11">
        <f t="shared" si="23"/>
        <v>40425.208333333336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53.777777777777779</v>
      </c>
      <c r="G201" t="s">
        <v>14</v>
      </c>
      <c r="H201">
        <v>13</v>
      </c>
      <c r="I201" s="5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20"/>
        <v>music</v>
      </c>
      <c r="R201" t="str">
        <f t="shared" si="21"/>
        <v>rock</v>
      </c>
      <c r="S201" s="11">
        <f t="shared" si="22"/>
        <v>42192.208333333328</v>
      </c>
      <c r="T201" s="11">
        <f t="shared" si="23"/>
        <v>42196.208333333328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2</v>
      </c>
      <c r="G202" t="s">
        <v>14</v>
      </c>
      <c r="H202">
        <v>1</v>
      </c>
      <c r="I202" s="5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20"/>
        <v>theater</v>
      </c>
      <c r="R202" t="str">
        <f t="shared" si="21"/>
        <v>plays</v>
      </c>
      <c r="S202" s="11">
        <f t="shared" si="22"/>
        <v>40262.208333333336</v>
      </c>
      <c r="T202" s="11">
        <f t="shared" si="23"/>
        <v>40273.208333333336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681.19047619047615</v>
      </c>
      <c r="G203" t="s">
        <v>20</v>
      </c>
      <c r="H203">
        <v>157</v>
      </c>
      <c r="I203" s="5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20"/>
        <v>technology</v>
      </c>
      <c r="R203" t="str">
        <f t="shared" si="21"/>
        <v>web</v>
      </c>
      <c r="S203" s="11">
        <f t="shared" si="22"/>
        <v>41845.208333333336</v>
      </c>
      <c r="T203" s="11">
        <f t="shared" si="23"/>
        <v>41863.208333333336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78.831325301204828</v>
      </c>
      <c r="G204" t="s">
        <v>74</v>
      </c>
      <c r="H204">
        <v>82</v>
      </c>
      <c r="I204" s="5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20"/>
        <v>food</v>
      </c>
      <c r="R204" t="str">
        <f t="shared" si="21"/>
        <v>food trucks</v>
      </c>
      <c r="S204" s="11">
        <f t="shared" si="22"/>
        <v>40818.208333333336</v>
      </c>
      <c r="T204" s="11">
        <f t="shared" si="23"/>
        <v>40822.208333333336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134.40792216817235</v>
      </c>
      <c r="G205" t="s">
        <v>20</v>
      </c>
      <c r="H205">
        <v>4498</v>
      </c>
      <c r="I205" s="5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20"/>
        <v>theater</v>
      </c>
      <c r="R205" t="str">
        <f t="shared" si="21"/>
        <v>plays</v>
      </c>
      <c r="S205" s="11">
        <f t="shared" si="22"/>
        <v>42752.25</v>
      </c>
      <c r="T205" s="11">
        <f t="shared" si="23"/>
        <v>42754.25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3.3719999999999999</v>
      </c>
      <c r="G206" t="s">
        <v>14</v>
      </c>
      <c r="H206">
        <v>40</v>
      </c>
      <c r="I206" s="5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20"/>
        <v>music</v>
      </c>
      <c r="R206" t="str">
        <f t="shared" si="21"/>
        <v>jazz</v>
      </c>
      <c r="S206" s="11">
        <f t="shared" si="22"/>
        <v>40636.208333333336</v>
      </c>
      <c r="T206" s="11">
        <f t="shared" si="23"/>
        <v>40646.208333333336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431.84615384615387</v>
      </c>
      <c r="G207" t="s">
        <v>20</v>
      </c>
      <c r="H207">
        <v>80</v>
      </c>
      <c r="I207" s="5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20"/>
        <v>theater</v>
      </c>
      <c r="R207" t="str">
        <f t="shared" si="21"/>
        <v>plays</v>
      </c>
      <c r="S207" s="11">
        <f t="shared" si="22"/>
        <v>43390.208333333328</v>
      </c>
      <c r="T207" s="11">
        <f t="shared" si="23"/>
        <v>43402.208333333328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38.844444444444441</v>
      </c>
      <c r="G208" t="s">
        <v>74</v>
      </c>
      <c r="H208">
        <v>57</v>
      </c>
      <c r="I208" s="5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20"/>
        <v>publishing</v>
      </c>
      <c r="R208" t="str">
        <f t="shared" si="21"/>
        <v>fiction</v>
      </c>
      <c r="S208" s="11">
        <f t="shared" si="22"/>
        <v>40236.25</v>
      </c>
      <c r="T208" s="11">
        <f t="shared" si="23"/>
        <v>40245.25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425.7</v>
      </c>
      <c r="G209" t="s">
        <v>20</v>
      </c>
      <c r="H209">
        <v>43</v>
      </c>
      <c r="I209" s="5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20"/>
        <v>music</v>
      </c>
      <c r="R209" t="str">
        <f t="shared" si="21"/>
        <v>rock</v>
      </c>
      <c r="S209" s="11">
        <f t="shared" si="22"/>
        <v>43340.208333333328</v>
      </c>
      <c r="T209" s="11">
        <f t="shared" si="23"/>
        <v>43360.208333333328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101.12239715591672</v>
      </c>
      <c r="G210" t="s">
        <v>20</v>
      </c>
      <c r="H210">
        <v>2053</v>
      </c>
      <c r="I210" s="5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20"/>
        <v>film &amp; video</v>
      </c>
      <c r="R210" t="str">
        <f t="shared" si="21"/>
        <v>documentary</v>
      </c>
      <c r="S210" s="11">
        <f t="shared" si="22"/>
        <v>43048.25</v>
      </c>
      <c r="T210" s="11">
        <f t="shared" si="23"/>
        <v>43072.25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21.188688946015425</v>
      </c>
      <c r="G211" t="s">
        <v>47</v>
      </c>
      <c r="H211">
        <v>808</v>
      </c>
      <c r="I211" s="5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20"/>
        <v>film &amp; video</v>
      </c>
      <c r="R211" t="str">
        <f t="shared" si="21"/>
        <v>documentary</v>
      </c>
      <c r="S211" s="11">
        <f t="shared" si="22"/>
        <v>42496.208333333328</v>
      </c>
      <c r="T211" s="11">
        <f t="shared" si="23"/>
        <v>42503.208333333328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67.425531914893625</v>
      </c>
      <c r="G212" t="s">
        <v>14</v>
      </c>
      <c r="H212">
        <v>226</v>
      </c>
      <c r="I212" s="5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20"/>
        <v>film &amp; video</v>
      </c>
      <c r="R212" t="str">
        <f t="shared" si="21"/>
        <v>science fiction</v>
      </c>
      <c r="S212" s="11">
        <f t="shared" si="22"/>
        <v>42797.25</v>
      </c>
      <c r="T212" s="11">
        <f t="shared" si="23"/>
        <v>42824.208333333328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94.923371647509583</v>
      </c>
      <c r="G213" t="s">
        <v>14</v>
      </c>
      <c r="H213">
        <v>1625</v>
      </c>
      <c r="I213" s="5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20"/>
        <v>theater</v>
      </c>
      <c r="R213" t="str">
        <f t="shared" si="21"/>
        <v>plays</v>
      </c>
      <c r="S213" s="11">
        <f t="shared" si="22"/>
        <v>41513.208333333336</v>
      </c>
      <c r="T213" s="11">
        <f t="shared" si="23"/>
        <v>41537.208333333336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151.85185185185185</v>
      </c>
      <c r="G214" t="s">
        <v>20</v>
      </c>
      <c r="H214">
        <v>168</v>
      </c>
      <c r="I214" s="5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20"/>
        <v>theater</v>
      </c>
      <c r="R214" t="str">
        <f t="shared" si="21"/>
        <v>plays</v>
      </c>
      <c r="S214" s="11">
        <f t="shared" si="22"/>
        <v>43814.25</v>
      </c>
      <c r="T214" s="11">
        <f t="shared" si="23"/>
        <v>43860.25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195.16382252559728</v>
      </c>
      <c r="G215" t="s">
        <v>20</v>
      </c>
      <c r="H215">
        <v>4289</v>
      </c>
      <c r="I215" s="5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20"/>
        <v>music</v>
      </c>
      <c r="R215" t="str">
        <f t="shared" si="21"/>
        <v>indie rock</v>
      </c>
      <c r="S215" s="11">
        <f t="shared" si="22"/>
        <v>40488.208333333336</v>
      </c>
      <c r="T215" s="11">
        <f t="shared" si="23"/>
        <v>40496.25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1023.1428571428571</v>
      </c>
      <c r="G216" t="s">
        <v>20</v>
      </c>
      <c r="H216">
        <v>165</v>
      </c>
      <c r="I216" s="5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20"/>
        <v>music</v>
      </c>
      <c r="R216" t="str">
        <f t="shared" si="21"/>
        <v>rock</v>
      </c>
      <c r="S216" s="11">
        <f t="shared" si="22"/>
        <v>40409.208333333336</v>
      </c>
      <c r="T216" s="11">
        <f t="shared" si="23"/>
        <v>40415.208333333336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3.841836734693878</v>
      </c>
      <c r="G217" t="s">
        <v>14</v>
      </c>
      <c r="H217">
        <v>143</v>
      </c>
      <c r="I217" s="5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20"/>
        <v>theater</v>
      </c>
      <c r="R217" t="str">
        <f t="shared" si="21"/>
        <v>plays</v>
      </c>
      <c r="S217" s="11">
        <f t="shared" si="22"/>
        <v>43509.25</v>
      </c>
      <c r="T217" s="11">
        <f t="shared" si="23"/>
        <v>43511.25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155.07066557107643</v>
      </c>
      <c r="G218" t="s">
        <v>20</v>
      </c>
      <c r="H218">
        <v>1815</v>
      </c>
      <c r="I218" s="5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20"/>
        <v>theater</v>
      </c>
      <c r="R218" t="str">
        <f t="shared" si="21"/>
        <v>plays</v>
      </c>
      <c r="S218" s="11">
        <f t="shared" si="22"/>
        <v>40869.25</v>
      </c>
      <c r="T218" s="11">
        <f t="shared" si="23"/>
        <v>40871.25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44.753477588871718</v>
      </c>
      <c r="G219" t="s">
        <v>14</v>
      </c>
      <c r="H219">
        <v>934</v>
      </c>
      <c r="I219" s="5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20"/>
        <v>film &amp; video</v>
      </c>
      <c r="R219" t="str">
        <f t="shared" si="21"/>
        <v>science fiction</v>
      </c>
      <c r="S219" s="11">
        <f t="shared" si="22"/>
        <v>43583.208333333328</v>
      </c>
      <c r="T219" s="11">
        <f t="shared" si="23"/>
        <v>43592.208333333328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215.94736842105263</v>
      </c>
      <c r="G220" t="s">
        <v>20</v>
      </c>
      <c r="H220">
        <v>397</v>
      </c>
      <c r="I220" s="5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20"/>
        <v>film &amp; video</v>
      </c>
      <c r="R220" t="str">
        <f t="shared" si="21"/>
        <v>shorts</v>
      </c>
      <c r="S220" s="11">
        <f t="shared" si="22"/>
        <v>40858.25</v>
      </c>
      <c r="T220" s="11">
        <f t="shared" si="23"/>
        <v>40892.25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332.12709832134288</v>
      </c>
      <c r="G221" t="s">
        <v>20</v>
      </c>
      <c r="H221">
        <v>1539</v>
      </c>
      <c r="I221" s="5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20"/>
        <v>film &amp; video</v>
      </c>
      <c r="R221" t="str">
        <f t="shared" si="21"/>
        <v>animation</v>
      </c>
      <c r="S221" s="11">
        <f t="shared" si="22"/>
        <v>41137.208333333336</v>
      </c>
      <c r="T221" s="11">
        <f t="shared" si="23"/>
        <v>41149.208333333336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8.4430379746835449</v>
      </c>
      <c r="G222" t="s">
        <v>14</v>
      </c>
      <c r="H222">
        <v>17</v>
      </c>
      <c r="I222" s="5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20"/>
        <v>theater</v>
      </c>
      <c r="R222" t="str">
        <f t="shared" si="21"/>
        <v>plays</v>
      </c>
      <c r="S222" s="11">
        <f t="shared" si="22"/>
        <v>40725.208333333336</v>
      </c>
      <c r="T222" s="11">
        <f t="shared" si="23"/>
        <v>40743.208333333336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98.625514403292186</v>
      </c>
      <c r="G223" t="s">
        <v>14</v>
      </c>
      <c r="H223">
        <v>2179</v>
      </c>
      <c r="I223" s="5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20"/>
        <v>food</v>
      </c>
      <c r="R223" t="str">
        <f t="shared" si="21"/>
        <v>food trucks</v>
      </c>
      <c r="S223" s="11">
        <f t="shared" si="22"/>
        <v>41081.208333333336</v>
      </c>
      <c r="T223" s="11">
        <f t="shared" si="23"/>
        <v>41083.208333333336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137.97916666666669</v>
      </c>
      <c r="G224" t="s">
        <v>20</v>
      </c>
      <c r="H224">
        <v>138</v>
      </c>
      <c r="I224" s="5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20"/>
        <v>photography</v>
      </c>
      <c r="R224" t="str">
        <f t="shared" si="21"/>
        <v>photography books</v>
      </c>
      <c r="S224" s="11">
        <f t="shared" si="22"/>
        <v>41914.208333333336</v>
      </c>
      <c r="T224" s="11">
        <f t="shared" si="23"/>
        <v>41915.208333333336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93.81099656357388</v>
      </c>
      <c r="G225" t="s">
        <v>14</v>
      </c>
      <c r="H225">
        <v>931</v>
      </c>
      <c r="I225" s="5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20"/>
        <v>theater</v>
      </c>
      <c r="R225" t="str">
        <f t="shared" si="21"/>
        <v>plays</v>
      </c>
      <c r="S225" s="11">
        <f t="shared" si="22"/>
        <v>42445.208333333328</v>
      </c>
      <c r="T225" s="11">
        <f t="shared" si="23"/>
        <v>42459.208333333328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403.63930885529157</v>
      </c>
      <c r="G226" t="s">
        <v>20</v>
      </c>
      <c r="H226">
        <v>3594</v>
      </c>
      <c r="I226" s="5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20"/>
        <v>film &amp; video</v>
      </c>
      <c r="R226" t="str">
        <f t="shared" si="21"/>
        <v>science fiction</v>
      </c>
      <c r="S226" s="11">
        <f t="shared" si="22"/>
        <v>41906.208333333336</v>
      </c>
      <c r="T226" s="11">
        <f t="shared" si="23"/>
        <v>41951.25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260.1740412979351</v>
      </c>
      <c r="G227" t="s">
        <v>20</v>
      </c>
      <c r="H227">
        <v>5880</v>
      </c>
      <c r="I227" s="5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20"/>
        <v>music</v>
      </c>
      <c r="R227" t="str">
        <f t="shared" si="21"/>
        <v>rock</v>
      </c>
      <c r="S227" s="11">
        <f t="shared" si="22"/>
        <v>41762.208333333336</v>
      </c>
      <c r="T227" s="11">
        <f t="shared" si="23"/>
        <v>41762.208333333336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366.63333333333333</v>
      </c>
      <c r="G228" t="s">
        <v>20</v>
      </c>
      <c r="H228">
        <v>112</v>
      </c>
      <c r="I228" s="5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20"/>
        <v>photography</v>
      </c>
      <c r="R228" t="str">
        <f t="shared" si="21"/>
        <v>photography books</v>
      </c>
      <c r="S228" s="11">
        <f t="shared" si="22"/>
        <v>40276.208333333336</v>
      </c>
      <c r="T228" s="11">
        <f t="shared" si="23"/>
        <v>40313.208333333336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168.72085385878489</v>
      </c>
      <c r="G229" t="s">
        <v>20</v>
      </c>
      <c r="H229">
        <v>943</v>
      </c>
      <c r="I229" s="5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20"/>
        <v>games</v>
      </c>
      <c r="R229" t="str">
        <f t="shared" si="21"/>
        <v>mobile games</v>
      </c>
      <c r="S229" s="11">
        <f t="shared" si="22"/>
        <v>42139.208333333328</v>
      </c>
      <c r="T229" s="11">
        <f t="shared" si="23"/>
        <v>42145.208333333328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119.90717911530093</v>
      </c>
      <c r="G230" t="s">
        <v>20</v>
      </c>
      <c r="H230">
        <v>2468</v>
      </c>
      <c r="I230" s="5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20"/>
        <v>film &amp; video</v>
      </c>
      <c r="R230" t="str">
        <f t="shared" si="21"/>
        <v>animation</v>
      </c>
      <c r="S230" s="11">
        <f t="shared" si="22"/>
        <v>42613.208333333328</v>
      </c>
      <c r="T230" s="11">
        <f t="shared" si="23"/>
        <v>42638.208333333328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193.68925233644859</v>
      </c>
      <c r="G231" t="s">
        <v>20</v>
      </c>
      <c r="H231">
        <v>2551</v>
      </c>
      <c r="I231" s="5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20"/>
        <v>games</v>
      </c>
      <c r="R231" t="str">
        <f t="shared" si="21"/>
        <v>mobile games</v>
      </c>
      <c r="S231" s="11">
        <f t="shared" si="22"/>
        <v>42887.208333333328</v>
      </c>
      <c r="T231" s="11">
        <f t="shared" si="23"/>
        <v>42935.208333333328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420.16666666666669</v>
      </c>
      <c r="G232" t="s">
        <v>20</v>
      </c>
      <c r="H232">
        <v>101</v>
      </c>
      <c r="I232" s="5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20"/>
        <v>games</v>
      </c>
      <c r="R232" t="str">
        <f t="shared" si="21"/>
        <v>video games</v>
      </c>
      <c r="S232" s="11">
        <f t="shared" si="22"/>
        <v>43805.25</v>
      </c>
      <c r="T232" s="11">
        <f t="shared" si="23"/>
        <v>43805.25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76.708333333333329</v>
      </c>
      <c r="G233" t="s">
        <v>74</v>
      </c>
      <c r="H233">
        <v>67</v>
      </c>
      <c r="I233" s="5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20"/>
        <v>theater</v>
      </c>
      <c r="R233" t="str">
        <f t="shared" si="21"/>
        <v>plays</v>
      </c>
      <c r="S233" s="11">
        <f t="shared" si="22"/>
        <v>41415.208333333336</v>
      </c>
      <c r="T233" s="11">
        <f t="shared" si="23"/>
        <v>41473.208333333336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171.26470588235293</v>
      </c>
      <c r="G234" t="s">
        <v>20</v>
      </c>
      <c r="H234">
        <v>92</v>
      </c>
      <c r="I234" s="5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20"/>
        <v>theater</v>
      </c>
      <c r="R234" t="str">
        <f t="shared" si="21"/>
        <v>plays</v>
      </c>
      <c r="S234" s="11">
        <f t="shared" si="22"/>
        <v>42576.208333333328</v>
      </c>
      <c r="T234" s="11">
        <f t="shared" si="23"/>
        <v>42577.208333333328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157.89473684210526</v>
      </c>
      <c r="G235" t="s">
        <v>20</v>
      </c>
      <c r="H235">
        <v>62</v>
      </c>
      <c r="I235" s="5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20"/>
        <v>film &amp; video</v>
      </c>
      <c r="R235" t="str">
        <f t="shared" si="21"/>
        <v>animation</v>
      </c>
      <c r="S235" s="11">
        <f t="shared" si="22"/>
        <v>40706.208333333336</v>
      </c>
      <c r="T235" s="11">
        <f t="shared" si="23"/>
        <v>40722.208333333336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109.08</v>
      </c>
      <c r="G236" t="s">
        <v>20</v>
      </c>
      <c r="H236">
        <v>149</v>
      </c>
      <c r="I236" s="5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20"/>
        <v>games</v>
      </c>
      <c r="R236" t="str">
        <f t="shared" si="21"/>
        <v>video games</v>
      </c>
      <c r="S236" s="11">
        <f t="shared" si="22"/>
        <v>42969.208333333328</v>
      </c>
      <c r="T236" s="11">
        <f t="shared" si="23"/>
        <v>42976.208333333328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41.732558139534881</v>
      </c>
      <c r="G237" t="s">
        <v>14</v>
      </c>
      <c r="H237">
        <v>92</v>
      </c>
      <c r="I237" s="5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20"/>
        <v>film &amp; video</v>
      </c>
      <c r="R237" t="str">
        <f t="shared" si="21"/>
        <v>animation</v>
      </c>
      <c r="S237" s="11">
        <f t="shared" si="22"/>
        <v>42779.25</v>
      </c>
      <c r="T237" s="11">
        <f t="shared" si="23"/>
        <v>42784.25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10.944303797468354</v>
      </c>
      <c r="G238" t="s">
        <v>14</v>
      </c>
      <c r="H238">
        <v>57</v>
      </c>
      <c r="I238" s="5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20"/>
        <v>music</v>
      </c>
      <c r="R238" t="str">
        <f t="shared" si="21"/>
        <v>rock</v>
      </c>
      <c r="S238" s="11">
        <f t="shared" si="22"/>
        <v>43641.208333333328</v>
      </c>
      <c r="T238" s="11">
        <f t="shared" si="23"/>
        <v>43648.208333333328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159.3763440860215</v>
      </c>
      <c r="G239" t="s">
        <v>20</v>
      </c>
      <c r="H239">
        <v>329</v>
      </c>
      <c r="I239" s="5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20"/>
        <v>film &amp; video</v>
      </c>
      <c r="R239" t="str">
        <f t="shared" si="21"/>
        <v>animation</v>
      </c>
      <c r="S239" s="11">
        <f t="shared" si="22"/>
        <v>41754.208333333336</v>
      </c>
      <c r="T239" s="11">
        <f t="shared" si="23"/>
        <v>41756.208333333336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422.41666666666669</v>
      </c>
      <c r="G240" t="s">
        <v>20</v>
      </c>
      <c r="H240">
        <v>97</v>
      </c>
      <c r="I240" s="5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20"/>
        <v>theater</v>
      </c>
      <c r="R240" t="str">
        <f t="shared" si="21"/>
        <v>plays</v>
      </c>
      <c r="S240" s="11">
        <f t="shared" si="22"/>
        <v>43083.25</v>
      </c>
      <c r="T240" s="11">
        <f t="shared" si="23"/>
        <v>43108.25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97.71875</v>
      </c>
      <c r="G241" t="s">
        <v>14</v>
      </c>
      <c r="H241">
        <v>41</v>
      </c>
      <c r="I241" s="5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20"/>
        <v>technology</v>
      </c>
      <c r="R241" t="str">
        <f t="shared" si="21"/>
        <v>wearables</v>
      </c>
      <c r="S241" s="11">
        <f t="shared" si="22"/>
        <v>42245.208333333328</v>
      </c>
      <c r="T241" s="11">
        <f t="shared" si="23"/>
        <v>42249.208333333328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418.78911564625849</v>
      </c>
      <c r="G242" t="s">
        <v>20</v>
      </c>
      <c r="H242">
        <v>1784</v>
      </c>
      <c r="I242" s="5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20"/>
        <v>theater</v>
      </c>
      <c r="R242" t="str">
        <f t="shared" si="21"/>
        <v>plays</v>
      </c>
      <c r="S242" s="11">
        <f t="shared" si="22"/>
        <v>40396.208333333336</v>
      </c>
      <c r="T242" s="11">
        <f t="shared" si="23"/>
        <v>40397.208333333336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101.91632047477745</v>
      </c>
      <c r="G243" t="s">
        <v>20</v>
      </c>
      <c r="H243">
        <v>1684</v>
      </c>
      <c r="I243" s="5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20"/>
        <v>publishing</v>
      </c>
      <c r="R243" t="str">
        <f t="shared" si="21"/>
        <v>nonfiction</v>
      </c>
      <c r="S243" s="11">
        <f t="shared" si="22"/>
        <v>41742.208333333336</v>
      </c>
      <c r="T243" s="11">
        <f t="shared" si="23"/>
        <v>41752.208333333336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127.72619047619047</v>
      </c>
      <c r="G244" t="s">
        <v>20</v>
      </c>
      <c r="H244">
        <v>250</v>
      </c>
      <c r="I244" s="5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20"/>
        <v>music</v>
      </c>
      <c r="R244" t="str">
        <f t="shared" si="21"/>
        <v>rock</v>
      </c>
      <c r="S244" s="11">
        <f t="shared" si="22"/>
        <v>42865.208333333328</v>
      </c>
      <c r="T244" s="11">
        <f t="shared" si="23"/>
        <v>42875.208333333328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445.21739130434781</v>
      </c>
      <c r="G245" t="s">
        <v>20</v>
      </c>
      <c r="H245">
        <v>238</v>
      </c>
      <c r="I245" s="5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20"/>
        <v>theater</v>
      </c>
      <c r="R245" t="str">
        <f t="shared" si="21"/>
        <v>plays</v>
      </c>
      <c r="S245" s="11">
        <f t="shared" si="22"/>
        <v>43163.25</v>
      </c>
      <c r="T245" s="11">
        <f t="shared" si="23"/>
        <v>43166.25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569.71428571428578</v>
      </c>
      <c r="G246" t="s">
        <v>20</v>
      </c>
      <c r="H246">
        <v>53</v>
      </c>
      <c r="I246" s="5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20"/>
        <v>theater</v>
      </c>
      <c r="R246" t="str">
        <f t="shared" si="21"/>
        <v>plays</v>
      </c>
      <c r="S246" s="11">
        <f t="shared" si="22"/>
        <v>41834.208333333336</v>
      </c>
      <c r="T246" s="11">
        <f t="shared" si="23"/>
        <v>41886.208333333336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509.34482758620686</v>
      </c>
      <c r="G247" t="s">
        <v>20</v>
      </c>
      <c r="H247">
        <v>214</v>
      </c>
      <c r="I247" s="5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20"/>
        <v>theater</v>
      </c>
      <c r="R247" t="str">
        <f t="shared" si="21"/>
        <v>plays</v>
      </c>
      <c r="S247" s="11">
        <f t="shared" si="22"/>
        <v>41736.208333333336</v>
      </c>
      <c r="T247" s="11">
        <f t="shared" si="23"/>
        <v>41737.208333333336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325.5333333333333</v>
      </c>
      <c r="G248" t="s">
        <v>20</v>
      </c>
      <c r="H248">
        <v>222</v>
      </c>
      <c r="I248" s="5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20"/>
        <v>technology</v>
      </c>
      <c r="R248" t="str">
        <f t="shared" si="21"/>
        <v>web</v>
      </c>
      <c r="S248" s="11">
        <f t="shared" si="22"/>
        <v>41491.208333333336</v>
      </c>
      <c r="T248" s="11">
        <f t="shared" si="23"/>
        <v>41495.208333333336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932.61616161616166</v>
      </c>
      <c r="G249" t="s">
        <v>20</v>
      </c>
      <c r="H249">
        <v>1884</v>
      </c>
      <c r="I249" s="5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20"/>
        <v>publishing</v>
      </c>
      <c r="R249" t="str">
        <f t="shared" si="21"/>
        <v>fiction</v>
      </c>
      <c r="S249" s="11">
        <f t="shared" si="22"/>
        <v>42726.25</v>
      </c>
      <c r="T249" s="11">
        <f t="shared" si="23"/>
        <v>42741.25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211.33870967741933</v>
      </c>
      <c r="G250" t="s">
        <v>20</v>
      </c>
      <c r="H250">
        <v>218</v>
      </c>
      <c r="I250" s="5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20"/>
        <v>games</v>
      </c>
      <c r="R250" t="str">
        <f t="shared" si="21"/>
        <v>mobile games</v>
      </c>
      <c r="S250" s="11">
        <f t="shared" si="22"/>
        <v>42004.25</v>
      </c>
      <c r="T250" s="11">
        <f t="shared" si="23"/>
        <v>42009.25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273.32520325203251</v>
      </c>
      <c r="G251" t="s">
        <v>20</v>
      </c>
      <c r="H251">
        <v>6465</v>
      </c>
      <c r="I251" s="5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20"/>
        <v>publishing</v>
      </c>
      <c r="R251" t="str">
        <f t="shared" si="21"/>
        <v>translations</v>
      </c>
      <c r="S251" s="11">
        <f t="shared" si="22"/>
        <v>42006.25</v>
      </c>
      <c r="T251" s="11">
        <f t="shared" si="23"/>
        <v>42013.25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3</v>
      </c>
      <c r="G252" t="s">
        <v>14</v>
      </c>
      <c r="H252">
        <v>1</v>
      </c>
      <c r="I252" s="5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20"/>
        <v>music</v>
      </c>
      <c r="R252" t="str">
        <f t="shared" si="21"/>
        <v>rock</v>
      </c>
      <c r="S252" s="11">
        <f t="shared" si="22"/>
        <v>40203.25</v>
      </c>
      <c r="T252" s="11">
        <f t="shared" si="23"/>
        <v>40238.25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54.084507042253513</v>
      </c>
      <c r="G253" t="s">
        <v>14</v>
      </c>
      <c r="H253">
        <v>101</v>
      </c>
      <c r="I253" s="5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20"/>
        <v>theater</v>
      </c>
      <c r="R253" t="str">
        <f t="shared" si="21"/>
        <v>plays</v>
      </c>
      <c r="S253" s="11">
        <f t="shared" si="22"/>
        <v>41252.25</v>
      </c>
      <c r="T253" s="11">
        <f t="shared" si="23"/>
        <v>41254.25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626.29999999999995</v>
      </c>
      <c r="G254" t="s">
        <v>20</v>
      </c>
      <c r="H254">
        <v>59</v>
      </c>
      <c r="I254" s="5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20"/>
        <v>theater</v>
      </c>
      <c r="R254" t="str">
        <f t="shared" si="21"/>
        <v>plays</v>
      </c>
      <c r="S254" s="11">
        <f t="shared" si="22"/>
        <v>41572.208333333336</v>
      </c>
      <c r="T254" s="11">
        <f t="shared" si="23"/>
        <v>41577.208333333336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89.021399176954731</v>
      </c>
      <c r="G255" t="s">
        <v>14</v>
      </c>
      <c r="H255">
        <v>1335</v>
      </c>
      <c r="I255" s="5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20"/>
        <v>film &amp; video</v>
      </c>
      <c r="R255" t="str">
        <f t="shared" si="21"/>
        <v>drama</v>
      </c>
      <c r="S255" s="11">
        <f t="shared" si="22"/>
        <v>40641.208333333336</v>
      </c>
      <c r="T255" s="11">
        <f t="shared" si="23"/>
        <v>40653.208333333336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184.89130434782609</v>
      </c>
      <c r="G256" t="s">
        <v>20</v>
      </c>
      <c r="H256">
        <v>88</v>
      </c>
      <c r="I256" s="5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20"/>
        <v>publishing</v>
      </c>
      <c r="R256" t="str">
        <f t="shared" si="21"/>
        <v>nonfiction</v>
      </c>
      <c r="S256" s="11">
        <f t="shared" si="22"/>
        <v>42787.25</v>
      </c>
      <c r="T256" s="11">
        <f t="shared" si="23"/>
        <v>42789.25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120.16770186335404</v>
      </c>
      <c r="G257" t="s">
        <v>20</v>
      </c>
      <c r="H257">
        <v>1697</v>
      </c>
      <c r="I257" s="5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20"/>
        <v>music</v>
      </c>
      <c r="R257" t="str">
        <f t="shared" si="21"/>
        <v>rock</v>
      </c>
      <c r="S257" s="11">
        <f t="shared" si="22"/>
        <v>40590.25</v>
      </c>
      <c r="T257" s="11">
        <f t="shared" si="23"/>
        <v>40595.25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8"/>
        <v>23.390243902439025</v>
      </c>
      <c r="G258" t="s">
        <v>14</v>
      </c>
      <c r="H258">
        <v>15</v>
      </c>
      <c r="I258" s="5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20"/>
        <v>music</v>
      </c>
      <c r="R258" t="str">
        <f t="shared" si="21"/>
        <v>rock</v>
      </c>
      <c r="S258" s="11">
        <f t="shared" si="22"/>
        <v>42393.25</v>
      </c>
      <c r="T258" s="11">
        <f t="shared" si="23"/>
        <v>42430.25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4">(E259/D259)*100</f>
        <v>146</v>
      </c>
      <c r="G259" t="s">
        <v>20</v>
      </c>
      <c r="H259">
        <v>92</v>
      </c>
      <c r="I259" s="5">
        <f t="shared" ref="I259:I322" si="25">IF(H259=0,0,E259/H259)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26">LEFT(P259,SEARCH("/",P259)-1)</f>
        <v>theater</v>
      </c>
      <c r="R259" t="str">
        <f t="shared" ref="R259:R322" si="27">RIGHT(P259,LEN(P259)-SEARCH("/",P259))</f>
        <v>plays</v>
      </c>
      <c r="S259" s="11">
        <f t="shared" ref="S259:S322" si="28">(((L259/60)/60)/24)+DATE(1970,1,1)</f>
        <v>41338.25</v>
      </c>
      <c r="T259" s="11">
        <f t="shared" ref="T259:T322" si="29">(((M259/60)/60)/24)+DATE(1970,1,1)</f>
        <v>41352.208333333336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268.48</v>
      </c>
      <c r="G260" t="s">
        <v>20</v>
      </c>
      <c r="H260">
        <v>186</v>
      </c>
      <c r="I260" s="5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26"/>
        <v>theater</v>
      </c>
      <c r="R260" t="str">
        <f t="shared" si="27"/>
        <v>plays</v>
      </c>
      <c r="S260" s="11">
        <f t="shared" si="28"/>
        <v>42712.25</v>
      </c>
      <c r="T260" s="11">
        <f t="shared" si="29"/>
        <v>42732.25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597.5</v>
      </c>
      <c r="G261" t="s">
        <v>20</v>
      </c>
      <c r="H261">
        <v>138</v>
      </c>
      <c r="I261" s="5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26"/>
        <v>photography</v>
      </c>
      <c r="R261" t="str">
        <f t="shared" si="27"/>
        <v>photography books</v>
      </c>
      <c r="S261" s="11">
        <f t="shared" si="28"/>
        <v>41251.25</v>
      </c>
      <c r="T261" s="11">
        <f t="shared" si="29"/>
        <v>41270.25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157.69841269841268</v>
      </c>
      <c r="G262" t="s">
        <v>20</v>
      </c>
      <c r="H262">
        <v>261</v>
      </c>
      <c r="I262" s="5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26"/>
        <v>music</v>
      </c>
      <c r="R262" t="str">
        <f t="shared" si="27"/>
        <v>rock</v>
      </c>
      <c r="S262" s="11">
        <f t="shared" si="28"/>
        <v>41180.208333333336</v>
      </c>
      <c r="T262" s="11">
        <f t="shared" si="29"/>
        <v>41192.208333333336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31.201660735468568</v>
      </c>
      <c r="G263" t="s">
        <v>14</v>
      </c>
      <c r="H263">
        <v>454</v>
      </c>
      <c r="I263" s="5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26"/>
        <v>music</v>
      </c>
      <c r="R263" t="str">
        <f t="shared" si="27"/>
        <v>rock</v>
      </c>
      <c r="S263" s="11">
        <f t="shared" si="28"/>
        <v>40415.208333333336</v>
      </c>
      <c r="T263" s="11">
        <f t="shared" si="29"/>
        <v>40419.208333333336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313.41176470588238</v>
      </c>
      <c r="G264" t="s">
        <v>20</v>
      </c>
      <c r="H264">
        <v>107</v>
      </c>
      <c r="I264" s="5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26"/>
        <v>music</v>
      </c>
      <c r="R264" t="str">
        <f t="shared" si="27"/>
        <v>indie rock</v>
      </c>
      <c r="S264" s="11">
        <f t="shared" si="28"/>
        <v>40638.208333333336</v>
      </c>
      <c r="T264" s="11">
        <f t="shared" si="29"/>
        <v>40664.208333333336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370.89655172413791</v>
      </c>
      <c r="G265" t="s">
        <v>20</v>
      </c>
      <c r="H265">
        <v>199</v>
      </c>
      <c r="I265" s="5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26"/>
        <v>photography</v>
      </c>
      <c r="R265" t="str">
        <f t="shared" si="27"/>
        <v>photography books</v>
      </c>
      <c r="S265" s="11">
        <f t="shared" si="28"/>
        <v>40187.25</v>
      </c>
      <c r="T265" s="11">
        <f t="shared" si="29"/>
        <v>40187.25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362.66447368421052</v>
      </c>
      <c r="G266" t="s">
        <v>20</v>
      </c>
      <c r="H266">
        <v>5512</v>
      </c>
      <c r="I266" s="5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26"/>
        <v>theater</v>
      </c>
      <c r="R266" t="str">
        <f t="shared" si="27"/>
        <v>plays</v>
      </c>
      <c r="S266" s="11">
        <f t="shared" si="28"/>
        <v>41317.25</v>
      </c>
      <c r="T266" s="11">
        <f t="shared" si="29"/>
        <v>41333.25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123.08163265306122</v>
      </c>
      <c r="G267" t="s">
        <v>20</v>
      </c>
      <c r="H267">
        <v>86</v>
      </c>
      <c r="I267" s="5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26"/>
        <v>theater</v>
      </c>
      <c r="R267" t="str">
        <f t="shared" si="27"/>
        <v>plays</v>
      </c>
      <c r="S267" s="11">
        <f t="shared" si="28"/>
        <v>42372.25</v>
      </c>
      <c r="T267" s="11">
        <f t="shared" si="29"/>
        <v>42416.25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76.766756032171585</v>
      </c>
      <c r="G268" t="s">
        <v>14</v>
      </c>
      <c r="H268">
        <v>3182</v>
      </c>
      <c r="I268" s="5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26"/>
        <v>music</v>
      </c>
      <c r="R268" t="str">
        <f t="shared" si="27"/>
        <v>jazz</v>
      </c>
      <c r="S268" s="11">
        <f t="shared" si="28"/>
        <v>41950.25</v>
      </c>
      <c r="T268" s="11">
        <f t="shared" si="29"/>
        <v>41983.25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233.62012987012989</v>
      </c>
      <c r="G269" t="s">
        <v>20</v>
      </c>
      <c r="H269">
        <v>2768</v>
      </c>
      <c r="I269" s="5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26"/>
        <v>theater</v>
      </c>
      <c r="R269" t="str">
        <f t="shared" si="27"/>
        <v>plays</v>
      </c>
      <c r="S269" s="11">
        <f t="shared" si="28"/>
        <v>41206.208333333336</v>
      </c>
      <c r="T269" s="11">
        <f t="shared" si="29"/>
        <v>41222.25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180.53333333333333</v>
      </c>
      <c r="G270" t="s">
        <v>20</v>
      </c>
      <c r="H270">
        <v>48</v>
      </c>
      <c r="I270" s="5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26"/>
        <v>film &amp; video</v>
      </c>
      <c r="R270" t="str">
        <f t="shared" si="27"/>
        <v>documentary</v>
      </c>
      <c r="S270" s="11">
        <f t="shared" si="28"/>
        <v>41186.208333333336</v>
      </c>
      <c r="T270" s="11">
        <f t="shared" si="29"/>
        <v>41232.25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252.62857142857143</v>
      </c>
      <c r="G271" t="s">
        <v>20</v>
      </c>
      <c r="H271">
        <v>87</v>
      </c>
      <c r="I271" s="5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26"/>
        <v>film &amp; video</v>
      </c>
      <c r="R271" t="str">
        <f t="shared" si="27"/>
        <v>television</v>
      </c>
      <c r="S271" s="11">
        <f t="shared" si="28"/>
        <v>43496.25</v>
      </c>
      <c r="T271" s="11">
        <f t="shared" si="29"/>
        <v>43517.25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27.176538240368025</v>
      </c>
      <c r="G272" t="s">
        <v>74</v>
      </c>
      <c r="H272">
        <v>1890</v>
      </c>
      <c r="I272" s="5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26"/>
        <v>games</v>
      </c>
      <c r="R272" t="str">
        <f t="shared" si="27"/>
        <v>video games</v>
      </c>
      <c r="S272" s="11">
        <f t="shared" si="28"/>
        <v>40514.25</v>
      </c>
      <c r="T272" s="11">
        <f t="shared" si="29"/>
        <v>40516.25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</v>
      </c>
      <c r="G273" t="s">
        <v>47</v>
      </c>
      <c r="H273">
        <v>61</v>
      </c>
      <c r="I273" s="5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26"/>
        <v>photography</v>
      </c>
      <c r="R273" t="str">
        <f t="shared" si="27"/>
        <v>photography books</v>
      </c>
      <c r="S273" s="11">
        <f t="shared" si="28"/>
        <v>42345.25</v>
      </c>
      <c r="T273" s="11">
        <f t="shared" si="29"/>
        <v>42376.25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304.0097847358121</v>
      </c>
      <c r="G274" t="s">
        <v>20</v>
      </c>
      <c r="H274">
        <v>1894</v>
      </c>
      <c r="I274" s="5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26"/>
        <v>theater</v>
      </c>
      <c r="R274" t="str">
        <f t="shared" si="27"/>
        <v>plays</v>
      </c>
      <c r="S274" s="11">
        <f t="shared" si="28"/>
        <v>43656.208333333328</v>
      </c>
      <c r="T274" s="11">
        <f t="shared" si="29"/>
        <v>43681.208333333328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137.23076923076923</v>
      </c>
      <c r="G275" t="s">
        <v>20</v>
      </c>
      <c r="H275">
        <v>282</v>
      </c>
      <c r="I275" s="5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26"/>
        <v>theater</v>
      </c>
      <c r="R275" t="str">
        <f t="shared" si="27"/>
        <v>plays</v>
      </c>
      <c r="S275" s="11">
        <f t="shared" si="28"/>
        <v>42995.208333333328</v>
      </c>
      <c r="T275" s="11">
        <f t="shared" si="29"/>
        <v>42998.208333333328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32.208333333333336</v>
      </c>
      <c r="G276" t="s">
        <v>14</v>
      </c>
      <c r="H276">
        <v>15</v>
      </c>
      <c r="I276" s="5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26"/>
        <v>theater</v>
      </c>
      <c r="R276" t="str">
        <f t="shared" si="27"/>
        <v>plays</v>
      </c>
      <c r="S276" s="11">
        <f t="shared" si="28"/>
        <v>43045.25</v>
      </c>
      <c r="T276" s="11">
        <f t="shared" si="29"/>
        <v>43050.25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241.51282051282053</v>
      </c>
      <c r="G277" t="s">
        <v>20</v>
      </c>
      <c r="H277">
        <v>116</v>
      </c>
      <c r="I277" s="5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26"/>
        <v>publishing</v>
      </c>
      <c r="R277" t="str">
        <f t="shared" si="27"/>
        <v>translations</v>
      </c>
      <c r="S277" s="11">
        <f t="shared" si="28"/>
        <v>43561.208333333328</v>
      </c>
      <c r="T277" s="11">
        <f t="shared" si="29"/>
        <v>43569.208333333328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96.8</v>
      </c>
      <c r="G278" t="s">
        <v>14</v>
      </c>
      <c r="H278">
        <v>133</v>
      </c>
      <c r="I278" s="5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26"/>
        <v>games</v>
      </c>
      <c r="R278" t="str">
        <f t="shared" si="27"/>
        <v>video games</v>
      </c>
      <c r="S278" s="11">
        <f t="shared" si="28"/>
        <v>41018.208333333336</v>
      </c>
      <c r="T278" s="11">
        <f t="shared" si="29"/>
        <v>41023.208333333336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1066.4285714285716</v>
      </c>
      <c r="G279" t="s">
        <v>20</v>
      </c>
      <c r="H279">
        <v>83</v>
      </c>
      <c r="I279" s="5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26"/>
        <v>theater</v>
      </c>
      <c r="R279" t="str">
        <f t="shared" si="27"/>
        <v>plays</v>
      </c>
      <c r="S279" s="11">
        <f t="shared" si="28"/>
        <v>40378.208333333336</v>
      </c>
      <c r="T279" s="11">
        <f t="shared" si="29"/>
        <v>40380.208333333336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325.88888888888891</v>
      </c>
      <c r="G280" t="s">
        <v>20</v>
      </c>
      <c r="H280">
        <v>91</v>
      </c>
      <c r="I280" s="5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26"/>
        <v>technology</v>
      </c>
      <c r="R280" t="str">
        <f t="shared" si="27"/>
        <v>web</v>
      </c>
      <c r="S280" s="11">
        <f t="shared" si="28"/>
        <v>41239.25</v>
      </c>
      <c r="T280" s="11">
        <f t="shared" si="29"/>
        <v>41264.25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170.70000000000002</v>
      </c>
      <c r="G281" t="s">
        <v>20</v>
      </c>
      <c r="H281">
        <v>546</v>
      </c>
      <c r="I281" s="5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26"/>
        <v>theater</v>
      </c>
      <c r="R281" t="str">
        <f t="shared" si="27"/>
        <v>plays</v>
      </c>
      <c r="S281" s="11">
        <f t="shared" si="28"/>
        <v>43346.208333333328</v>
      </c>
      <c r="T281" s="11">
        <f t="shared" si="29"/>
        <v>43349.208333333328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581.44000000000005</v>
      </c>
      <c r="G282" t="s">
        <v>20</v>
      </c>
      <c r="H282">
        <v>393</v>
      </c>
      <c r="I282" s="5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26"/>
        <v>film &amp; video</v>
      </c>
      <c r="R282" t="str">
        <f t="shared" si="27"/>
        <v>animation</v>
      </c>
      <c r="S282" s="11">
        <f t="shared" si="28"/>
        <v>43060.25</v>
      </c>
      <c r="T282" s="11">
        <f t="shared" si="29"/>
        <v>43066.25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91.520972644376897</v>
      </c>
      <c r="G283" t="s">
        <v>14</v>
      </c>
      <c r="H283">
        <v>2062</v>
      </c>
      <c r="I283" s="5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26"/>
        <v>theater</v>
      </c>
      <c r="R283" t="str">
        <f t="shared" si="27"/>
        <v>plays</v>
      </c>
      <c r="S283" s="11">
        <f t="shared" si="28"/>
        <v>40979.25</v>
      </c>
      <c r="T283" s="11">
        <f t="shared" si="29"/>
        <v>41000.208333333336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108.04761904761904</v>
      </c>
      <c r="G284" t="s">
        <v>20</v>
      </c>
      <c r="H284">
        <v>133</v>
      </c>
      <c r="I284" s="5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26"/>
        <v>film &amp; video</v>
      </c>
      <c r="R284" t="str">
        <f t="shared" si="27"/>
        <v>television</v>
      </c>
      <c r="S284" s="11">
        <f t="shared" si="28"/>
        <v>42701.25</v>
      </c>
      <c r="T284" s="11">
        <f t="shared" si="29"/>
        <v>42707.25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18.728395061728396</v>
      </c>
      <c r="G285" t="s">
        <v>14</v>
      </c>
      <c r="H285">
        <v>29</v>
      </c>
      <c r="I285" s="5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26"/>
        <v>music</v>
      </c>
      <c r="R285" t="str">
        <f t="shared" si="27"/>
        <v>rock</v>
      </c>
      <c r="S285" s="11">
        <f t="shared" si="28"/>
        <v>42520.208333333328</v>
      </c>
      <c r="T285" s="11">
        <f t="shared" si="29"/>
        <v>42525.208333333328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83.193877551020407</v>
      </c>
      <c r="G286" t="s">
        <v>14</v>
      </c>
      <c r="H286">
        <v>132</v>
      </c>
      <c r="I286" s="5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26"/>
        <v>technology</v>
      </c>
      <c r="R286" t="str">
        <f t="shared" si="27"/>
        <v>web</v>
      </c>
      <c r="S286" s="11">
        <f t="shared" si="28"/>
        <v>41030.208333333336</v>
      </c>
      <c r="T286" s="11">
        <f t="shared" si="29"/>
        <v>41035.208333333336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706.33333333333337</v>
      </c>
      <c r="G287" t="s">
        <v>20</v>
      </c>
      <c r="H287">
        <v>254</v>
      </c>
      <c r="I287" s="5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26"/>
        <v>theater</v>
      </c>
      <c r="R287" t="str">
        <f t="shared" si="27"/>
        <v>plays</v>
      </c>
      <c r="S287" s="11">
        <f t="shared" si="28"/>
        <v>42623.208333333328</v>
      </c>
      <c r="T287" s="11">
        <f t="shared" si="29"/>
        <v>42661.208333333328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17.446030330062445</v>
      </c>
      <c r="G288" t="s">
        <v>74</v>
      </c>
      <c r="H288">
        <v>184</v>
      </c>
      <c r="I288" s="5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26"/>
        <v>theater</v>
      </c>
      <c r="R288" t="str">
        <f t="shared" si="27"/>
        <v>plays</v>
      </c>
      <c r="S288" s="11">
        <f t="shared" si="28"/>
        <v>42697.25</v>
      </c>
      <c r="T288" s="11">
        <f t="shared" si="29"/>
        <v>42704.25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209.73015873015873</v>
      </c>
      <c r="G289" t="s">
        <v>20</v>
      </c>
      <c r="H289">
        <v>176</v>
      </c>
      <c r="I289" s="5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26"/>
        <v>music</v>
      </c>
      <c r="R289" t="str">
        <f t="shared" si="27"/>
        <v>electric music</v>
      </c>
      <c r="S289" s="11">
        <f t="shared" si="28"/>
        <v>42122.208333333328</v>
      </c>
      <c r="T289" s="11">
        <f t="shared" si="29"/>
        <v>42122.208333333328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97.785714285714292</v>
      </c>
      <c r="G290" t="s">
        <v>14</v>
      </c>
      <c r="H290">
        <v>137</v>
      </c>
      <c r="I290" s="5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26"/>
        <v>music</v>
      </c>
      <c r="R290" t="str">
        <f t="shared" si="27"/>
        <v>metal</v>
      </c>
      <c r="S290" s="11">
        <f t="shared" si="28"/>
        <v>40982.208333333336</v>
      </c>
      <c r="T290" s="11">
        <f t="shared" si="29"/>
        <v>40983.208333333336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1684.25</v>
      </c>
      <c r="G291" t="s">
        <v>20</v>
      </c>
      <c r="H291">
        <v>337</v>
      </c>
      <c r="I291" s="5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26"/>
        <v>theater</v>
      </c>
      <c r="R291" t="str">
        <f t="shared" si="27"/>
        <v>plays</v>
      </c>
      <c r="S291" s="11">
        <f t="shared" si="28"/>
        <v>42219.208333333328</v>
      </c>
      <c r="T291" s="11">
        <f t="shared" si="29"/>
        <v>42222.208333333328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54.402135231316727</v>
      </c>
      <c r="G292" t="s">
        <v>14</v>
      </c>
      <c r="H292">
        <v>908</v>
      </c>
      <c r="I292" s="5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26"/>
        <v>film &amp; video</v>
      </c>
      <c r="R292" t="str">
        <f t="shared" si="27"/>
        <v>documentary</v>
      </c>
      <c r="S292" s="11">
        <f t="shared" si="28"/>
        <v>41404.208333333336</v>
      </c>
      <c r="T292" s="11">
        <f t="shared" si="29"/>
        <v>41436.208333333336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456.61111111111109</v>
      </c>
      <c r="G293" t="s">
        <v>20</v>
      </c>
      <c r="H293">
        <v>107</v>
      </c>
      <c r="I293" s="5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26"/>
        <v>technology</v>
      </c>
      <c r="R293" t="str">
        <f t="shared" si="27"/>
        <v>web</v>
      </c>
      <c r="S293" s="11">
        <f t="shared" si="28"/>
        <v>40831.208333333336</v>
      </c>
      <c r="T293" s="11">
        <f t="shared" si="29"/>
        <v>40835.208333333336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9.8219178082191778</v>
      </c>
      <c r="G294" t="s">
        <v>14</v>
      </c>
      <c r="H294">
        <v>10</v>
      </c>
      <c r="I294" s="5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26"/>
        <v>food</v>
      </c>
      <c r="R294" t="str">
        <f t="shared" si="27"/>
        <v>food trucks</v>
      </c>
      <c r="S294" s="11">
        <f t="shared" si="28"/>
        <v>40984.208333333336</v>
      </c>
      <c r="T294" s="11">
        <f t="shared" si="29"/>
        <v>41002.208333333336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16.384615384615383</v>
      </c>
      <c r="G295" t="s">
        <v>74</v>
      </c>
      <c r="H295">
        <v>32</v>
      </c>
      <c r="I295" s="5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26"/>
        <v>theater</v>
      </c>
      <c r="R295" t="str">
        <f t="shared" si="27"/>
        <v>plays</v>
      </c>
      <c r="S295" s="11">
        <f t="shared" si="28"/>
        <v>40456.208333333336</v>
      </c>
      <c r="T295" s="11">
        <f t="shared" si="29"/>
        <v>40465.208333333336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1339.6666666666667</v>
      </c>
      <c r="G296" t="s">
        <v>20</v>
      </c>
      <c r="H296">
        <v>183</v>
      </c>
      <c r="I296" s="5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26"/>
        <v>theater</v>
      </c>
      <c r="R296" t="str">
        <f t="shared" si="27"/>
        <v>plays</v>
      </c>
      <c r="S296" s="11">
        <f t="shared" si="28"/>
        <v>43399.208333333328</v>
      </c>
      <c r="T296" s="11">
        <f t="shared" si="29"/>
        <v>43411.25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35.650077760497666</v>
      </c>
      <c r="G297" t="s">
        <v>14</v>
      </c>
      <c r="H297">
        <v>1910</v>
      </c>
      <c r="I297" s="5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26"/>
        <v>theater</v>
      </c>
      <c r="R297" t="str">
        <f t="shared" si="27"/>
        <v>plays</v>
      </c>
      <c r="S297" s="11">
        <f t="shared" si="28"/>
        <v>41562.208333333336</v>
      </c>
      <c r="T297" s="11">
        <f t="shared" si="29"/>
        <v>41587.25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54.950819672131146</v>
      </c>
      <c r="G298" t="s">
        <v>14</v>
      </c>
      <c r="H298">
        <v>38</v>
      </c>
      <c r="I298" s="5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26"/>
        <v>theater</v>
      </c>
      <c r="R298" t="str">
        <f t="shared" si="27"/>
        <v>plays</v>
      </c>
      <c r="S298" s="11">
        <f t="shared" si="28"/>
        <v>43493.25</v>
      </c>
      <c r="T298" s="11">
        <f t="shared" si="29"/>
        <v>43515.25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94.236111111111114</v>
      </c>
      <c r="G299" t="s">
        <v>14</v>
      </c>
      <c r="H299">
        <v>104</v>
      </c>
      <c r="I299" s="5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26"/>
        <v>theater</v>
      </c>
      <c r="R299" t="str">
        <f t="shared" si="27"/>
        <v>plays</v>
      </c>
      <c r="S299" s="11">
        <f t="shared" si="28"/>
        <v>41653.25</v>
      </c>
      <c r="T299" s="11">
        <f t="shared" si="29"/>
        <v>41662.25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143.91428571428571</v>
      </c>
      <c r="G300" t="s">
        <v>20</v>
      </c>
      <c r="H300">
        <v>72</v>
      </c>
      <c r="I300" s="5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26"/>
        <v>music</v>
      </c>
      <c r="R300" t="str">
        <f t="shared" si="27"/>
        <v>rock</v>
      </c>
      <c r="S300" s="11">
        <f t="shared" si="28"/>
        <v>42426.25</v>
      </c>
      <c r="T300" s="11">
        <f t="shared" si="29"/>
        <v>42444.208333333328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51.421052631578945</v>
      </c>
      <c r="G301" t="s">
        <v>14</v>
      </c>
      <c r="H301">
        <v>49</v>
      </c>
      <c r="I301" s="5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26"/>
        <v>food</v>
      </c>
      <c r="R301" t="str">
        <f t="shared" si="27"/>
        <v>food trucks</v>
      </c>
      <c r="S301" s="11">
        <f t="shared" si="28"/>
        <v>42432.25</v>
      </c>
      <c r="T301" s="11">
        <f t="shared" si="29"/>
        <v>42488.208333333328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5</v>
      </c>
      <c r="G302" t="s">
        <v>14</v>
      </c>
      <c r="H302">
        <v>1</v>
      </c>
      <c r="I302" s="5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26"/>
        <v>publishing</v>
      </c>
      <c r="R302" t="str">
        <f t="shared" si="27"/>
        <v>nonfiction</v>
      </c>
      <c r="S302" s="11">
        <f t="shared" si="28"/>
        <v>42977.208333333328</v>
      </c>
      <c r="T302" s="11">
        <f t="shared" si="29"/>
        <v>42978.208333333328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1344.6666666666667</v>
      </c>
      <c r="G303" t="s">
        <v>20</v>
      </c>
      <c r="H303">
        <v>295</v>
      </c>
      <c r="I303" s="5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26"/>
        <v>film &amp; video</v>
      </c>
      <c r="R303" t="str">
        <f t="shared" si="27"/>
        <v>documentary</v>
      </c>
      <c r="S303" s="11">
        <f t="shared" si="28"/>
        <v>42061.25</v>
      </c>
      <c r="T303" s="11">
        <f t="shared" si="29"/>
        <v>42078.208333333328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31.844940867279899</v>
      </c>
      <c r="G304" t="s">
        <v>14</v>
      </c>
      <c r="H304">
        <v>245</v>
      </c>
      <c r="I304" s="5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26"/>
        <v>theater</v>
      </c>
      <c r="R304" t="str">
        <f t="shared" si="27"/>
        <v>plays</v>
      </c>
      <c r="S304" s="11">
        <f t="shared" si="28"/>
        <v>43345.208333333328</v>
      </c>
      <c r="T304" s="11">
        <f t="shared" si="29"/>
        <v>43359.208333333328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82.617647058823536</v>
      </c>
      <c r="G305" t="s">
        <v>14</v>
      </c>
      <c r="H305">
        <v>32</v>
      </c>
      <c r="I305" s="5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26"/>
        <v>music</v>
      </c>
      <c r="R305" t="str">
        <f t="shared" si="27"/>
        <v>indie rock</v>
      </c>
      <c r="S305" s="11">
        <f t="shared" si="28"/>
        <v>42376.25</v>
      </c>
      <c r="T305" s="11">
        <f t="shared" si="29"/>
        <v>42381.25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546.14285714285722</v>
      </c>
      <c r="G306" t="s">
        <v>20</v>
      </c>
      <c r="H306">
        <v>142</v>
      </c>
      <c r="I306" s="5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26"/>
        <v>film &amp; video</v>
      </c>
      <c r="R306" t="str">
        <f t="shared" si="27"/>
        <v>documentary</v>
      </c>
      <c r="S306" s="11">
        <f t="shared" si="28"/>
        <v>42589.208333333328</v>
      </c>
      <c r="T306" s="11">
        <f t="shared" si="29"/>
        <v>42630.208333333328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286.21428571428572</v>
      </c>
      <c r="G307" t="s">
        <v>20</v>
      </c>
      <c r="H307">
        <v>85</v>
      </c>
      <c r="I307" s="5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26"/>
        <v>theater</v>
      </c>
      <c r="R307" t="str">
        <f t="shared" si="27"/>
        <v>plays</v>
      </c>
      <c r="S307" s="11">
        <f t="shared" si="28"/>
        <v>42448.208333333328</v>
      </c>
      <c r="T307" s="11">
        <f t="shared" si="29"/>
        <v>42489.208333333328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7.9076923076923071</v>
      </c>
      <c r="G308" t="s">
        <v>14</v>
      </c>
      <c r="H308">
        <v>7</v>
      </c>
      <c r="I308" s="5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26"/>
        <v>theater</v>
      </c>
      <c r="R308" t="str">
        <f t="shared" si="27"/>
        <v>plays</v>
      </c>
      <c r="S308" s="11">
        <f t="shared" si="28"/>
        <v>42930.208333333328</v>
      </c>
      <c r="T308" s="11">
        <f t="shared" si="29"/>
        <v>42933.208333333328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132.13677811550153</v>
      </c>
      <c r="G309" t="s">
        <v>20</v>
      </c>
      <c r="H309">
        <v>659</v>
      </c>
      <c r="I309" s="5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26"/>
        <v>publishing</v>
      </c>
      <c r="R309" t="str">
        <f t="shared" si="27"/>
        <v>fiction</v>
      </c>
      <c r="S309" s="11">
        <f t="shared" si="28"/>
        <v>41066.208333333336</v>
      </c>
      <c r="T309" s="11">
        <f t="shared" si="29"/>
        <v>41086.208333333336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74.077834179357026</v>
      </c>
      <c r="G310" t="s">
        <v>14</v>
      </c>
      <c r="H310">
        <v>803</v>
      </c>
      <c r="I310" s="5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26"/>
        <v>theater</v>
      </c>
      <c r="R310" t="str">
        <f t="shared" si="27"/>
        <v>plays</v>
      </c>
      <c r="S310" s="11">
        <f t="shared" si="28"/>
        <v>40651.208333333336</v>
      </c>
      <c r="T310" s="11">
        <f t="shared" si="29"/>
        <v>40652.208333333336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75.292682926829272</v>
      </c>
      <c r="G311" t="s">
        <v>74</v>
      </c>
      <c r="H311">
        <v>75</v>
      </c>
      <c r="I311" s="5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26"/>
        <v>music</v>
      </c>
      <c r="R311" t="str">
        <f t="shared" si="27"/>
        <v>indie rock</v>
      </c>
      <c r="S311" s="11">
        <f t="shared" si="28"/>
        <v>40807.208333333336</v>
      </c>
      <c r="T311" s="11">
        <f t="shared" si="29"/>
        <v>40827.208333333336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20.333333333333332</v>
      </c>
      <c r="G312" t="s">
        <v>14</v>
      </c>
      <c r="H312">
        <v>16</v>
      </c>
      <c r="I312" s="5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26"/>
        <v>games</v>
      </c>
      <c r="R312" t="str">
        <f t="shared" si="27"/>
        <v>video games</v>
      </c>
      <c r="S312" s="11">
        <f t="shared" si="28"/>
        <v>40277.208333333336</v>
      </c>
      <c r="T312" s="11">
        <f t="shared" si="29"/>
        <v>40293.208333333336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203.36507936507937</v>
      </c>
      <c r="G313" t="s">
        <v>20</v>
      </c>
      <c r="H313">
        <v>121</v>
      </c>
      <c r="I313" s="5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26"/>
        <v>theater</v>
      </c>
      <c r="R313" t="str">
        <f t="shared" si="27"/>
        <v>plays</v>
      </c>
      <c r="S313" s="11">
        <f t="shared" si="28"/>
        <v>40590.25</v>
      </c>
      <c r="T313" s="11">
        <f t="shared" si="29"/>
        <v>40602.25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310.2284263959391</v>
      </c>
      <c r="G314" t="s">
        <v>20</v>
      </c>
      <c r="H314">
        <v>3742</v>
      </c>
      <c r="I314" s="5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26"/>
        <v>theater</v>
      </c>
      <c r="R314" t="str">
        <f t="shared" si="27"/>
        <v>plays</v>
      </c>
      <c r="S314" s="11">
        <f t="shared" si="28"/>
        <v>41572.208333333336</v>
      </c>
      <c r="T314" s="11">
        <f t="shared" si="29"/>
        <v>41579.208333333336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395.31818181818181</v>
      </c>
      <c r="G315" t="s">
        <v>20</v>
      </c>
      <c r="H315">
        <v>223</v>
      </c>
      <c r="I315" s="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26"/>
        <v>music</v>
      </c>
      <c r="R315" t="str">
        <f t="shared" si="27"/>
        <v>rock</v>
      </c>
      <c r="S315" s="11">
        <f t="shared" si="28"/>
        <v>40966.25</v>
      </c>
      <c r="T315" s="11">
        <f t="shared" si="29"/>
        <v>40968.25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294.71428571428572</v>
      </c>
      <c r="G316" t="s">
        <v>20</v>
      </c>
      <c r="H316">
        <v>133</v>
      </c>
      <c r="I316" s="5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26"/>
        <v>film &amp; video</v>
      </c>
      <c r="R316" t="str">
        <f t="shared" si="27"/>
        <v>documentary</v>
      </c>
      <c r="S316" s="11">
        <f t="shared" si="28"/>
        <v>43536.208333333328</v>
      </c>
      <c r="T316" s="11">
        <f t="shared" si="29"/>
        <v>43541.208333333328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33.89473684210526</v>
      </c>
      <c r="G317" t="s">
        <v>14</v>
      </c>
      <c r="H317">
        <v>31</v>
      </c>
      <c r="I317" s="5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26"/>
        <v>theater</v>
      </c>
      <c r="R317" t="str">
        <f t="shared" si="27"/>
        <v>plays</v>
      </c>
      <c r="S317" s="11">
        <f t="shared" si="28"/>
        <v>41783.208333333336</v>
      </c>
      <c r="T317" s="11">
        <f t="shared" si="29"/>
        <v>41812.208333333336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66.677083333333329</v>
      </c>
      <c r="G318" t="s">
        <v>14</v>
      </c>
      <c r="H318">
        <v>108</v>
      </c>
      <c r="I318" s="5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26"/>
        <v>food</v>
      </c>
      <c r="R318" t="str">
        <f t="shared" si="27"/>
        <v>food trucks</v>
      </c>
      <c r="S318" s="11">
        <f t="shared" si="28"/>
        <v>43788.25</v>
      </c>
      <c r="T318" s="11">
        <f t="shared" si="29"/>
        <v>43789.25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19.227272727272727</v>
      </c>
      <c r="G319" t="s">
        <v>14</v>
      </c>
      <c r="H319">
        <v>30</v>
      </c>
      <c r="I319" s="5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26"/>
        <v>theater</v>
      </c>
      <c r="R319" t="str">
        <f t="shared" si="27"/>
        <v>plays</v>
      </c>
      <c r="S319" s="11">
        <f t="shared" si="28"/>
        <v>42869.208333333328</v>
      </c>
      <c r="T319" s="11">
        <f t="shared" si="29"/>
        <v>42882.208333333328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15.842105263157894</v>
      </c>
      <c r="G320" t="s">
        <v>14</v>
      </c>
      <c r="H320">
        <v>17</v>
      </c>
      <c r="I320" s="5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26"/>
        <v>music</v>
      </c>
      <c r="R320" t="str">
        <f t="shared" si="27"/>
        <v>rock</v>
      </c>
      <c r="S320" s="11">
        <f t="shared" si="28"/>
        <v>41684.25</v>
      </c>
      <c r="T320" s="11">
        <f t="shared" si="29"/>
        <v>41686.25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38.702380952380956</v>
      </c>
      <c r="G321" t="s">
        <v>74</v>
      </c>
      <c r="H321">
        <v>64</v>
      </c>
      <c r="I321" s="5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26"/>
        <v>technology</v>
      </c>
      <c r="R321" t="str">
        <f t="shared" si="27"/>
        <v>web</v>
      </c>
      <c r="S321" s="11">
        <f t="shared" si="28"/>
        <v>40402.208333333336</v>
      </c>
      <c r="T321" s="11">
        <f t="shared" si="29"/>
        <v>40426.208333333336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4"/>
        <v>9.5876777251184837</v>
      </c>
      <c r="G322" t="s">
        <v>14</v>
      </c>
      <c r="H322">
        <v>80</v>
      </c>
      <c r="I322" s="5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26"/>
        <v>publishing</v>
      </c>
      <c r="R322" t="str">
        <f t="shared" si="27"/>
        <v>fiction</v>
      </c>
      <c r="S322" s="11">
        <f t="shared" si="28"/>
        <v>40673.208333333336</v>
      </c>
      <c r="T322" s="11">
        <f t="shared" si="29"/>
        <v>40682.208333333336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0">(E323/D323)*100</f>
        <v>94.144366197183089</v>
      </c>
      <c r="G323" t="s">
        <v>14</v>
      </c>
      <c r="H323">
        <v>2468</v>
      </c>
      <c r="I323" s="5">
        <f t="shared" ref="I323:I386" si="31">IF(H323=0,0,E323/H323)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32">LEFT(P323,SEARCH("/",P323)-1)</f>
        <v>film &amp; video</v>
      </c>
      <c r="R323" t="str">
        <f t="shared" ref="R323:R386" si="33">RIGHT(P323,LEN(P323)-SEARCH("/",P323))</f>
        <v>shorts</v>
      </c>
      <c r="S323" s="11">
        <f t="shared" ref="S323:S386" si="34">(((L323/60)/60)/24)+DATE(1970,1,1)</f>
        <v>40634.208333333336</v>
      </c>
      <c r="T323" s="11">
        <f t="shared" ref="T323:T386" si="35">(((M323/60)/60)/24)+DATE(1970,1,1)</f>
        <v>40642.208333333336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166.56234096692114</v>
      </c>
      <c r="G324" t="s">
        <v>20</v>
      </c>
      <c r="H324">
        <v>5168</v>
      </c>
      <c r="I324" s="5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32"/>
        <v>theater</v>
      </c>
      <c r="R324" t="str">
        <f t="shared" si="33"/>
        <v>plays</v>
      </c>
      <c r="S324" s="11">
        <f t="shared" si="34"/>
        <v>40507.25</v>
      </c>
      <c r="T324" s="11">
        <f t="shared" si="35"/>
        <v>40520.25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24.134831460674157</v>
      </c>
      <c r="G325" t="s">
        <v>14</v>
      </c>
      <c r="H325">
        <v>26</v>
      </c>
      <c r="I325" s="5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32"/>
        <v>film &amp; video</v>
      </c>
      <c r="R325" t="str">
        <f t="shared" si="33"/>
        <v>documentary</v>
      </c>
      <c r="S325" s="11">
        <f t="shared" si="34"/>
        <v>41725.208333333336</v>
      </c>
      <c r="T325" s="11">
        <f t="shared" si="35"/>
        <v>41727.208333333336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164.05633802816902</v>
      </c>
      <c r="G326" t="s">
        <v>20</v>
      </c>
      <c r="H326">
        <v>307</v>
      </c>
      <c r="I326" s="5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32"/>
        <v>theater</v>
      </c>
      <c r="R326" t="str">
        <f t="shared" si="33"/>
        <v>plays</v>
      </c>
      <c r="S326" s="11">
        <f t="shared" si="34"/>
        <v>42176.208333333328</v>
      </c>
      <c r="T326" s="11">
        <f t="shared" si="35"/>
        <v>42188.208333333328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90.723076923076931</v>
      </c>
      <c r="G327" t="s">
        <v>14</v>
      </c>
      <c r="H327">
        <v>73</v>
      </c>
      <c r="I327" s="5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32"/>
        <v>theater</v>
      </c>
      <c r="R327" t="str">
        <f t="shared" si="33"/>
        <v>plays</v>
      </c>
      <c r="S327" s="11">
        <f t="shared" si="34"/>
        <v>43267.208333333328</v>
      </c>
      <c r="T327" s="11">
        <f t="shared" si="35"/>
        <v>43290.208333333328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46.194444444444443</v>
      </c>
      <c r="G328" t="s">
        <v>14</v>
      </c>
      <c r="H328">
        <v>128</v>
      </c>
      <c r="I328" s="5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32"/>
        <v>film &amp; video</v>
      </c>
      <c r="R328" t="str">
        <f t="shared" si="33"/>
        <v>animation</v>
      </c>
      <c r="S328" s="11">
        <f t="shared" si="34"/>
        <v>42364.25</v>
      </c>
      <c r="T328" s="11">
        <f t="shared" si="35"/>
        <v>42370.25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38.53846153846154</v>
      </c>
      <c r="G329" t="s">
        <v>14</v>
      </c>
      <c r="H329">
        <v>33</v>
      </c>
      <c r="I329" s="5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32"/>
        <v>theater</v>
      </c>
      <c r="R329" t="str">
        <f t="shared" si="33"/>
        <v>plays</v>
      </c>
      <c r="S329" s="11">
        <f t="shared" si="34"/>
        <v>43705.208333333328</v>
      </c>
      <c r="T329" s="11">
        <f t="shared" si="35"/>
        <v>43709.208333333328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133.56231003039514</v>
      </c>
      <c r="G330" t="s">
        <v>20</v>
      </c>
      <c r="H330">
        <v>2441</v>
      </c>
      <c r="I330" s="5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32"/>
        <v>music</v>
      </c>
      <c r="R330" t="str">
        <f t="shared" si="33"/>
        <v>rock</v>
      </c>
      <c r="S330" s="11">
        <f t="shared" si="34"/>
        <v>43434.25</v>
      </c>
      <c r="T330" s="11">
        <f t="shared" si="35"/>
        <v>43445.25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22.896588486140725</v>
      </c>
      <c r="G331" t="s">
        <v>47</v>
      </c>
      <c r="H331">
        <v>211</v>
      </c>
      <c r="I331" s="5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32"/>
        <v>games</v>
      </c>
      <c r="R331" t="str">
        <f t="shared" si="33"/>
        <v>video games</v>
      </c>
      <c r="S331" s="11">
        <f t="shared" si="34"/>
        <v>42716.25</v>
      </c>
      <c r="T331" s="11">
        <f t="shared" si="35"/>
        <v>42727.25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184.95548961424333</v>
      </c>
      <c r="G332" t="s">
        <v>20</v>
      </c>
      <c r="H332">
        <v>1385</v>
      </c>
      <c r="I332" s="5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32"/>
        <v>film &amp; video</v>
      </c>
      <c r="R332" t="str">
        <f t="shared" si="33"/>
        <v>documentary</v>
      </c>
      <c r="S332" s="11">
        <f t="shared" si="34"/>
        <v>43077.25</v>
      </c>
      <c r="T332" s="11">
        <f t="shared" si="35"/>
        <v>43078.25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443.72727272727275</v>
      </c>
      <c r="G333" t="s">
        <v>20</v>
      </c>
      <c r="H333">
        <v>190</v>
      </c>
      <c r="I333" s="5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32"/>
        <v>food</v>
      </c>
      <c r="R333" t="str">
        <f t="shared" si="33"/>
        <v>food trucks</v>
      </c>
      <c r="S333" s="11">
        <f t="shared" si="34"/>
        <v>40896.25</v>
      </c>
      <c r="T333" s="11">
        <f t="shared" si="35"/>
        <v>40897.25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199.9806763285024</v>
      </c>
      <c r="G334" t="s">
        <v>20</v>
      </c>
      <c r="H334">
        <v>470</v>
      </c>
      <c r="I334" s="5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32"/>
        <v>technology</v>
      </c>
      <c r="R334" t="str">
        <f t="shared" si="33"/>
        <v>wearables</v>
      </c>
      <c r="S334" s="11">
        <f t="shared" si="34"/>
        <v>41361.208333333336</v>
      </c>
      <c r="T334" s="11">
        <f t="shared" si="35"/>
        <v>41362.208333333336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123.95833333333333</v>
      </c>
      <c r="G335" t="s">
        <v>20</v>
      </c>
      <c r="H335">
        <v>253</v>
      </c>
      <c r="I335" s="5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32"/>
        <v>theater</v>
      </c>
      <c r="R335" t="str">
        <f t="shared" si="33"/>
        <v>plays</v>
      </c>
      <c r="S335" s="11">
        <f t="shared" si="34"/>
        <v>43424.25</v>
      </c>
      <c r="T335" s="11">
        <f t="shared" si="35"/>
        <v>43452.25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186.61329305135951</v>
      </c>
      <c r="G336" t="s">
        <v>20</v>
      </c>
      <c r="H336">
        <v>1113</v>
      </c>
      <c r="I336" s="5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32"/>
        <v>music</v>
      </c>
      <c r="R336" t="str">
        <f t="shared" si="33"/>
        <v>rock</v>
      </c>
      <c r="S336" s="11">
        <f t="shared" si="34"/>
        <v>43110.25</v>
      </c>
      <c r="T336" s="11">
        <f t="shared" si="35"/>
        <v>43117.25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114.28538550057536</v>
      </c>
      <c r="G337" t="s">
        <v>20</v>
      </c>
      <c r="H337">
        <v>2283</v>
      </c>
      <c r="I337" s="5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32"/>
        <v>music</v>
      </c>
      <c r="R337" t="str">
        <f t="shared" si="33"/>
        <v>rock</v>
      </c>
      <c r="S337" s="11">
        <f t="shared" si="34"/>
        <v>43784.25</v>
      </c>
      <c r="T337" s="11">
        <f t="shared" si="35"/>
        <v>43797.25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97.032531824611041</v>
      </c>
      <c r="G338" t="s">
        <v>14</v>
      </c>
      <c r="H338">
        <v>1072</v>
      </c>
      <c r="I338" s="5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32"/>
        <v>music</v>
      </c>
      <c r="R338" t="str">
        <f t="shared" si="33"/>
        <v>rock</v>
      </c>
      <c r="S338" s="11">
        <f t="shared" si="34"/>
        <v>40527.25</v>
      </c>
      <c r="T338" s="11">
        <f t="shared" si="35"/>
        <v>40528.25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122.81904761904762</v>
      </c>
      <c r="G339" t="s">
        <v>20</v>
      </c>
      <c r="H339">
        <v>1095</v>
      </c>
      <c r="I339" s="5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32"/>
        <v>theater</v>
      </c>
      <c r="R339" t="str">
        <f t="shared" si="33"/>
        <v>plays</v>
      </c>
      <c r="S339" s="11">
        <f t="shared" si="34"/>
        <v>43780.25</v>
      </c>
      <c r="T339" s="11">
        <f t="shared" si="35"/>
        <v>43781.25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179.14326647564468</v>
      </c>
      <c r="G340" t="s">
        <v>20</v>
      </c>
      <c r="H340">
        <v>1690</v>
      </c>
      <c r="I340" s="5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32"/>
        <v>theater</v>
      </c>
      <c r="R340" t="str">
        <f t="shared" si="33"/>
        <v>plays</v>
      </c>
      <c r="S340" s="11">
        <f t="shared" si="34"/>
        <v>40821.208333333336</v>
      </c>
      <c r="T340" s="11">
        <f t="shared" si="35"/>
        <v>40851.208333333336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79.951577402787962</v>
      </c>
      <c r="G341" t="s">
        <v>74</v>
      </c>
      <c r="H341">
        <v>1297</v>
      </c>
      <c r="I341" s="5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32"/>
        <v>theater</v>
      </c>
      <c r="R341" t="str">
        <f t="shared" si="33"/>
        <v>plays</v>
      </c>
      <c r="S341" s="11">
        <f t="shared" si="34"/>
        <v>42949.208333333328</v>
      </c>
      <c r="T341" s="11">
        <f t="shared" si="35"/>
        <v>42963.208333333328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94.242587601078171</v>
      </c>
      <c r="G342" t="s">
        <v>14</v>
      </c>
      <c r="H342">
        <v>393</v>
      </c>
      <c r="I342" s="5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32"/>
        <v>photography</v>
      </c>
      <c r="R342" t="str">
        <f t="shared" si="33"/>
        <v>photography books</v>
      </c>
      <c r="S342" s="11">
        <f t="shared" si="34"/>
        <v>40889.25</v>
      </c>
      <c r="T342" s="11">
        <f t="shared" si="35"/>
        <v>40890.25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84.669291338582681</v>
      </c>
      <c r="G343" t="s">
        <v>14</v>
      </c>
      <c r="H343">
        <v>1257</v>
      </c>
      <c r="I343" s="5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32"/>
        <v>music</v>
      </c>
      <c r="R343" t="str">
        <f t="shared" si="33"/>
        <v>indie rock</v>
      </c>
      <c r="S343" s="11">
        <f t="shared" si="34"/>
        <v>42244.208333333328</v>
      </c>
      <c r="T343" s="11">
        <f t="shared" si="35"/>
        <v>42251.208333333328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66.521920668058456</v>
      </c>
      <c r="G344" t="s">
        <v>14</v>
      </c>
      <c r="H344">
        <v>328</v>
      </c>
      <c r="I344" s="5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32"/>
        <v>theater</v>
      </c>
      <c r="R344" t="str">
        <f t="shared" si="33"/>
        <v>plays</v>
      </c>
      <c r="S344" s="11">
        <f t="shared" si="34"/>
        <v>41475.208333333336</v>
      </c>
      <c r="T344" s="11">
        <f t="shared" si="35"/>
        <v>41487.208333333336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53.922222222222224</v>
      </c>
      <c r="G345" t="s">
        <v>14</v>
      </c>
      <c r="H345">
        <v>147</v>
      </c>
      <c r="I345" s="5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32"/>
        <v>theater</v>
      </c>
      <c r="R345" t="str">
        <f t="shared" si="33"/>
        <v>plays</v>
      </c>
      <c r="S345" s="11">
        <f t="shared" si="34"/>
        <v>41597.25</v>
      </c>
      <c r="T345" s="11">
        <f t="shared" si="35"/>
        <v>41650.25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41.983299595141702</v>
      </c>
      <c r="G346" t="s">
        <v>14</v>
      </c>
      <c r="H346">
        <v>830</v>
      </c>
      <c r="I346" s="5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32"/>
        <v>games</v>
      </c>
      <c r="R346" t="str">
        <f t="shared" si="33"/>
        <v>video games</v>
      </c>
      <c r="S346" s="11">
        <f t="shared" si="34"/>
        <v>43122.25</v>
      </c>
      <c r="T346" s="11">
        <f t="shared" si="35"/>
        <v>43162.25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14.69479695431472</v>
      </c>
      <c r="G347" t="s">
        <v>14</v>
      </c>
      <c r="H347">
        <v>331</v>
      </c>
      <c r="I347" s="5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32"/>
        <v>film &amp; video</v>
      </c>
      <c r="R347" t="str">
        <f t="shared" si="33"/>
        <v>drama</v>
      </c>
      <c r="S347" s="11">
        <f t="shared" si="34"/>
        <v>42194.208333333328</v>
      </c>
      <c r="T347" s="11">
        <f t="shared" si="35"/>
        <v>42195.208333333328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34.475000000000001</v>
      </c>
      <c r="G348" t="s">
        <v>14</v>
      </c>
      <c r="H348">
        <v>25</v>
      </c>
      <c r="I348" s="5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32"/>
        <v>music</v>
      </c>
      <c r="R348" t="str">
        <f t="shared" si="33"/>
        <v>indie rock</v>
      </c>
      <c r="S348" s="11">
        <f t="shared" si="34"/>
        <v>42971.208333333328</v>
      </c>
      <c r="T348" s="11">
        <f t="shared" si="35"/>
        <v>43026.208333333328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1400.7777777777778</v>
      </c>
      <c r="G349" t="s">
        <v>20</v>
      </c>
      <c r="H349">
        <v>191</v>
      </c>
      <c r="I349" s="5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32"/>
        <v>technology</v>
      </c>
      <c r="R349" t="str">
        <f t="shared" si="33"/>
        <v>web</v>
      </c>
      <c r="S349" s="11">
        <f t="shared" si="34"/>
        <v>42046.25</v>
      </c>
      <c r="T349" s="11">
        <f t="shared" si="35"/>
        <v>42070.25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71.770351758793964</v>
      </c>
      <c r="G350" t="s">
        <v>14</v>
      </c>
      <c r="H350">
        <v>3483</v>
      </c>
      <c r="I350" s="5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32"/>
        <v>food</v>
      </c>
      <c r="R350" t="str">
        <f t="shared" si="33"/>
        <v>food trucks</v>
      </c>
      <c r="S350" s="11">
        <f t="shared" si="34"/>
        <v>42782.25</v>
      </c>
      <c r="T350" s="11">
        <f t="shared" si="35"/>
        <v>42795.25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53.074115044247783</v>
      </c>
      <c r="G351" t="s">
        <v>14</v>
      </c>
      <c r="H351">
        <v>923</v>
      </c>
      <c r="I351" s="5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32"/>
        <v>theater</v>
      </c>
      <c r="R351" t="str">
        <f t="shared" si="33"/>
        <v>plays</v>
      </c>
      <c r="S351" s="11">
        <f t="shared" si="34"/>
        <v>42930.208333333328</v>
      </c>
      <c r="T351" s="11">
        <f t="shared" si="35"/>
        <v>42960.208333333328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5</v>
      </c>
      <c r="G352" t="s">
        <v>14</v>
      </c>
      <c r="H352">
        <v>1</v>
      </c>
      <c r="I352" s="5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32"/>
        <v>music</v>
      </c>
      <c r="R352" t="str">
        <f t="shared" si="33"/>
        <v>jazz</v>
      </c>
      <c r="S352" s="11">
        <f t="shared" si="34"/>
        <v>42144.208333333328</v>
      </c>
      <c r="T352" s="11">
        <f t="shared" si="35"/>
        <v>42162.208333333328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127.70715249662618</v>
      </c>
      <c r="G353" t="s">
        <v>20</v>
      </c>
      <c r="H353">
        <v>2013</v>
      </c>
      <c r="I353" s="5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32"/>
        <v>music</v>
      </c>
      <c r="R353" t="str">
        <f t="shared" si="33"/>
        <v>rock</v>
      </c>
      <c r="S353" s="11">
        <f t="shared" si="34"/>
        <v>42240.208333333328</v>
      </c>
      <c r="T353" s="11">
        <f t="shared" si="35"/>
        <v>42254.208333333328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34.892857142857139</v>
      </c>
      <c r="G354" t="s">
        <v>14</v>
      </c>
      <c r="H354">
        <v>33</v>
      </c>
      <c r="I354" s="5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32"/>
        <v>theater</v>
      </c>
      <c r="R354" t="str">
        <f t="shared" si="33"/>
        <v>plays</v>
      </c>
      <c r="S354" s="11">
        <f t="shared" si="34"/>
        <v>42315.25</v>
      </c>
      <c r="T354" s="11">
        <f t="shared" si="35"/>
        <v>42323.25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410.59821428571428</v>
      </c>
      <c r="G355" t="s">
        <v>20</v>
      </c>
      <c r="H355">
        <v>1703</v>
      </c>
      <c r="I355" s="5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32"/>
        <v>theater</v>
      </c>
      <c r="R355" t="str">
        <f t="shared" si="33"/>
        <v>plays</v>
      </c>
      <c r="S355" s="11">
        <f t="shared" si="34"/>
        <v>43651.208333333328</v>
      </c>
      <c r="T355" s="11">
        <f t="shared" si="35"/>
        <v>43652.208333333328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123.73770491803278</v>
      </c>
      <c r="G356" t="s">
        <v>20</v>
      </c>
      <c r="H356">
        <v>80</v>
      </c>
      <c r="I356" s="5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32"/>
        <v>film &amp; video</v>
      </c>
      <c r="R356" t="str">
        <f t="shared" si="33"/>
        <v>documentary</v>
      </c>
      <c r="S356" s="11">
        <f t="shared" si="34"/>
        <v>41520.208333333336</v>
      </c>
      <c r="T356" s="11">
        <f t="shared" si="35"/>
        <v>41527.208333333336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58.973684210526315</v>
      </c>
      <c r="G357" t="s">
        <v>47</v>
      </c>
      <c r="H357">
        <v>86</v>
      </c>
      <c r="I357" s="5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32"/>
        <v>technology</v>
      </c>
      <c r="R357" t="str">
        <f t="shared" si="33"/>
        <v>wearables</v>
      </c>
      <c r="S357" s="11">
        <f t="shared" si="34"/>
        <v>42757.25</v>
      </c>
      <c r="T357" s="11">
        <f t="shared" si="35"/>
        <v>42797.25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36.892473118279568</v>
      </c>
      <c r="G358" t="s">
        <v>14</v>
      </c>
      <c r="H358">
        <v>40</v>
      </c>
      <c r="I358" s="5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32"/>
        <v>theater</v>
      </c>
      <c r="R358" t="str">
        <f t="shared" si="33"/>
        <v>plays</v>
      </c>
      <c r="S358" s="11">
        <f t="shared" si="34"/>
        <v>40922.25</v>
      </c>
      <c r="T358" s="11">
        <f t="shared" si="35"/>
        <v>40931.25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184.91304347826087</v>
      </c>
      <c r="G359" t="s">
        <v>20</v>
      </c>
      <c r="H359">
        <v>41</v>
      </c>
      <c r="I359" s="5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32"/>
        <v>games</v>
      </c>
      <c r="R359" t="str">
        <f t="shared" si="33"/>
        <v>video games</v>
      </c>
      <c r="S359" s="11">
        <f t="shared" si="34"/>
        <v>42250.208333333328</v>
      </c>
      <c r="T359" s="11">
        <f t="shared" si="35"/>
        <v>42275.208333333328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11.814432989690722</v>
      </c>
      <c r="G360" t="s">
        <v>14</v>
      </c>
      <c r="H360">
        <v>23</v>
      </c>
      <c r="I360" s="5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32"/>
        <v>photography</v>
      </c>
      <c r="R360" t="str">
        <f t="shared" si="33"/>
        <v>photography books</v>
      </c>
      <c r="S360" s="11">
        <f t="shared" si="34"/>
        <v>43322.208333333328</v>
      </c>
      <c r="T360" s="11">
        <f t="shared" si="35"/>
        <v>43325.208333333328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298.7</v>
      </c>
      <c r="G361" t="s">
        <v>20</v>
      </c>
      <c r="H361">
        <v>187</v>
      </c>
      <c r="I361" s="5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32"/>
        <v>film &amp; video</v>
      </c>
      <c r="R361" t="str">
        <f t="shared" si="33"/>
        <v>animation</v>
      </c>
      <c r="S361" s="11">
        <f t="shared" si="34"/>
        <v>40782.208333333336</v>
      </c>
      <c r="T361" s="11">
        <f t="shared" si="35"/>
        <v>40789.208333333336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226.35175879396985</v>
      </c>
      <c r="G362" t="s">
        <v>20</v>
      </c>
      <c r="H362">
        <v>2875</v>
      </c>
      <c r="I362" s="5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32"/>
        <v>theater</v>
      </c>
      <c r="R362" t="str">
        <f t="shared" si="33"/>
        <v>plays</v>
      </c>
      <c r="S362" s="11">
        <f t="shared" si="34"/>
        <v>40544.25</v>
      </c>
      <c r="T362" s="11">
        <f t="shared" si="35"/>
        <v>40558.25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173.56363636363636</v>
      </c>
      <c r="G363" t="s">
        <v>20</v>
      </c>
      <c r="H363">
        <v>88</v>
      </c>
      <c r="I363" s="5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32"/>
        <v>theater</v>
      </c>
      <c r="R363" t="str">
        <f t="shared" si="33"/>
        <v>plays</v>
      </c>
      <c r="S363" s="11">
        <f t="shared" si="34"/>
        <v>43015.208333333328</v>
      </c>
      <c r="T363" s="11">
        <f t="shared" si="35"/>
        <v>43039.208333333328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371.75675675675677</v>
      </c>
      <c r="G364" t="s">
        <v>20</v>
      </c>
      <c r="H364">
        <v>191</v>
      </c>
      <c r="I364" s="5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32"/>
        <v>music</v>
      </c>
      <c r="R364" t="str">
        <f t="shared" si="33"/>
        <v>rock</v>
      </c>
      <c r="S364" s="11">
        <f t="shared" si="34"/>
        <v>40570.25</v>
      </c>
      <c r="T364" s="11">
        <f t="shared" si="35"/>
        <v>40608.25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160.19230769230771</v>
      </c>
      <c r="G365" t="s">
        <v>20</v>
      </c>
      <c r="H365">
        <v>139</v>
      </c>
      <c r="I365" s="5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32"/>
        <v>music</v>
      </c>
      <c r="R365" t="str">
        <f t="shared" si="33"/>
        <v>rock</v>
      </c>
      <c r="S365" s="11">
        <f t="shared" si="34"/>
        <v>40904.25</v>
      </c>
      <c r="T365" s="11">
        <f t="shared" si="35"/>
        <v>40905.25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1616.3333333333335</v>
      </c>
      <c r="G366" t="s">
        <v>20</v>
      </c>
      <c r="H366">
        <v>186</v>
      </c>
      <c r="I366" s="5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32"/>
        <v>music</v>
      </c>
      <c r="R366" t="str">
        <f t="shared" si="33"/>
        <v>indie rock</v>
      </c>
      <c r="S366" s="11">
        <f t="shared" si="34"/>
        <v>43164.25</v>
      </c>
      <c r="T366" s="11">
        <f t="shared" si="35"/>
        <v>43194.208333333328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733.4375</v>
      </c>
      <c r="G367" t="s">
        <v>20</v>
      </c>
      <c r="H367">
        <v>112</v>
      </c>
      <c r="I367" s="5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32"/>
        <v>theater</v>
      </c>
      <c r="R367" t="str">
        <f t="shared" si="33"/>
        <v>plays</v>
      </c>
      <c r="S367" s="11">
        <f t="shared" si="34"/>
        <v>42733.25</v>
      </c>
      <c r="T367" s="11">
        <f t="shared" si="35"/>
        <v>42760.25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592.11111111111109</v>
      </c>
      <c r="G368" t="s">
        <v>20</v>
      </c>
      <c r="H368">
        <v>101</v>
      </c>
      <c r="I368" s="5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32"/>
        <v>theater</v>
      </c>
      <c r="R368" t="str">
        <f t="shared" si="33"/>
        <v>plays</v>
      </c>
      <c r="S368" s="11">
        <f t="shared" si="34"/>
        <v>40546.25</v>
      </c>
      <c r="T368" s="11">
        <f t="shared" si="35"/>
        <v>40547.25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18.888888888888889</v>
      </c>
      <c r="G369" t="s">
        <v>14</v>
      </c>
      <c r="H369">
        <v>75</v>
      </c>
      <c r="I369" s="5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32"/>
        <v>theater</v>
      </c>
      <c r="R369" t="str">
        <f t="shared" si="33"/>
        <v>plays</v>
      </c>
      <c r="S369" s="11">
        <f t="shared" si="34"/>
        <v>41930.208333333336</v>
      </c>
      <c r="T369" s="11">
        <f t="shared" si="35"/>
        <v>41954.25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276.80769230769232</v>
      </c>
      <c r="G370" t="s">
        <v>20</v>
      </c>
      <c r="H370">
        <v>206</v>
      </c>
      <c r="I370" s="5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32"/>
        <v>film &amp; video</v>
      </c>
      <c r="R370" t="str">
        <f t="shared" si="33"/>
        <v>documentary</v>
      </c>
      <c r="S370" s="11">
        <f t="shared" si="34"/>
        <v>40464.208333333336</v>
      </c>
      <c r="T370" s="11">
        <f t="shared" si="35"/>
        <v>40487.208333333336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273.01851851851848</v>
      </c>
      <c r="G371" t="s">
        <v>20</v>
      </c>
      <c r="H371">
        <v>154</v>
      </c>
      <c r="I371" s="5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32"/>
        <v>film &amp; video</v>
      </c>
      <c r="R371" t="str">
        <f t="shared" si="33"/>
        <v>television</v>
      </c>
      <c r="S371" s="11">
        <f t="shared" si="34"/>
        <v>41308.25</v>
      </c>
      <c r="T371" s="11">
        <f t="shared" si="35"/>
        <v>41347.208333333336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159.36331255565449</v>
      </c>
      <c r="G372" t="s">
        <v>20</v>
      </c>
      <c r="H372">
        <v>5966</v>
      </c>
      <c r="I372" s="5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32"/>
        <v>theater</v>
      </c>
      <c r="R372" t="str">
        <f t="shared" si="33"/>
        <v>plays</v>
      </c>
      <c r="S372" s="11">
        <f t="shared" si="34"/>
        <v>43570.208333333328</v>
      </c>
      <c r="T372" s="11">
        <f t="shared" si="35"/>
        <v>43576.208333333328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67.869978858350947</v>
      </c>
      <c r="G373" t="s">
        <v>14</v>
      </c>
      <c r="H373">
        <v>2176</v>
      </c>
      <c r="I373" s="5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32"/>
        <v>theater</v>
      </c>
      <c r="R373" t="str">
        <f t="shared" si="33"/>
        <v>plays</v>
      </c>
      <c r="S373" s="11">
        <f t="shared" si="34"/>
        <v>42043.25</v>
      </c>
      <c r="T373" s="11">
        <f t="shared" si="35"/>
        <v>42094.208333333328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1591.5555555555554</v>
      </c>
      <c r="G374" t="s">
        <v>20</v>
      </c>
      <c r="H374">
        <v>169</v>
      </c>
      <c r="I374" s="5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32"/>
        <v>film &amp; video</v>
      </c>
      <c r="R374" t="str">
        <f t="shared" si="33"/>
        <v>documentary</v>
      </c>
      <c r="S374" s="11">
        <f t="shared" si="34"/>
        <v>42012.25</v>
      </c>
      <c r="T374" s="11">
        <f t="shared" si="35"/>
        <v>42032.25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730.18222222222221</v>
      </c>
      <c r="G375" t="s">
        <v>20</v>
      </c>
      <c r="H375">
        <v>2106</v>
      </c>
      <c r="I375" s="5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32"/>
        <v>theater</v>
      </c>
      <c r="R375" t="str">
        <f t="shared" si="33"/>
        <v>plays</v>
      </c>
      <c r="S375" s="11">
        <f t="shared" si="34"/>
        <v>42964.208333333328</v>
      </c>
      <c r="T375" s="11">
        <f t="shared" si="35"/>
        <v>42972.208333333328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13.185782556750297</v>
      </c>
      <c r="G376" t="s">
        <v>14</v>
      </c>
      <c r="H376">
        <v>441</v>
      </c>
      <c r="I376" s="5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32"/>
        <v>film &amp; video</v>
      </c>
      <c r="R376" t="str">
        <f t="shared" si="33"/>
        <v>documentary</v>
      </c>
      <c r="S376" s="11">
        <f t="shared" si="34"/>
        <v>43476.25</v>
      </c>
      <c r="T376" s="11">
        <f t="shared" si="35"/>
        <v>43481.25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54.777777777777779</v>
      </c>
      <c r="G377" t="s">
        <v>14</v>
      </c>
      <c r="H377">
        <v>25</v>
      </c>
      <c r="I377" s="5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32"/>
        <v>music</v>
      </c>
      <c r="R377" t="str">
        <f t="shared" si="33"/>
        <v>indie rock</v>
      </c>
      <c r="S377" s="11">
        <f t="shared" si="34"/>
        <v>42293.208333333328</v>
      </c>
      <c r="T377" s="11">
        <f t="shared" si="35"/>
        <v>42350.25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361.02941176470591</v>
      </c>
      <c r="G378" t="s">
        <v>20</v>
      </c>
      <c r="H378">
        <v>131</v>
      </c>
      <c r="I378" s="5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32"/>
        <v>music</v>
      </c>
      <c r="R378" t="str">
        <f t="shared" si="33"/>
        <v>rock</v>
      </c>
      <c r="S378" s="11">
        <f t="shared" si="34"/>
        <v>41826.208333333336</v>
      </c>
      <c r="T378" s="11">
        <f t="shared" si="35"/>
        <v>41832.208333333336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10.257545271629779</v>
      </c>
      <c r="G379" t="s">
        <v>14</v>
      </c>
      <c r="H379">
        <v>127</v>
      </c>
      <c r="I379" s="5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32"/>
        <v>theater</v>
      </c>
      <c r="R379" t="str">
        <f t="shared" si="33"/>
        <v>plays</v>
      </c>
      <c r="S379" s="11">
        <f t="shared" si="34"/>
        <v>43760.208333333328</v>
      </c>
      <c r="T379" s="11">
        <f t="shared" si="35"/>
        <v>43774.25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13.962962962962964</v>
      </c>
      <c r="G380" t="s">
        <v>14</v>
      </c>
      <c r="H380">
        <v>355</v>
      </c>
      <c r="I380" s="5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32"/>
        <v>film &amp; video</v>
      </c>
      <c r="R380" t="str">
        <f t="shared" si="33"/>
        <v>documentary</v>
      </c>
      <c r="S380" s="11">
        <f t="shared" si="34"/>
        <v>43241.208333333328</v>
      </c>
      <c r="T380" s="11">
        <f t="shared" si="35"/>
        <v>43279.208333333328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40.444444444444443</v>
      </c>
      <c r="G381" t="s">
        <v>14</v>
      </c>
      <c r="H381">
        <v>44</v>
      </c>
      <c r="I381" s="5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32"/>
        <v>theater</v>
      </c>
      <c r="R381" t="str">
        <f t="shared" si="33"/>
        <v>plays</v>
      </c>
      <c r="S381" s="11">
        <f t="shared" si="34"/>
        <v>40843.208333333336</v>
      </c>
      <c r="T381" s="11">
        <f t="shared" si="35"/>
        <v>40857.25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160.32</v>
      </c>
      <c r="G382" t="s">
        <v>20</v>
      </c>
      <c r="H382">
        <v>84</v>
      </c>
      <c r="I382" s="5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32"/>
        <v>theater</v>
      </c>
      <c r="R382" t="str">
        <f t="shared" si="33"/>
        <v>plays</v>
      </c>
      <c r="S382" s="11">
        <f t="shared" si="34"/>
        <v>41448.208333333336</v>
      </c>
      <c r="T382" s="11">
        <f t="shared" si="35"/>
        <v>41453.208333333336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183.9433962264151</v>
      </c>
      <c r="G383" t="s">
        <v>20</v>
      </c>
      <c r="H383">
        <v>155</v>
      </c>
      <c r="I383" s="5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32"/>
        <v>theater</v>
      </c>
      <c r="R383" t="str">
        <f t="shared" si="33"/>
        <v>plays</v>
      </c>
      <c r="S383" s="11">
        <f t="shared" si="34"/>
        <v>42163.208333333328</v>
      </c>
      <c r="T383" s="11">
        <f t="shared" si="35"/>
        <v>42209.208333333328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63.769230769230766</v>
      </c>
      <c r="G384" t="s">
        <v>14</v>
      </c>
      <c r="H384">
        <v>67</v>
      </c>
      <c r="I384" s="5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32"/>
        <v>photography</v>
      </c>
      <c r="R384" t="str">
        <f t="shared" si="33"/>
        <v>photography books</v>
      </c>
      <c r="S384" s="11">
        <f t="shared" si="34"/>
        <v>43024.208333333328</v>
      </c>
      <c r="T384" s="11">
        <f t="shared" si="35"/>
        <v>43043.208333333328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225.38095238095238</v>
      </c>
      <c r="G385" t="s">
        <v>20</v>
      </c>
      <c r="H385">
        <v>189</v>
      </c>
      <c r="I385" s="5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32"/>
        <v>food</v>
      </c>
      <c r="R385" t="str">
        <f t="shared" si="33"/>
        <v>food trucks</v>
      </c>
      <c r="S385" s="11">
        <f t="shared" si="34"/>
        <v>43509.25</v>
      </c>
      <c r="T385" s="11">
        <f t="shared" si="35"/>
        <v>43515.25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0"/>
        <v>172.00961538461539</v>
      </c>
      <c r="G386" t="s">
        <v>20</v>
      </c>
      <c r="H386">
        <v>4799</v>
      </c>
      <c r="I386" s="5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32"/>
        <v>film &amp; video</v>
      </c>
      <c r="R386" t="str">
        <f t="shared" si="33"/>
        <v>documentary</v>
      </c>
      <c r="S386" s="11">
        <f t="shared" si="34"/>
        <v>42776.25</v>
      </c>
      <c r="T386" s="11">
        <f t="shared" si="35"/>
        <v>42803.25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6">(E387/D387)*100</f>
        <v>146.16709511568124</v>
      </c>
      <c r="G387" t="s">
        <v>20</v>
      </c>
      <c r="H387">
        <v>1137</v>
      </c>
      <c r="I387" s="5">
        <f t="shared" ref="I387:I450" si="37">IF(H387=0,0,E387/H387)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38">LEFT(P387,SEARCH("/",P387)-1)</f>
        <v>publishing</v>
      </c>
      <c r="R387" t="str">
        <f t="shared" ref="R387:R450" si="39">RIGHT(P387,LEN(P387)-SEARCH("/",P387))</f>
        <v>nonfiction</v>
      </c>
      <c r="S387" s="11">
        <f t="shared" ref="S387:S450" si="40">(((L387/60)/60)/24)+DATE(1970,1,1)</f>
        <v>43553.208333333328</v>
      </c>
      <c r="T387" s="11">
        <f t="shared" ref="T387:T450" si="41">(((M387/60)/60)/24)+DATE(1970,1,1)</f>
        <v>43585.208333333328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76.42361623616236</v>
      </c>
      <c r="G388" t="s">
        <v>14</v>
      </c>
      <c r="H388">
        <v>1068</v>
      </c>
      <c r="I388" s="5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38"/>
        <v>theater</v>
      </c>
      <c r="R388" t="str">
        <f t="shared" si="39"/>
        <v>plays</v>
      </c>
      <c r="S388" s="11">
        <f t="shared" si="40"/>
        <v>40355.208333333336</v>
      </c>
      <c r="T388" s="11">
        <f t="shared" si="41"/>
        <v>40367.208333333336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39.261467889908261</v>
      </c>
      <c r="G389" t="s">
        <v>14</v>
      </c>
      <c r="H389">
        <v>424</v>
      </c>
      <c r="I389" s="5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38"/>
        <v>technology</v>
      </c>
      <c r="R389" t="str">
        <f t="shared" si="39"/>
        <v>wearables</v>
      </c>
      <c r="S389" s="11">
        <f t="shared" si="40"/>
        <v>41072.208333333336</v>
      </c>
      <c r="T389" s="11">
        <f t="shared" si="41"/>
        <v>41077.208333333336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11.270034843205574</v>
      </c>
      <c r="G390" t="s">
        <v>74</v>
      </c>
      <c r="H390">
        <v>145</v>
      </c>
      <c r="I390" s="5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38"/>
        <v>music</v>
      </c>
      <c r="R390" t="str">
        <f t="shared" si="39"/>
        <v>indie rock</v>
      </c>
      <c r="S390" s="11">
        <f t="shared" si="40"/>
        <v>40912.25</v>
      </c>
      <c r="T390" s="11">
        <f t="shared" si="41"/>
        <v>40914.25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122.11084337349398</v>
      </c>
      <c r="G391" t="s">
        <v>20</v>
      </c>
      <c r="H391">
        <v>1152</v>
      </c>
      <c r="I391" s="5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38"/>
        <v>theater</v>
      </c>
      <c r="R391" t="str">
        <f t="shared" si="39"/>
        <v>plays</v>
      </c>
      <c r="S391" s="11">
        <f t="shared" si="40"/>
        <v>40479.208333333336</v>
      </c>
      <c r="T391" s="11">
        <f t="shared" si="41"/>
        <v>40506.25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186.54166666666669</v>
      </c>
      <c r="G392" t="s">
        <v>20</v>
      </c>
      <c r="H392">
        <v>50</v>
      </c>
      <c r="I392" s="5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38"/>
        <v>photography</v>
      </c>
      <c r="R392" t="str">
        <f t="shared" si="39"/>
        <v>photography books</v>
      </c>
      <c r="S392" s="11">
        <f t="shared" si="40"/>
        <v>41530.208333333336</v>
      </c>
      <c r="T392" s="11">
        <f t="shared" si="41"/>
        <v>41545.208333333336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7.2731788079470201</v>
      </c>
      <c r="G393" t="s">
        <v>14</v>
      </c>
      <c r="H393">
        <v>151</v>
      </c>
      <c r="I393" s="5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38"/>
        <v>publishing</v>
      </c>
      <c r="R393" t="str">
        <f t="shared" si="39"/>
        <v>nonfiction</v>
      </c>
      <c r="S393" s="11">
        <f t="shared" si="40"/>
        <v>41653.25</v>
      </c>
      <c r="T393" s="11">
        <f t="shared" si="41"/>
        <v>41655.25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65.642371234207957</v>
      </c>
      <c r="G394" t="s">
        <v>14</v>
      </c>
      <c r="H394">
        <v>1608</v>
      </c>
      <c r="I394" s="5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38"/>
        <v>technology</v>
      </c>
      <c r="R394" t="str">
        <f t="shared" si="39"/>
        <v>wearables</v>
      </c>
      <c r="S394" s="11">
        <f t="shared" si="40"/>
        <v>40549.25</v>
      </c>
      <c r="T394" s="11">
        <f t="shared" si="41"/>
        <v>40551.25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228.96178343949046</v>
      </c>
      <c r="G395" t="s">
        <v>20</v>
      </c>
      <c r="H395">
        <v>3059</v>
      </c>
      <c r="I395" s="5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38"/>
        <v>music</v>
      </c>
      <c r="R395" t="str">
        <f t="shared" si="39"/>
        <v>jazz</v>
      </c>
      <c r="S395" s="11">
        <f t="shared" si="40"/>
        <v>42933.208333333328</v>
      </c>
      <c r="T395" s="11">
        <f t="shared" si="41"/>
        <v>42934.208333333328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469.37499999999994</v>
      </c>
      <c r="G396" t="s">
        <v>20</v>
      </c>
      <c r="H396">
        <v>34</v>
      </c>
      <c r="I396" s="5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38"/>
        <v>film &amp; video</v>
      </c>
      <c r="R396" t="str">
        <f t="shared" si="39"/>
        <v>documentary</v>
      </c>
      <c r="S396" s="11">
        <f t="shared" si="40"/>
        <v>41484.208333333336</v>
      </c>
      <c r="T396" s="11">
        <f t="shared" si="41"/>
        <v>41494.208333333336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130.11267605633802</v>
      </c>
      <c r="G397" t="s">
        <v>20</v>
      </c>
      <c r="H397">
        <v>220</v>
      </c>
      <c r="I397" s="5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38"/>
        <v>theater</v>
      </c>
      <c r="R397" t="str">
        <f t="shared" si="39"/>
        <v>plays</v>
      </c>
      <c r="S397" s="11">
        <f t="shared" si="40"/>
        <v>40885.25</v>
      </c>
      <c r="T397" s="11">
        <f t="shared" si="41"/>
        <v>40886.25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167.05422993492408</v>
      </c>
      <c r="G398" t="s">
        <v>20</v>
      </c>
      <c r="H398">
        <v>1604</v>
      </c>
      <c r="I398" s="5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38"/>
        <v>film &amp; video</v>
      </c>
      <c r="R398" t="str">
        <f t="shared" si="39"/>
        <v>drama</v>
      </c>
      <c r="S398" s="11">
        <f t="shared" si="40"/>
        <v>43378.208333333328</v>
      </c>
      <c r="T398" s="11">
        <f t="shared" si="41"/>
        <v>43386.208333333328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173.8641975308642</v>
      </c>
      <c r="G399" t="s">
        <v>20</v>
      </c>
      <c r="H399">
        <v>454</v>
      </c>
      <c r="I399" s="5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38"/>
        <v>music</v>
      </c>
      <c r="R399" t="str">
        <f t="shared" si="39"/>
        <v>rock</v>
      </c>
      <c r="S399" s="11">
        <f t="shared" si="40"/>
        <v>41417.208333333336</v>
      </c>
      <c r="T399" s="11">
        <f t="shared" si="41"/>
        <v>41423.208333333336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717.76470588235293</v>
      </c>
      <c r="G400" t="s">
        <v>20</v>
      </c>
      <c r="H400">
        <v>123</v>
      </c>
      <c r="I400" s="5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38"/>
        <v>film &amp; video</v>
      </c>
      <c r="R400" t="str">
        <f t="shared" si="39"/>
        <v>animation</v>
      </c>
      <c r="S400" s="11">
        <f t="shared" si="40"/>
        <v>43228.208333333328</v>
      </c>
      <c r="T400" s="11">
        <f t="shared" si="41"/>
        <v>43230.208333333328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63.850976361767728</v>
      </c>
      <c r="G401" t="s">
        <v>14</v>
      </c>
      <c r="H401">
        <v>941</v>
      </c>
      <c r="I401" s="5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38"/>
        <v>music</v>
      </c>
      <c r="R401" t="str">
        <f t="shared" si="39"/>
        <v>indie rock</v>
      </c>
      <c r="S401" s="11">
        <f t="shared" si="40"/>
        <v>40576.25</v>
      </c>
      <c r="T401" s="11">
        <f t="shared" si="41"/>
        <v>40583.25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2</v>
      </c>
      <c r="G402" t="s">
        <v>14</v>
      </c>
      <c r="H402">
        <v>1</v>
      </c>
      <c r="I402" s="5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38"/>
        <v>photography</v>
      </c>
      <c r="R402" t="str">
        <f t="shared" si="39"/>
        <v>photography books</v>
      </c>
      <c r="S402" s="11">
        <f t="shared" si="40"/>
        <v>41502.208333333336</v>
      </c>
      <c r="T402" s="11">
        <f t="shared" si="41"/>
        <v>41524.208333333336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1530.2222222222222</v>
      </c>
      <c r="G403" t="s">
        <v>20</v>
      </c>
      <c r="H403">
        <v>299</v>
      </c>
      <c r="I403" s="5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38"/>
        <v>theater</v>
      </c>
      <c r="R403" t="str">
        <f t="shared" si="39"/>
        <v>plays</v>
      </c>
      <c r="S403" s="11">
        <f t="shared" si="40"/>
        <v>43765.208333333328</v>
      </c>
      <c r="T403" s="11">
        <f t="shared" si="41"/>
        <v>43765.208333333328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40.356164383561641</v>
      </c>
      <c r="G404" t="s">
        <v>14</v>
      </c>
      <c r="H404">
        <v>40</v>
      </c>
      <c r="I404" s="5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38"/>
        <v>film &amp; video</v>
      </c>
      <c r="R404" t="str">
        <f t="shared" si="39"/>
        <v>shorts</v>
      </c>
      <c r="S404" s="11">
        <f t="shared" si="40"/>
        <v>40914.25</v>
      </c>
      <c r="T404" s="11">
        <f t="shared" si="41"/>
        <v>40961.25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86.220633299284984</v>
      </c>
      <c r="G405" t="s">
        <v>14</v>
      </c>
      <c r="H405">
        <v>3015</v>
      </c>
      <c r="I405" s="5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38"/>
        <v>theater</v>
      </c>
      <c r="R405" t="str">
        <f t="shared" si="39"/>
        <v>plays</v>
      </c>
      <c r="S405" s="11">
        <f t="shared" si="40"/>
        <v>40310.208333333336</v>
      </c>
      <c r="T405" s="11">
        <f t="shared" si="41"/>
        <v>40346.208333333336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315.58486707566465</v>
      </c>
      <c r="G406" t="s">
        <v>20</v>
      </c>
      <c r="H406">
        <v>2237</v>
      </c>
      <c r="I406" s="5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38"/>
        <v>theater</v>
      </c>
      <c r="R406" t="str">
        <f t="shared" si="39"/>
        <v>plays</v>
      </c>
      <c r="S406" s="11">
        <f t="shared" si="40"/>
        <v>43053.25</v>
      </c>
      <c r="T406" s="11">
        <f t="shared" si="41"/>
        <v>43056.25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89.618243243243242</v>
      </c>
      <c r="G407" t="s">
        <v>14</v>
      </c>
      <c r="H407">
        <v>435</v>
      </c>
      <c r="I407" s="5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38"/>
        <v>theater</v>
      </c>
      <c r="R407" t="str">
        <f t="shared" si="39"/>
        <v>plays</v>
      </c>
      <c r="S407" s="11">
        <f t="shared" si="40"/>
        <v>43255.208333333328</v>
      </c>
      <c r="T407" s="11">
        <f t="shared" si="41"/>
        <v>43305.208333333328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182.14503816793894</v>
      </c>
      <c r="G408" t="s">
        <v>20</v>
      </c>
      <c r="H408">
        <v>645</v>
      </c>
      <c r="I408" s="5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38"/>
        <v>film &amp; video</v>
      </c>
      <c r="R408" t="str">
        <f t="shared" si="39"/>
        <v>documentary</v>
      </c>
      <c r="S408" s="11">
        <f t="shared" si="40"/>
        <v>41304.25</v>
      </c>
      <c r="T408" s="11">
        <f t="shared" si="41"/>
        <v>41316.25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355.88235294117646</v>
      </c>
      <c r="G409" t="s">
        <v>20</v>
      </c>
      <c r="H409">
        <v>484</v>
      </c>
      <c r="I409" s="5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38"/>
        <v>theater</v>
      </c>
      <c r="R409" t="str">
        <f t="shared" si="39"/>
        <v>plays</v>
      </c>
      <c r="S409" s="11">
        <f t="shared" si="40"/>
        <v>43751.208333333328</v>
      </c>
      <c r="T409" s="11">
        <f t="shared" si="41"/>
        <v>43758.208333333328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131.83695652173913</v>
      </c>
      <c r="G410" t="s">
        <v>20</v>
      </c>
      <c r="H410">
        <v>154</v>
      </c>
      <c r="I410" s="5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38"/>
        <v>film &amp; video</v>
      </c>
      <c r="R410" t="str">
        <f t="shared" si="39"/>
        <v>documentary</v>
      </c>
      <c r="S410" s="11">
        <f t="shared" si="40"/>
        <v>42541.208333333328</v>
      </c>
      <c r="T410" s="11">
        <f t="shared" si="41"/>
        <v>42561.208333333328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46.315634218289084</v>
      </c>
      <c r="G411" t="s">
        <v>14</v>
      </c>
      <c r="H411">
        <v>714</v>
      </c>
      <c r="I411" s="5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38"/>
        <v>music</v>
      </c>
      <c r="R411" t="str">
        <f t="shared" si="39"/>
        <v>rock</v>
      </c>
      <c r="S411" s="11">
        <f t="shared" si="40"/>
        <v>42843.208333333328</v>
      </c>
      <c r="T411" s="11">
        <f t="shared" si="41"/>
        <v>42847.208333333328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36.132726089785294</v>
      </c>
      <c r="G412" t="s">
        <v>47</v>
      </c>
      <c r="H412">
        <v>1111</v>
      </c>
      <c r="I412" s="5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38"/>
        <v>games</v>
      </c>
      <c r="R412" t="str">
        <f t="shared" si="39"/>
        <v>mobile games</v>
      </c>
      <c r="S412" s="11">
        <f t="shared" si="40"/>
        <v>42122.208333333328</v>
      </c>
      <c r="T412" s="11">
        <f t="shared" si="41"/>
        <v>42122.208333333328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104.62820512820512</v>
      </c>
      <c r="G413" t="s">
        <v>20</v>
      </c>
      <c r="H413">
        <v>82</v>
      </c>
      <c r="I413" s="5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38"/>
        <v>theater</v>
      </c>
      <c r="R413" t="str">
        <f t="shared" si="39"/>
        <v>plays</v>
      </c>
      <c r="S413" s="11">
        <f t="shared" si="40"/>
        <v>42884.208333333328</v>
      </c>
      <c r="T413" s="11">
        <f t="shared" si="41"/>
        <v>42886.208333333328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668.85714285714289</v>
      </c>
      <c r="G414" t="s">
        <v>20</v>
      </c>
      <c r="H414">
        <v>134</v>
      </c>
      <c r="I414" s="5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38"/>
        <v>publishing</v>
      </c>
      <c r="R414" t="str">
        <f t="shared" si="39"/>
        <v>fiction</v>
      </c>
      <c r="S414" s="11">
        <f t="shared" si="40"/>
        <v>41642.25</v>
      </c>
      <c r="T414" s="11">
        <f t="shared" si="41"/>
        <v>41652.25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62.072823218997364</v>
      </c>
      <c r="G415" t="s">
        <v>47</v>
      </c>
      <c r="H415">
        <v>1089</v>
      </c>
      <c r="I415" s="5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38"/>
        <v>film &amp; video</v>
      </c>
      <c r="R415" t="str">
        <f t="shared" si="39"/>
        <v>animation</v>
      </c>
      <c r="S415" s="11">
        <f t="shared" si="40"/>
        <v>43431.25</v>
      </c>
      <c r="T415" s="11">
        <f t="shared" si="41"/>
        <v>43458.25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84.699787460148784</v>
      </c>
      <c r="G416" t="s">
        <v>14</v>
      </c>
      <c r="H416">
        <v>5497</v>
      </c>
      <c r="I416" s="5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38"/>
        <v>food</v>
      </c>
      <c r="R416" t="str">
        <f t="shared" si="39"/>
        <v>food trucks</v>
      </c>
      <c r="S416" s="11">
        <f t="shared" si="40"/>
        <v>40288.208333333336</v>
      </c>
      <c r="T416" s="11">
        <f t="shared" si="41"/>
        <v>40296.208333333336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11.059030837004405</v>
      </c>
      <c r="G417" t="s">
        <v>14</v>
      </c>
      <c r="H417">
        <v>418</v>
      </c>
      <c r="I417" s="5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38"/>
        <v>theater</v>
      </c>
      <c r="R417" t="str">
        <f t="shared" si="39"/>
        <v>plays</v>
      </c>
      <c r="S417" s="11">
        <f t="shared" si="40"/>
        <v>40921.25</v>
      </c>
      <c r="T417" s="11">
        <f t="shared" si="41"/>
        <v>40938.25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43.838781575037146</v>
      </c>
      <c r="G418" t="s">
        <v>14</v>
      </c>
      <c r="H418">
        <v>1439</v>
      </c>
      <c r="I418" s="5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38"/>
        <v>film &amp; video</v>
      </c>
      <c r="R418" t="str">
        <f t="shared" si="39"/>
        <v>documentary</v>
      </c>
      <c r="S418" s="11">
        <f t="shared" si="40"/>
        <v>40560.25</v>
      </c>
      <c r="T418" s="11">
        <f t="shared" si="41"/>
        <v>40569.25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55.470588235294116</v>
      </c>
      <c r="G419" t="s">
        <v>14</v>
      </c>
      <c r="H419">
        <v>15</v>
      </c>
      <c r="I419" s="5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38"/>
        <v>theater</v>
      </c>
      <c r="R419" t="str">
        <f t="shared" si="39"/>
        <v>plays</v>
      </c>
      <c r="S419" s="11">
        <f t="shared" si="40"/>
        <v>43407.208333333328</v>
      </c>
      <c r="T419" s="11">
        <f t="shared" si="41"/>
        <v>43431.25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57.399511301160658</v>
      </c>
      <c r="G420" t="s">
        <v>14</v>
      </c>
      <c r="H420">
        <v>1999</v>
      </c>
      <c r="I420" s="5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38"/>
        <v>film &amp; video</v>
      </c>
      <c r="R420" t="str">
        <f t="shared" si="39"/>
        <v>documentary</v>
      </c>
      <c r="S420" s="11">
        <f t="shared" si="40"/>
        <v>41035.208333333336</v>
      </c>
      <c r="T420" s="11">
        <f t="shared" si="41"/>
        <v>41036.208333333336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123.43497363796135</v>
      </c>
      <c r="G421" t="s">
        <v>20</v>
      </c>
      <c r="H421">
        <v>5203</v>
      </c>
      <c r="I421" s="5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38"/>
        <v>technology</v>
      </c>
      <c r="R421" t="str">
        <f t="shared" si="39"/>
        <v>web</v>
      </c>
      <c r="S421" s="11">
        <f t="shared" si="40"/>
        <v>40899.25</v>
      </c>
      <c r="T421" s="11">
        <f t="shared" si="41"/>
        <v>40905.25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128.46</v>
      </c>
      <c r="G422" t="s">
        <v>20</v>
      </c>
      <c r="H422">
        <v>94</v>
      </c>
      <c r="I422" s="5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38"/>
        <v>theater</v>
      </c>
      <c r="R422" t="str">
        <f t="shared" si="39"/>
        <v>plays</v>
      </c>
      <c r="S422" s="11">
        <f t="shared" si="40"/>
        <v>42911.208333333328</v>
      </c>
      <c r="T422" s="11">
        <f t="shared" si="41"/>
        <v>42925.208333333328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63.989361702127653</v>
      </c>
      <c r="G423" t="s">
        <v>14</v>
      </c>
      <c r="H423">
        <v>118</v>
      </c>
      <c r="I423" s="5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38"/>
        <v>technology</v>
      </c>
      <c r="R423" t="str">
        <f t="shared" si="39"/>
        <v>wearables</v>
      </c>
      <c r="S423" s="11">
        <f t="shared" si="40"/>
        <v>42915.208333333328</v>
      </c>
      <c r="T423" s="11">
        <f t="shared" si="41"/>
        <v>42945.208333333328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127.29885057471265</v>
      </c>
      <c r="G424" t="s">
        <v>20</v>
      </c>
      <c r="H424">
        <v>205</v>
      </c>
      <c r="I424" s="5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38"/>
        <v>theater</v>
      </c>
      <c r="R424" t="str">
        <f t="shared" si="39"/>
        <v>plays</v>
      </c>
      <c r="S424" s="11">
        <f t="shared" si="40"/>
        <v>40285.208333333336</v>
      </c>
      <c r="T424" s="11">
        <f t="shared" si="41"/>
        <v>40305.208333333336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10.638024357239512</v>
      </c>
      <c r="G425" t="s">
        <v>14</v>
      </c>
      <c r="H425">
        <v>162</v>
      </c>
      <c r="I425" s="5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38"/>
        <v>food</v>
      </c>
      <c r="R425" t="str">
        <f t="shared" si="39"/>
        <v>food trucks</v>
      </c>
      <c r="S425" s="11">
        <f t="shared" si="40"/>
        <v>40808.208333333336</v>
      </c>
      <c r="T425" s="11">
        <f t="shared" si="41"/>
        <v>40810.208333333336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40.470588235294116</v>
      </c>
      <c r="G426" t="s">
        <v>14</v>
      </c>
      <c r="H426">
        <v>83</v>
      </c>
      <c r="I426" s="5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38"/>
        <v>music</v>
      </c>
      <c r="R426" t="str">
        <f t="shared" si="39"/>
        <v>indie rock</v>
      </c>
      <c r="S426" s="11">
        <f t="shared" si="40"/>
        <v>43208.208333333328</v>
      </c>
      <c r="T426" s="11">
        <f t="shared" si="41"/>
        <v>43214.208333333328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287.66666666666663</v>
      </c>
      <c r="G427" t="s">
        <v>20</v>
      </c>
      <c r="H427">
        <v>92</v>
      </c>
      <c r="I427" s="5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38"/>
        <v>photography</v>
      </c>
      <c r="R427" t="str">
        <f t="shared" si="39"/>
        <v>photography books</v>
      </c>
      <c r="S427" s="11">
        <f t="shared" si="40"/>
        <v>42213.208333333328</v>
      </c>
      <c r="T427" s="11">
        <f t="shared" si="41"/>
        <v>42219.208333333328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572.94444444444446</v>
      </c>
      <c r="G428" t="s">
        <v>20</v>
      </c>
      <c r="H428">
        <v>219</v>
      </c>
      <c r="I428" s="5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38"/>
        <v>theater</v>
      </c>
      <c r="R428" t="str">
        <f t="shared" si="39"/>
        <v>plays</v>
      </c>
      <c r="S428" s="11">
        <f t="shared" si="40"/>
        <v>41332.25</v>
      </c>
      <c r="T428" s="11">
        <f t="shared" si="41"/>
        <v>41339.25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112.90429799426933</v>
      </c>
      <c r="G429" t="s">
        <v>20</v>
      </c>
      <c r="H429">
        <v>2526</v>
      </c>
      <c r="I429" s="5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38"/>
        <v>theater</v>
      </c>
      <c r="R429" t="str">
        <f t="shared" si="39"/>
        <v>plays</v>
      </c>
      <c r="S429" s="11">
        <f t="shared" si="40"/>
        <v>41895.208333333336</v>
      </c>
      <c r="T429" s="11">
        <f t="shared" si="41"/>
        <v>41927.208333333336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46.387573964497044</v>
      </c>
      <c r="G430" t="s">
        <v>14</v>
      </c>
      <c r="H430">
        <v>747</v>
      </c>
      <c r="I430" s="5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38"/>
        <v>film &amp; video</v>
      </c>
      <c r="R430" t="str">
        <f t="shared" si="39"/>
        <v>animation</v>
      </c>
      <c r="S430" s="11">
        <f t="shared" si="40"/>
        <v>40585.25</v>
      </c>
      <c r="T430" s="11">
        <f t="shared" si="41"/>
        <v>40592.25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90.675916230366497</v>
      </c>
      <c r="G431" t="s">
        <v>74</v>
      </c>
      <c r="H431">
        <v>2138</v>
      </c>
      <c r="I431" s="5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38"/>
        <v>photography</v>
      </c>
      <c r="R431" t="str">
        <f t="shared" si="39"/>
        <v>photography books</v>
      </c>
      <c r="S431" s="11">
        <f t="shared" si="40"/>
        <v>41680.25</v>
      </c>
      <c r="T431" s="11">
        <f t="shared" si="41"/>
        <v>41708.208333333336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67.740740740740748</v>
      </c>
      <c r="G432" t="s">
        <v>14</v>
      </c>
      <c r="H432">
        <v>84</v>
      </c>
      <c r="I432" s="5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38"/>
        <v>theater</v>
      </c>
      <c r="R432" t="str">
        <f t="shared" si="39"/>
        <v>plays</v>
      </c>
      <c r="S432" s="11">
        <f t="shared" si="40"/>
        <v>43737.208333333328</v>
      </c>
      <c r="T432" s="11">
        <f t="shared" si="41"/>
        <v>43771.208333333328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192.49019607843135</v>
      </c>
      <c r="G433" t="s">
        <v>20</v>
      </c>
      <c r="H433">
        <v>94</v>
      </c>
      <c r="I433" s="5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38"/>
        <v>theater</v>
      </c>
      <c r="R433" t="str">
        <f t="shared" si="39"/>
        <v>plays</v>
      </c>
      <c r="S433" s="11">
        <f t="shared" si="40"/>
        <v>43273.208333333328</v>
      </c>
      <c r="T433" s="11">
        <f t="shared" si="41"/>
        <v>43290.208333333328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82.714285714285722</v>
      </c>
      <c r="G434" t="s">
        <v>14</v>
      </c>
      <c r="H434">
        <v>91</v>
      </c>
      <c r="I434" s="5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38"/>
        <v>theater</v>
      </c>
      <c r="R434" t="str">
        <f t="shared" si="39"/>
        <v>plays</v>
      </c>
      <c r="S434" s="11">
        <f t="shared" si="40"/>
        <v>41761.208333333336</v>
      </c>
      <c r="T434" s="11">
        <f t="shared" si="41"/>
        <v>41781.208333333336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54.163920922570021</v>
      </c>
      <c r="G435" t="s">
        <v>14</v>
      </c>
      <c r="H435">
        <v>792</v>
      </c>
      <c r="I435" s="5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38"/>
        <v>film &amp; video</v>
      </c>
      <c r="R435" t="str">
        <f t="shared" si="39"/>
        <v>documentary</v>
      </c>
      <c r="S435" s="11">
        <f t="shared" si="40"/>
        <v>41603.25</v>
      </c>
      <c r="T435" s="11">
        <f t="shared" si="41"/>
        <v>41619.25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16.722222222222221</v>
      </c>
      <c r="G436" t="s">
        <v>74</v>
      </c>
      <c r="H436">
        <v>10</v>
      </c>
      <c r="I436" s="5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38"/>
        <v>theater</v>
      </c>
      <c r="R436" t="str">
        <f t="shared" si="39"/>
        <v>plays</v>
      </c>
      <c r="S436" s="11">
        <f t="shared" si="40"/>
        <v>42705.25</v>
      </c>
      <c r="T436" s="11">
        <f t="shared" si="41"/>
        <v>42719.25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116.87664041994749</v>
      </c>
      <c r="G437" t="s">
        <v>20</v>
      </c>
      <c r="H437">
        <v>1713</v>
      </c>
      <c r="I437" s="5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38"/>
        <v>theater</v>
      </c>
      <c r="R437" t="str">
        <f t="shared" si="39"/>
        <v>plays</v>
      </c>
      <c r="S437" s="11">
        <f t="shared" si="40"/>
        <v>41988.25</v>
      </c>
      <c r="T437" s="11">
        <f t="shared" si="41"/>
        <v>42000.25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1052.1538461538462</v>
      </c>
      <c r="G438" t="s">
        <v>20</v>
      </c>
      <c r="H438">
        <v>249</v>
      </c>
      <c r="I438" s="5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38"/>
        <v>music</v>
      </c>
      <c r="R438" t="str">
        <f t="shared" si="39"/>
        <v>jazz</v>
      </c>
      <c r="S438" s="11">
        <f t="shared" si="40"/>
        <v>43575.208333333328</v>
      </c>
      <c r="T438" s="11">
        <f t="shared" si="41"/>
        <v>43576.208333333328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123.07407407407408</v>
      </c>
      <c r="G439" t="s">
        <v>20</v>
      </c>
      <c r="H439">
        <v>192</v>
      </c>
      <c r="I439" s="5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38"/>
        <v>film &amp; video</v>
      </c>
      <c r="R439" t="str">
        <f t="shared" si="39"/>
        <v>animation</v>
      </c>
      <c r="S439" s="11">
        <f t="shared" si="40"/>
        <v>42260.208333333328</v>
      </c>
      <c r="T439" s="11">
        <f t="shared" si="41"/>
        <v>42263.208333333328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178.63855421686748</v>
      </c>
      <c r="G440" t="s">
        <v>20</v>
      </c>
      <c r="H440">
        <v>247</v>
      </c>
      <c r="I440" s="5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38"/>
        <v>theater</v>
      </c>
      <c r="R440" t="str">
        <f t="shared" si="39"/>
        <v>plays</v>
      </c>
      <c r="S440" s="11">
        <f t="shared" si="40"/>
        <v>41337.25</v>
      </c>
      <c r="T440" s="11">
        <f t="shared" si="41"/>
        <v>41367.208333333336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355.28169014084506</v>
      </c>
      <c r="G441" t="s">
        <v>20</v>
      </c>
      <c r="H441">
        <v>2293</v>
      </c>
      <c r="I441" s="5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38"/>
        <v>film &amp; video</v>
      </c>
      <c r="R441" t="str">
        <f t="shared" si="39"/>
        <v>science fiction</v>
      </c>
      <c r="S441" s="11">
        <f t="shared" si="40"/>
        <v>42680.208333333328</v>
      </c>
      <c r="T441" s="11">
        <f t="shared" si="41"/>
        <v>42687.25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161.90634146341463</v>
      </c>
      <c r="G442" t="s">
        <v>20</v>
      </c>
      <c r="H442">
        <v>3131</v>
      </c>
      <c r="I442" s="5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38"/>
        <v>film &amp; video</v>
      </c>
      <c r="R442" t="str">
        <f t="shared" si="39"/>
        <v>television</v>
      </c>
      <c r="S442" s="11">
        <f t="shared" si="40"/>
        <v>42916.208333333328</v>
      </c>
      <c r="T442" s="11">
        <f t="shared" si="41"/>
        <v>42926.208333333328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24.914285714285715</v>
      </c>
      <c r="G443" t="s">
        <v>14</v>
      </c>
      <c r="H443">
        <v>32</v>
      </c>
      <c r="I443" s="5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38"/>
        <v>technology</v>
      </c>
      <c r="R443" t="str">
        <f t="shared" si="39"/>
        <v>wearables</v>
      </c>
      <c r="S443" s="11">
        <f t="shared" si="40"/>
        <v>41025.208333333336</v>
      </c>
      <c r="T443" s="11">
        <f t="shared" si="41"/>
        <v>41053.208333333336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198.72222222222223</v>
      </c>
      <c r="G444" t="s">
        <v>20</v>
      </c>
      <c r="H444">
        <v>143</v>
      </c>
      <c r="I444" s="5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38"/>
        <v>theater</v>
      </c>
      <c r="R444" t="str">
        <f t="shared" si="39"/>
        <v>plays</v>
      </c>
      <c r="S444" s="11">
        <f t="shared" si="40"/>
        <v>42980.208333333328</v>
      </c>
      <c r="T444" s="11">
        <f t="shared" si="41"/>
        <v>42996.208333333328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34.752688172043008</v>
      </c>
      <c r="G445" t="s">
        <v>74</v>
      </c>
      <c r="H445">
        <v>90</v>
      </c>
      <c r="I445" s="5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38"/>
        <v>theater</v>
      </c>
      <c r="R445" t="str">
        <f t="shared" si="39"/>
        <v>plays</v>
      </c>
      <c r="S445" s="11">
        <f t="shared" si="40"/>
        <v>40451.208333333336</v>
      </c>
      <c r="T445" s="11">
        <f t="shared" si="41"/>
        <v>40470.208333333336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176.41935483870967</v>
      </c>
      <c r="G446" t="s">
        <v>20</v>
      </c>
      <c r="H446">
        <v>296</v>
      </c>
      <c r="I446" s="5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38"/>
        <v>music</v>
      </c>
      <c r="R446" t="str">
        <f t="shared" si="39"/>
        <v>indie rock</v>
      </c>
      <c r="S446" s="11">
        <f t="shared" si="40"/>
        <v>40748.208333333336</v>
      </c>
      <c r="T446" s="11">
        <f t="shared" si="41"/>
        <v>40750.208333333336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511.38095238095235</v>
      </c>
      <c r="G447" t="s">
        <v>20</v>
      </c>
      <c r="H447">
        <v>170</v>
      </c>
      <c r="I447" s="5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38"/>
        <v>theater</v>
      </c>
      <c r="R447" t="str">
        <f t="shared" si="39"/>
        <v>plays</v>
      </c>
      <c r="S447" s="11">
        <f t="shared" si="40"/>
        <v>40515.25</v>
      </c>
      <c r="T447" s="11">
        <f t="shared" si="41"/>
        <v>40536.25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82.044117647058826</v>
      </c>
      <c r="G448" t="s">
        <v>14</v>
      </c>
      <c r="H448">
        <v>186</v>
      </c>
      <c r="I448" s="5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38"/>
        <v>technology</v>
      </c>
      <c r="R448" t="str">
        <f t="shared" si="39"/>
        <v>wearables</v>
      </c>
      <c r="S448" s="11">
        <f t="shared" si="40"/>
        <v>41261.25</v>
      </c>
      <c r="T448" s="11">
        <f t="shared" si="41"/>
        <v>41263.25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24.326030927835053</v>
      </c>
      <c r="G449" t="s">
        <v>74</v>
      </c>
      <c r="H449">
        <v>439</v>
      </c>
      <c r="I449" s="5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38"/>
        <v>film &amp; video</v>
      </c>
      <c r="R449" t="str">
        <f t="shared" si="39"/>
        <v>television</v>
      </c>
      <c r="S449" s="11">
        <f t="shared" si="40"/>
        <v>43088.25</v>
      </c>
      <c r="T449" s="11">
        <f t="shared" si="41"/>
        <v>43104.25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6"/>
        <v>50.482758620689658</v>
      </c>
      <c r="G450" t="s">
        <v>14</v>
      </c>
      <c r="H450">
        <v>605</v>
      </c>
      <c r="I450" s="5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38"/>
        <v>games</v>
      </c>
      <c r="R450" t="str">
        <f t="shared" si="39"/>
        <v>video games</v>
      </c>
      <c r="S450" s="11">
        <f t="shared" si="40"/>
        <v>41378.208333333336</v>
      </c>
      <c r="T450" s="11">
        <f t="shared" si="41"/>
        <v>41380.208333333336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2">(E451/D451)*100</f>
        <v>967</v>
      </c>
      <c r="G451" t="s">
        <v>20</v>
      </c>
      <c r="H451">
        <v>86</v>
      </c>
      <c r="I451" s="5">
        <f t="shared" ref="I451:I514" si="43">IF(H451=0,0,E451/H451)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44">LEFT(P451,SEARCH("/",P451)-1)</f>
        <v>games</v>
      </c>
      <c r="R451" t="str">
        <f t="shared" ref="R451:R514" si="45">RIGHT(P451,LEN(P451)-SEARCH("/",P451))</f>
        <v>video games</v>
      </c>
      <c r="S451" s="11">
        <f t="shared" ref="S451:S514" si="46">(((L451/60)/60)/24)+DATE(1970,1,1)</f>
        <v>43530.25</v>
      </c>
      <c r="T451" s="11">
        <f t="shared" ref="T451:T514" si="47">(((M451/60)/60)/24)+DATE(1970,1,1)</f>
        <v>43547.208333333328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4</v>
      </c>
      <c r="G452" t="s">
        <v>14</v>
      </c>
      <c r="H452">
        <v>1</v>
      </c>
      <c r="I452" s="5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44"/>
        <v>film &amp; video</v>
      </c>
      <c r="R452" t="str">
        <f t="shared" si="45"/>
        <v>animation</v>
      </c>
      <c r="S452" s="11">
        <f t="shared" si="46"/>
        <v>43394.208333333328</v>
      </c>
      <c r="T452" s="11">
        <f t="shared" si="47"/>
        <v>43417.25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122.84501347708894</v>
      </c>
      <c r="G453" t="s">
        <v>20</v>
      </c>
      <c r="H453">
        <v>6286</v>
      </c>
      <c r="I453" s="5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44"/>
        <v>music</v>
      </c>
      <c r="R453" t="str">
        <f t="shared" si="45"/>
        <v>rock</v>
      </c>
      <c r="S453" s="11">
        <f t="shared" si="46"/>
        <v>42935.208333333328</v>
      </c>
      <c r="T453" s="11">
        <f t="shared" si="47"/>
        <v>42966.208333333328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63.4375</v>
      </c>
      <c r="G454" t="s">
        <v>14</v>
      </c>
      <c r="H454">
        <v>31</v>
      </c>
      <c r="I454" s="5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44"/>
        <v>film &amp; video</v>
      </c>
      <c r="R454" t="str">
        <f t="shared" si="45"/>
        <v>drama</v>
      </c>
      <c r="S454" s="11">
        <f t="shared" si="46"/>
        <v>40365.208333333336</v>
      </c>
      <c r="T454" s="11">
        <f t="shared" si="47"/>
        <v>40366.208333333336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56.331688596491226</v>
      </c>
      <c r="G455" t="s">
        <v>14</v>
      </c>
      <c r="H455">
        <v>1181</v>
      </c>
      <c r="I455" s="5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44"/>
        <v>film &amp; video</v>
      </c>
      <c r="R455" t="str">
        <f t="shared" si="45"/>
        <v>science fiction</v>
      </c>
      <c r="S455" s="11">
        <f t="shared" si="46"/>
        <v>42705.25</v>
      </c>
      <c r="T455" s="11">
        <f t="shared" si="47"/>
        <v>42746.25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44.074999999999996</v>
      </c>
      <c r="G456" t="s">
        <v>14</v>
      </c>
      <c r="H456">
        <v>39</v>
      </c>
      <c r="I456" s="5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44"/>
        <v>film &amp; video</v>
      </c>
      <c r="R456" t="str">
        <f t="shared" si="45"/>
        <v>drama</v>
      </c>
      <c r="S456" s="11">
        <f t="shared" si="46"/>
        <v>41568.208333333336</v>
      </c>
      <c r="T456" s="11">
        <f t="shared" si="47"/>
        <v>41604.25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118.37253218884121</v>
      </c>
      <c r="G457" t="s">
        <v>20</v>
      </c>
      <c r="H457">
        <v>3727</v>
      </c>
      <c r="I457" s="5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44"/>
        <v>theater</v>
      </c>
      <c r="R457" t="str">
        <f t="shared" si="45"/>
        <v>plays</v>
      </c>
      <c r="S457" s="11">
        <f t="shared" si="46"/>
        <v>40809.208333333336</v>
      </c>
      <c r="T457" s="11">
        <f t="shared" si="47"/>
        <v>40832.208333333336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104.1243169398907</v>
      </c>
      <c r="G458" t="s">
        <v>20</v>
      </c>
      <c r="H458">
        <v>1605</v>
      </c>
      <c r="I458" s="5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44"/>
        <v>music</v>
      </c>
      <c r="R458" t="str">
        <f t="shared" si="45"/>
        <v>indie rock</v>
      </c>
      <c r="S458" s="11">
        <f t="shared" si="46"/>
        <v>43141.25</v>
      </c>
      <c r="T458" s="11">
        <f t="shared" si="47"/>
        <v>43141.25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26.640000000000004</v>
      </c>
      <c r="G459" t="s">
        <v>14</v>
      </c>
      <c r="H459">
        <v>46</v>
      </c>
      <c r="I459" s="5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44"/>
        <v>theater</v>
      </c>
      <c r="R459" t="str">
        <f t="shared" si="45"/>
        <v>plays</v>
      </c>
      <c r="S459" s="11">
        <f t="shared" si="46"/>
        <v>42657.208333333328</v>
      </c>
      <c r="T459" s="11">
        <f t="shared" si="47"/>
        <v>42659.208333333328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351.20118343195264</v>
      </c>
      <c r="G460" t="s">
        <v>20</v>
      </c>
      <c r="H460">
        <v>2120</v>
      </c>
      <c r="I460" s="5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44"/>
        <v>theater</v>
      </c>
      <c r="R460" t="str">
        <f t="shared" si="45"/>
        <v>plays</v>
      </c>
      <c r="S460" s="11">
        <f t="shared" si="46"/>
        <v>40265.208333333336</v>
      </c>
      <c r="T460" s="11">
        <f t="shared" si="47"/>
        <v>40309.208333333336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90.063492063492063</v>
      </c>
      <c r="G461" t="s">
        <v>14</v>
      </c>
      <c r="H461">
        <v>105</v>
      </c>
      <c r="I461" s="5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44"/>
        <v>film &amp; video</v>
      </c>
      <c r="R461" t="str">
        <f t="shared" si="45"/>
        <v>documentary</v>
      </c>
      <c r="S461" s="11">
        <f t="shared" si="46"/>
        <v>42001.25</v>
      </c>
      <c r="T461" s="11">
        <f t="shared" si="47"/>
        <v>42026.25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171.625</v>
      </c>
      <c r="G462" t="s">
        <v>20</v>
      </c>
      <c r="H462">
        <v>50</v>
      </c>
      <c r="I462" s="5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44"/>
        <v>theater</v>
      </c>
      <c r="R462" t="str">
        <f t="shared" si="45"/>
        <v>plays</v>
      </c>
      <c r="S462" s="11">
        <f t="shared" si="46"/>
        <v>40399.208333333336</v>
      </c>
      <c r="T462" s="11">
        <f t="shared" si="47"/>
        <v>40402.208333333336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141.04655870445345</v>
      </c>
      <c r="G463" t="s">
        <v>20</v>
      </c>
      <c r="H463">
        <v>2080</v>
      </c>
      <c r="I463" s="5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44"/>
        <v>film &amp; video</v>
      </c>
      <c r="R463" t="str">
        <f t="shared" si="45"/>
        <v>drama</v>
      </c>
      <c r="S463" s="11">
        <f t="shared" si="46"/>
        <v>41757.208333333336</v>
      </c>
      <c r="T463" s="11">
        <f t="shared" si="47"/>
        <v>41777.208333333336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30.57944915254237</v>
      </c>
      <c r="G464" t="s">
        <v>14</v>
      </c>
      <c r="H464">
        <v>535</v>
      </c>
      <c r="I464" s="5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44"/>
        <v>games</v>
      </c>
      <c r="R464" t="str">
        <f t="shared" si="45"/>
        <v>mobile games</v>
      </c>
      <c r="S464" s="11">
        <f t="shared" si="46"/>
        <v>41304.25</v>
      </c>
      <c r="T464" s="11">
        <f t="shared" si="47"/>
        <v>41342.25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108.16455696202532</v>
      </c>
      <c r="G465" t="s">
        <v>20</v>
      </c>
      <c r="H465">
        <v>2105</v>
      </c>
      <c r="I465" s="5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44"/>
        <v>film &amp; video</v>
      </c>
      <c r="R465" t="str">
        <f t="shared" si="45"/>
        <v>animation</v>
      </c>
      <c r="S465" s="11">
        <f t="shared" si="46"/>
        <v>41639.25</v>
      </c>
      <c r="T465" s="11">
        <f t="shared" si="47"/>
        <v>41643.25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133.45505617977528</v>
      </c>
      <c r="G466" t="s">
        <v>20</v>
      </c>
      <c r="H466">
        <v>2436</v>
      </c>
      <c r="I466" s="5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44"/>
        <v>theater</v>
      </c>
      <c r="R466" t="str">
        <f t="shared" si="45"/>
        <v>plays</v>
      </c>
      <c r="S466" s="11">
        <f t="shared" si="46"/>
        <v>43142.25</v>
      </c>
      <c r="T466" s="11">
        <f t="shared" si="47"/>
        <v>43156.25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187.85106382978722</v>
      </c>
      <c r="G467" t="s">
        <v>20</v>
      </c>
      <c r="H467">
        <v>80</v>
      </c>
      <c r="I467" s="5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44"/>
        <v>publishing</v>
      </c>
      <c r="R467" t="str">
        <f t="shared" si="45"/>
        <v>translations</v>
      </c>
      <c r="S467" s="11">
        <f t="shared" si="46"/>
        <v>43127.25</v>
      </c>
      <c r="T467" s="11">
        <f t="shared" si="47"/>
        <v>43136.25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332</v>
      </c>
      <c r="G468" t="s">
        <v>20</v>
      </c>
      <c r="H468">
        <v>42</v>
      </c>
      <c r="I468" s="5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44"/>
        <v>technology</v>
      </c>
      <c r="R468" t="str">
        <f t="shared" si="45"/>
        <v>wearables</v>
      </c>
      <c r="S468" s="11">
        <f t="shared" si="46"/>
        <v>41409.208333333336</v>
      </c>
      <c r="T468" s="11">
        <f t="shared" si="47"/>
        <v>41432.208333333336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575.21428571428578</v>
      </c>
      <c r="G469" t="s">
        <v>20</v>
      </c>
      <c r="H469">
        <v>139</v>
      </c>
      <c r="I469" s="5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44"/>
        <v>technology</v>
      </c>
      <c r="R469" t="str">
        <f t="shared" si="45"/>
        <v>web</v>
      </c>
      <c r="S469" s="11">
        <f t="shared" si="46"/>
        <v>42331.25</v>
      </c>
      <c r="T469" s="11">
        <f t="shared" si="47"/>
        <v>42338.25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40.5</v>
      </c>
      <c r="G470" t="s">
        <v>14</v>
      </c>
      <c r="H470">
        <v>16</v>
      </c>
      <c r="I470" s="5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44"/>
        <v>theater</v>
      </c>
      <c r="R470" t="str">
        <f t="shared" si="45"/>
        <v>plays</v>
      </c>
      <c r="S470" s="11">
        <f t="shared" si="46"/>
        <v>43569.208333333328</v>
      </c>
      <c r="T470" s="11">
        <f t="shared" si="47"/>
        <v>43585.208333333328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184.42857142857144</v>
      </c>
      <c r="G471" t="s">
        <v>20</v>
      </c>
      <c r="H471">
        <v>159</v>
      </c>
      <c r="I471" s="5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44"/>
        <v>film &amp; video</v>
      </c>
      <c r="R471" t="str">
        <f t="shared" si="45"/>
        <v>drama</v>
      </c>
      <c r="S471" s="11">
        <f t="shared" si="46"/>
        <v>42142.208333333328</v>
      </c>
      <c r="T471" s="11">
        <f t="shared" si="47"/>
        <v>42144.208333333328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285.80555555555554</v>
      </c>
      <c r="G472" t="s">
        <v>20</v>
      </c>
      <c r="H472">
        <v>381</v>
      </c>
      <c r="I472" s="5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44"/>
        <v>technology</v>
      </c>
      <c r="R472" t="str">
        <f t="shared" si="45"/>
        <v>wearables</v>
      </c>
      <c r="S472" s="11">
        <f t="shared" si="46"/>
        <v>42716.25</v>
      </c>
      <c r="T472" s="11">
        <f t="shared" si="47"/>
        <v>42723.25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319</v>
      </c>
      <c r="G473" t="s">
        <v>20</v>
      </c>
      <c r="H473">
        <v>194</v>
      </c>
      <c r="I473" s="5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44"/>
        <v>food</v>
      </c>
      <c r="R473" t="str">
        <f t="shared" si="45"/>
        <v>food trucks</v>
      </c>
      <c r="S473" s="11">
        <f t="shared" si="46"/>
        <v>41031.208333333336</v>
      </c>
      <c r="T473" s="11">
        <f t="shared" si="47"/>
        <v>41031.208333333336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39.234070221066318</v>
      </c>
      <c r="G474" t="s">
        <v>14</v>
      </c>
      <c r="H474">
        <v>575</v>
      </c>
      <c r="I474" s="5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44"/>
        <v>music</v>
      </c>
      <c r="R474" t="str">
        <f t="shared" si="45"/>
        <v>rock</v>
      </c>
      <c r="S474" s="11">
        <f t="shared" si="46"/>
        <v>43535.208333333328</v>
      </c>
      <c r="T474" s="11">
        <f t="shared" si="47"/>
        <v>43589.208333333328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178.14000000000001</v>
      </c>
      <c r="G475" t="s">
        <v>20</v>
      </c>
      <c r="H475">
        <v>106</v>
      </c>
      <c r="I475" s="5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44"/>
        <v>music</v>
      </c>
      <c r="R475" t="str">
        <f t="shared" si="45"/>
        <v>electric music</v>
      </c>
      <c r="S475" s="11">
        <f t="shared" si="46"/>
        <v>43277.208333333328</v>
      </c>
      <c r="T475" s="11">
        <f t="shared" si="47"/>
        <v>43278.208333333328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365.15</v>
      </c>
      <c r="G476" t="s">
        <v>20</v>
      </c>
      <c r="H476">
        <v>142</v>
      </c>
      <c r="I476" s="5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44"/>
        <v>film &amp; video</v>
      </c>
      <c r="R476" t="str">
        <f t="shared" si="45"/>
        <v>television</v>
      </c>
      <c r="S476" s="11">
        <f t="shared" si="46"/>
        <v>41989.25</v>
      </c>
      <c r="T476" s="11">
        <f t="shared" si="47"/>
        <v>41990.25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113.94594594594594</v>
      </c>
      <c r="G477" t="s">
        <v>20</v>
      </c>
      <c r="H477">
        <v>211</v>
      </c>
      <c r="I477" s="5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44"/>
        <v>publishing</v>
      </c>
      <c r="R477" t="str">
        <f t="shared" si="45"/>
        <v>translations</v>
      </c>
      <c r="S477" s="11">
        <f t="shared" si="46"/>
        <v>41450.208333333336</v>
      </c>
      <c r="T477" s="11">
        <f t="shared" si="47"/>
        <v>41454.208333333336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29.828720626631856</v>
      </c>
      <c r="G478" t="s">
        <v>14</v>
      </c>
      <c r="H478">
        <v>1120</v>
      </c>
      <c r="I478" s="5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44"/>
        <v>publishing</v>
      </c>
      <c r="R478" t="str">
        <f t="shared" si="45"/>
        <v>fiction</v>
      </c>
      <c r="S478" s="11">
        <f t="shared" si="46"/>
        <v>43322.208333333328</v>
      </c>
      <c r="T478" s="11">
        <f t="shared" si="47"/>
        <v>43328.208333333328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54.270588235294113</v>
      </c>
      <c r="G479" t="s">
        <v>14</v>
      </c>
      <c r="H479">
        <v>113</v>
      </c>
      <c r="I479" s="5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44"/>
        <v>film &amp; video</v>
      </c>
      <c r="R479" t="str">
        <f t="shared" si="45"/>
        <v>science fiction</v>
      </c>
      <c r="S479" s="11">
        <f t="shared" si="46"/>
        <v>40720.208333333336</v>
      </c>
      <c r="T479" s="11">
        <f t="shared" si="47"/>
        <v>40747.208333333336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236.34156976744185</v>
      </c>
      <c r="G480" t="s">
        <v>20</v>
      </c>
      <c r="H480">
        <v>2756</v>
      </c>
      <c r="I480" s="5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44"/>
        <v>technology</v>
      </c>
      <c r="R480" t="str">
        <f t="shared" si="45"/>
        <v>wearables</v>
      </c>
      <c r="S480" s="11">
        <f t="shared" si="46"/>
        <v>42072.208333333328</v>
      </c>
      <c r="T480" s="11">
        <f t="shared" si="47"/>
        <v>42084.208333333328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512.91666666666663</v>
      </c>
      <c r="G481" t="s">
        <v>20</v>
      </c>
      <c r="H481">
        <v>173</v>
      </c>
      <c r="I481" s="5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44"/>
        <v>food</v>
      </c>
      <c r="R481" t="str">
        <f t="shared" si="45"/>
        <v>food trucks</v>
      </c>
      <c r="S481" s="11">
        <f t="shared" si="46"/>
        <v>42945.208333333328</v>
      </c>
      <c r="T481" s="11">
        <f t="shared" si="47"/>
        <v>42947.208333333328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100.65116279069768</v>
      </c>
      <c r="G482" t="s">
        <v>20</v>
      </c>
      <c r="H482">
        <v>87</v>
      </c>
      <c r="I482" s="5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44"/>
        <v>photography</v>
      </c>
      <c r="R482" t="str">
        <f t="shared" si="45"/>
        <v>photography books</v>
      </c>
      <c r="S482" s="11">
        <f t="shared" si="46"/>
        <v>40248.25</v>
      </c>
      <c r="T482" s="11">
        <f t="shared" si="47"/>
        <v>40257.208333333336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81.348423194303152</v>
      </c>
      <c r="G483" t="s">
        <v>14</v>
      </c>
      <c r="H483">
        <v>1538</v>
      </c>
      <c r="I483" s="5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44"/>
        <v>theater</v>
      </c>
      <c r="R483" t="str">
        <f t="shared" si="45"/>
        <v>plays</v>
      </c>
      <c r="S483" s="11">
        <f t="shared" si="46"/>
        <v>41913.208333333336</v>
      </c>
      <c r="T483" s="11">
        <f t="shared" si="47"/>
        <v>41955.25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16.404761904761905</v>
      </c>
      <c r="G484" t="s">
        <v>14</v>
      </c>
      <c r="H484">
        <v>9</v>
      </c>
      <c r="I484" s="5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44"/>
        <v>publishing</v>
      </c>
      <c r="R484" t="str">
        <f t="shared" si="45"/>
        <v>fiction</v>
      </c>
      <c r="S484" s="11">
        <f t="shared" si="46"/>
        <v>40963.25</v>
      </c>
      <c r="T484" s="11">
        <f t="shared" si="47"/>
        <v>40974.25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52.774617067833695</v>
      </c>
      <c r="G485" t="s">
        <v>14</v>
      </c>
      <c r="H485">
        <v>554</v>
      </c>
      <c r="I485" s="5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44"/>
        <v>theater</v>
      </c>
      <c r="R485" t="str">
        <f t="shared" si="45"/>
        <v>plays</v>
      </c>
      <c r="S485" s="11">
        <f t="shared" si="46"/>
        <v>43811.25</v>
      </c>
      <c r="T485" s="11">
        <f t="shared" si="47"/>
        <v>43818.25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260.20608108108109</v>
      </c>
      <c r="G486" t="s">
        <v>20</v>
      </c>
      <c r="H486">
        <v>1572</v>
      </c>
      <c r="I486" s="5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44"/>
        <v>food</v>
      </c>
      <c r="R486" t="str">
        <f t="shared" si="45"/>
        <v>food trucks</v>
      </c>
      <c r="S486" s="11">
        <f t="shared" si="46"/>
        <v>41855.208333333336</v>
      </c>
      <c r="T486" s="11">
        <f t="shared" si="47"/>
        <v>41904.208333333336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30.73289183222958</v>
      </c>
      <c r="G487" t="s">
        <v>14</v>
      </c>
      <c r="H487">
        <v>648</v>
      </c>
      <c r="I487" s="5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44"/>
        <v>theater</v>
      </c>
      <c r="R487" t="str">
        <f t="shared" si="45"/>
        <v>plays</v>
      </c>
      <c r="S487" s="11">
        <f t="shared" si="46"/>
        <v>43626.208333333328</v>
      </c>
      <c r="T487" s="11">
        <f t="shared" si="47"/>
        <v>43667.208333333328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13.5</v>
      </c>
      <c r="G488" t="s">
        <v>14</v>
      </c>
      <c r="H488">
        <v>21</v>
      </c>
      <c r="I488" s="5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44"/>
        <v>publishing</v>
      </c>
      <c r="R488" t="str">
        <f t="shared" si="45"/>
        <v>translations</v>
      </c>
      <c r="S488" s="11">
        <f t="shared" si="46"/>
        <v>43168.25</v>
      </c>
      <c r="T488" s="11">
        <f t="shared" si="47"/>
        <v>43183.208333333328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178.62556663644605</v>
      </c>
      <c r="G489" t="s">
        <v>20</v>
      </c>
      <c r="H489">
        <v>2346</v>
      </c>
      <c r="I489" s="5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44"/>
        <v>theater</v>
      </c>
      <c r="R489" t="str">
        <f t="shared" si="45"/>
        <v>plays</v>
      </c>
      <c r="S489" s="11">
        <f t="shared" si="46"/>
        <v>42845.208333333328</v>
      </c>
      <c r="T489" s="11">
        <f t="shared" si="47"/>
        <v>42878.208333333328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220.0566037735849</v>
      </c>
      <c r="G490" t="s">
        <v>20</v>
      </c>
      <c r="H490">
        <v>115</v>
      </c>
      <c r="I490" s="5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44"/>
        <v>theater</v>
      </c>
      <c r="R490" t="str">
        <f t="shared" si="45"/>
        <v>plays</v>
      </c>
      <c r="S490" s="11">
        <f t="shared" si="46"/>
        <v>42403.25</v>
      </c>
      <c r="T490" s="11">
        <f t="shared" si="47"/>
        <v>42420.25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101.5108695652174</v>
      </c>
      <c r="G491" t="s">
        <v>20</v>
      </c>
      <c r="H491">
        <v>85</v>
      </c>
      <c r="I491" s="5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44"/>
        <v>technology</v>
      </c>
      <c r="R491" t="str">
        <f t="shared" si="45"/>
        <v>wearables</v>
      </c>
      <c r="S491" s="11">
        <f t="shared" si="46"/>
        <v>40406.208333333336</v>
      </c>
      <c r="T491" s="11">
        <f t="shared" si="47"/>
        <v>40411.208333333336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191.5</v>
      </c>
      <c r="G492" t="s">
        <v>20</v>
      </c>
      <c r="H492">
        <v>144</v>
      </c>
      <c r="I492" s="5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44"/>
        <v>journalism</v>
      </c>
      <c r="R492" t="str">
        <f t="shared" si="45"/>
        <v>audio</v>
      </c>
      <c r="S492" s="11">
        <f t="shared" si="46"/>
        <v>43786.25</v>
      </c>
      <c r="T492" s="11">
        <f t="shared" si="47"/>
        <v>43793.25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305.34683098591546</v>
      </c>
      <c r="G493" t="s">
        <v>20</v>
      </c>
      <c r="H493">
        <v>2443</v>
      </c>
      <c r="I493" s="5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44"/>
        <v>food</v>
      </c>
      <c r="R493" t="str">
        <f t="shared" si="45"/>
        <v>food trucks</v>
      </c>
      <c r="S493" s="11">
        <f t="shared" si="46"/>
        <v>41456.208333333336</v>
      </c>
      <c r="T493" s="11">
        <f t="shared" si="47"/>
        <v>41482.208333333336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23.995287958115181</v>
      </c>
      <c r="G494" t="s">
        <v>74</v>
      </c>
      <c r="H494">
        <v>595</v>
      </c>
      <c r="I494" s="5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44"/>
        <v>film &amp; video</v>
      </c>
      <c r="R494" t="str">
        <f t="shared" si="45"/>
        <v>shorts</v>
      </c>
      <c r="S494" s="11">
        <f t="shared" si="46"/>
        <v>40336.208333333336</v>
      </c>
      <c r="T494" s="11">
        <f t="shared" si="47"/>
        <v>40371.208333333336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723.77777777777771</v>
      </c>
      <c r="G495" t="s">
        <v>20</v>
      </c>
      <c r="H495">
        <v>64</v>
      </c>
      <c r="I495" s="5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44"/>
        <v>photography</v>
      </c>
      <c r="R495" t="str">
        <f t="shared" si="45"/>
        <v>photography books</v>
      </c>
      <c r="S495" s="11">
        <f t="shared" si="46"/>
        <v>43645.208333333328</v>
      </c>
      <c r="T495" s="11">
        <f t="shared" si="47"/>
        <v>43658.208333333328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547.36</v>
      </c>
      <c r="G496" t="s">
        <v>20</v>
      </c>
      <c r="H496">
        <v>268</v>
      </c>
      <c r="I496" s="5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44"/>
        <v>technology</v>
      </c>
      <c r="R496" t="str">
        <f t="shared" si="45"/>
        <v>wearables</v>
      </c>
      <c r="S496" s="11">
        <f t="shared" si="46"/>
        <v>40990.208333333336</v>
      </c>
      <c r="T496" s="11">
        <f t="shared" si="47"/>
        <v>40991.208333333336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414.49999999999994</v>
      </c>
      <c r="G497" t="s">
        <v>20</v>
      </c>
      <c r="H497">
        <v>195</v>
      </c>
      <c r="I497" s="5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44"/>
        <v>theater</v>
      </c>
      <c r="R497" t="str">
        <f t="shared" si="45"/>
        <v>plays</v>
      </c>
      <c r="S497" s="11">
        <f t="shared" si="46"/>
        <v>41800.208333333336</v>
      </c>
      <c r="T497" s="11">
        <f t="shared" si="47"/>
        <v>41804.208333333336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0.90696409140369971</v>
      </c>
      <c r="G498" t="s">
        <v>14</v>
      </c>
      <c r="H498">
        <v>54</v>
      </c>
      <c r="I498" s="5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44"/>
        <v>film &amp; video</v>
      </c>
      <c r="R498" t="str">
        <f t="shared" si="45"/>
        <v>animation</v>
      </c>
      <c r="S498" s="11">
        <f t="shared" si="46"/>
        <v>42876.208333333328</v>
      </c>
      <c r="T498" s="11">
        <f t="shared" si="47"/>
        <v>42893.208333333328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34.173469387755098</v>
      </c>
      <c r="G499" t="s">
        <v>14</v>
      </c>
      <c r="H499">
        <v>120</v>
      </c>
      <c r="I499" s="5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44"/>
        <v>technology</v>
      </c>
      <c r="R499" t="str">
        <f t="shared" si="45"/>
        <v>wearables</v>
      </c>
      <c r="S499" s="11">
        <f t="shared" si="46"/>
        <v>42724.25</v>
      </c>
      <c r="T499" s="11">
        <f t="shared" si="47"/>
        <v>42724.25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23.948810754912099</v>
      </c>
      <c r="G500" t="s">
        <v>14</v>
      </c>
      <c r="H500">
        <v>579</v>
      </c>
      <c r="I500" s="5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44"/>
        <v>technology</v>
      </c>
      <c r="R500" t="str">
        <f t="shared" si="45"/>
        <v>web</v>
      </c>
      <c r="S500" s="11">
        <f t="shared" si="46"/>
        <v>42005.25</v>
      </c>
      <c r="T500" s="11">
        <f t="shared" si="47"/>
        <v>42007.25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48.072649572649574</v>
      </c>
      <c r="G501" t="s">
        <v>14</v>
      </c>
      <c r="H501">
        <v>2072</v>
      </c>
      <c r="I501" s="5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44"/>
        <v>film &amp; video</v>
      </c>
      <c r="R501" t="str">
        <f t="shared" si="45"/>
        <v>documentary</v>
      </c>
      <c r="S501" s="11">
        <f t="shared" si="46"/>
        <v>42444.208333333328</v>
      </c>
      <c r="T501" s="11">
        <f t="shared" si="47"/>
        <v>42449.208333333328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>
        <v>0</v>
      </c>
      <c r="I502" s="5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44"/>
        <v>theater</v>
      </c>
      <c r="R502" t="str">
        <f t="shared" si="45"/>
        <v>plays</v>
      </c>
      <c r="S502" s="11">
        <f t="shared" si="46"/>
        <v>41395.208333333336</v>
      </c>
      <c r="T502" s="11">
        <f t="shared" si="47"/>
        <v>41423.208333333336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70.145182291666657</v>
      </c>
      <c r="G503" t="s">
        <v>14</v>
      </c>
      <c r="H503">
        <v>1796</v>
      </c>
      <c r="I503" s="5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44"/>
        <v>film &amp; video</v>
      </c>
      <c r="R503" t="str">
        <f t="shared" si="45"/>
        <v>documentary</v>
      </c>
      <c r="S503" s="11">
        <f t="shared" si="46"/>
        <v>41345.208333333336</v>
      </c>
      <c r="T503" s="11">
        <f t="shared" si="47"/>
        <v>41347.208333333336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529.92307692307691</v>
      </c>
      <c r="G504" t="s">
        <v>20</v>
      </c>
      <c r="H504">
        <v>186</v>
      </c>
      <c r="I504" s="5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44"/>
        <v>games</v>
      </c>
      <c r="R504" t="str">
        <f t="shared" si="45"/>
        <v>video games</v>
      </c>
      <c r="S504" s="11">
        <f t="shared" si="46"/>
        <v>41117.208333333336</v>
      </c>
      <c r="T504" s="11">
        <f t="shared" si="47"/>
        <v>41146.208333333336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180.32549019607845</v>
      </c>
      <c r="G505" t="s">
        <v>20</v>
      </c>
      <c r="H505">
        <v>460</v>
      </c>
      <c r="I505" s="5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44"/>
        <v>film &amp; video</v>
      </c>
      <c r="R505" t="str">
        <f t="shared" si="45"/>
        <v>drama</v>
      </c>
      <c r="S505" s="11">
        <f t="shared" si="46"/>
        <v>42186.208333333328</v>
      </c>
      <c r="T505" s="11">
        <f t="shared" si="47"/>
        <v>42206.208333333328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92.320000000000007</v>
      </c>
      <c r="G506" t="s">
        <v>14</v>
      </c>
      <c r="H506">
        <v>62</v>
      </c>
      <c r="I506" s="5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44"/>
        <v>music</v>
      </c>
      <c r="R506" t="str">
        <f t="shared" si="45"/>
        <v>rock</v>
      </c>
      <c r="S506" s="11">
        <f t="shared" si="46"/>
        <v>42142.208333333328</v>
      </c>
      <c r="T506" s="11">
        <f t="shared" si="47"/>
        <v>42143.208333333328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13.901001112347053</v>
      </c>
      <c r="G507" t="s">
        <v>14</v>
      </c>
      <c r="H507">
        <v>347</v>
      </c>
      <c r="I507" s="5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44"/>
        <v>publishing</v>
      </c>
      <c r="R507" t="str">
        <f t="shared" si="45"/>
        <v>radio &amp; podcasts</v>
      </c>
      <c r="S507" s="11">
        <f t="shared" si="46"/>
        <v>41341.25</v>
      </c>
      <c r="T507" s="11">
        <f t="shared" si="47"/>
        <v>41383.208333333336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927.07777777777767</v>
      </c>
      <c r="G508" t="s">
        <v>20</v>
      </c>
      <c r="H508">
        <v>2528</v>
      </c>
      <c r="I508" s="5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44"/>
        <v>theater</v>
      </c>
      <c r="R508" t="str">
        <f t="shared" si="45"/>
        <v>plays</v>
      </c>
      <c r="S508" s="11">
        <f t="shared" si="46"/>
        <v>43062.25</v>
      </c>
      <c r="T508" s="11">
        <f t="shared" si="47"/>
        <v>43079.25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39.857142857142861</v>
      </c>
      <c r="G509" t="s">
        <v>14</v>
      </c>
      <c r="H509">
        <v>19</v>
      </c>
      <c r="I509" s="5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44"/>
        <v>technology</v>
      </c>
      <c r="R509" t="str">
        <f t="shared" si="45"/>
        <v>web</v>
      </c>
      <c r="S509" s="11">
        <f t="shared" si="46"/>
        <v>41373.208333333336</v>
      </c>
      <c r="T509" s="11">
        <f t="shared" si="47"/>
        <v>41422.208333333336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112.22929936305732</v>
      </c>
      <c r="G510" t="s">
        <v>20</v>
      </c>
      <c r="H510">
        <v>3657</v>
      </c>
      <c r="I510" s="5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44"/>
        <v>theater</v>
      </c>
      <c r="R510" t="str">
        <f t="shared" si="45"/>
        <v>plays</v>
      </c>
      <c r="S510" s="11">
        <f t="shared" si="46"/>
        <v>43310.208333333328</v>
      </c>
      <c r="T510" s="11">
        <f t="shared" si="47"/>
        <v>43331.208333333328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70.925816023738875</v>
      </c>
      <c r="G511" t="s">
        <v>14</v>
      </c>
      <c r="H511">
        <v>1258</v>
      </c>
      <c r="I511" s="5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44"/>
        <v>theater</v>
      </c>
      <c r="R511" t="str">
        <f t="shared" si="45"/>
        <v>plays</v>
      </c>
      <c r="S511" s="11">
        <f t="shared" si="46"/>
        <v>41034.208333333336</v>
      </c>
      <c r="T511" s="11">
        <f t="shared" si="47"/>
        <v>41044.208333333336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119.08974358974358</v>
      </c>
      <c r="G512" t="s">
        <v>20</v>
      </c>
      <c r="H512">
        <v>131</v>
      </c>
      <c r="I512" s="5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44"/>
        <v>film &amp; video</v>
      </c>
      <c r="R512" t="str">
        <f t="shared" si="45"/>
        <v>drama</v>
      </c>
      <c r="S512" s="11">
        <f t="shared" si="46"/>
        <v>43251.208333333328</v>
      </c>
      <c r="T512" s="11">
        <f t="shared" si="47"/>
        <v>43275.208333333328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24.017591339648174</v>
      </c>
      <c r="G513" t="s">
        <v>14</v>
      </c>
      <c r="H513">
        <v>362</v>
      </c>
      <c r="I513" s="5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44"/>
        <v>theater</v>
      </c>
      <c r="R513" t="str">
        <f t="shared" si="45"/>
        <v>plays</v>
      </c>
      <c r="S513" s="11">
        <f t="shared" si="46"/>
        <v>43671.208333333328</v>
      </c>
      <c r="T513" s="11">
        <f t="shared" si="47"/>
        <v>43681.208333333328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2"/>
        <v>139.31868131868131</v>
      </c>
      <c r="G514" t="s">
        <v>20</v>
      </c>
      <c r="H514">
        <v>239</v>
      </c>
      <c r="I514" s="5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44"/>
        <v>games</v>
      </c>
      <c r="R514" t="str">
        <f t="shared" si="45"/>
        <v>video games</v>
      </c>
      <c r="S514" s="11">
        <f t="shared" si="46"/>
        <v>41825.208333333336</v>
      </c>
      <c r="T514" s="11">
        <f t="shared" si="47"/>
        <v>41826.208333333336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8">(E515/D515)*100</f>
        <v>39.277108433734945</v>
      </c>
      <c r="G515" t="s">
        <v>74</v>
      </c>
      <c r="H515">
        <v>35</v>
      </c>
      <c r="I515" s="5">
        <f t="shared" ref="I515:I578" si="49">IF(H515=0,0,E515/H515)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50">LEFT(P515,SEARCH("/",P515)-1)</f>
        <v>film &amp; video</v>
      </c>
      <c r="R515" t="str">
        <f t="shared" ref="R515:R578" si="51">RIGHT(P515,LEN(P515)-SEARCH("/",P515))</f>
        <v>television</v>
      </c>
      <c r="S515" s="11">
        <f t="shared" ref="S515:S578" si="52">(((L515/60)/60)/24)+DATE(1970,1,1)</f>
        <v>40430.208333333336</v>
      </c>
      <c r="T515" s="11">
        <f t="shared" ref="T515:T578" si="53">(((M515/60)/60)/24)+DATE(1970,1,1)</f>
        <v>40432.208333333336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22.439077144917089</v>
      </c>
      <c r="G516" t="s">
        <v>74</v>
      </c>
      <c r="H516">
        <v>528</v>
      </c>
      <c r="I516" s="5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50"/>
        <v>music</v>
      </c>
      <c r="R516" t="str">
        <f t="shared" si="51"/>
        <v>rock</v>
      </c>
      <c r="S516" s="11">
        <f t="shared" si="52"/>
        <v>41614.25</v>
      </c>
      <c r="T516" s="11">
        <f t="shared" si="53"/>
        <v>41619.25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55.779069767441861</v>
      </c>
      <c r="G517" t="s">
        <v>14</v>
      </c>
      <c r="H517">
        <v>133</v>
      </c>
      <c r="I517" s="5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50"/>
        <v>theater</v>
      </c>
      <c r="R517" t="str">
        <f t="shared" si="51"/>
        <v>plays</v>
      </c>
      <c r="S517" s="11">
        <f t="shared" si="52"/>
        <v>40900.25</v>
      </c>
      <c r="T517" s="11">
        <f t="shared" si="53"/>
        <v>40902.25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42.523125996810208</v>
      </c>
      <c r="G518" t="s">
        <v>14</v>
      </c>
      <c r="H518">
        <v>846</v>
      </c>
      <c r="I518" s="5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50"/>
        <v>publishing</v>
      </c>
      <c r="R518" t="str">
        <f t="shared" si="51"/>
        <v>nonfiction</v>
      </c>
      <c r="S518" s="11">
        <f t="shared" si="52"/>
        <v>40396.208333333336</v>
      </c>
      <c r="T518" s="11">
        <f t="shared" si="53"/>
        <v>40434.208333333336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112.00000000000001</v>
      </c>
      <c r="G519" t="s">
        <v>20</v>
      </c>
      <c r="H519">
        <v>78</v>
      </c>
      <c r="I519" s="5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50"/>
        <v>food</v>
      </c>
      <c r="R519" t="str">
        <f t="shared" si="51"/>
        <v>food trucks</v>
      </c>
      <c r="S519" s="11">
        <f t="shared" si="52"/>
        <v>42860.208333333328</v>
      </c>
      <c r="T519" s="11">
        <f t="shared" si="53"/>
        <v>42865.208333333328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7.0681818181818183</v>
      </c>
      <c r="G520" t="s">
        <v>14</v>
      </c>
      <c r="H520">
        <v>10</v>
      </c>
      <c r="I520" s="5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50"/>
        <v>film &amp; video</v>
      </c>
      <c r="R520" t="str">
        <f t="shared" si="51"/>
        <v>animation</v>
      </c>
      <c r="S520" s="11">
        <f t="shared" si="52"/>
        <v>43154.25</v>
      </c>
      <c r="T520" s="11">
        <f t="shared" si="53"/>
        <v>43156.25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101.74563871693867</v>
      </c>
      <c r="G521" t="s">
        <v>20</v>
      </c>
      <c r="H521">
        <v>1773</v>
      </c>
      <c r="I521" s="5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50"/>
        <v>music</v>
      </c>
      <c r="R521" t="str">
        <f t="shared" si="51"/>
        <v>rock</v>
      </c>
      <c r="S521" s="11">
        <f t="shared" si="52"/>
        <v>42012.25</v>
      </c>
      <c r="T521" s="11">
        <f t="shared" si="53"/>
        <v>42026.25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425.75</v>
      </c>
      <c r="G522" t="s">
        <v>20</v>
      </c>
      <c r="H522">
        <v>32</v>
      </c>
      <c r="I522" s="5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50"/>
        <v>theater</v>
      </c>
      <c r="R522" t="str">
        <f t="shared" si="51"/>
        <v>plays</v>
      </c>
      <c r="S522" s="11">
        <f t="shared" si="52"/>
        <v>43574.208333333328</v>
      </c>
      <c r="T522" s="11">
        <f t="shared" si="53"/>
        <v>43577.208333333328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145.53947368421052</v>
      </c>
      <c r="G523" t="s">
        <v>20</v>
      </c>
      <c r="H523">
        <v>369</v>
      </c>
      <c r="I523" s="5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50"/>
        <v>film &amp; video</v>
      </c>
      <c r="R523" t="str">
        <f t="shared" si="51"/>
        <v>drama</v>
      </c>
      <c r="S523" s="11">
        <f t="shared" si="52"/>
        <v>42605.208333333328</v>
      </c>
      <c r="T523" s="11">
        <f t="shared" si="53"/>
        <v>42611.208333333328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32.453465346534657</v>
      </c>
      <c r="G524" t="s">
        <v>14</v>
      </c>
      <c r="H524">
        <v>191</v>
      </c>
      <c r="I524" s="5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50"/>
        <v>film &amp; video</v>
      </c>
      <c r="R524" t="str">
        <f t="shared" si="51"/>
        <v>shorts</v>
      </c>
      <c r="S524" s="11">
        <f t="shared" si="52"/>
        <v>41093.208333333336</v>
      </c>
      <c r="T524" s="11">
        <f t="shared" si="53"/>
        <v>41105.208333333336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700.33333333333326</v>
      </c>
      <c r="G525" t="s">
        <v>20</v>
      </c>
      <c r="H525">
        <v>89</v>
      </c>
      <c r="I525" s="5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50"/>
        <v>film &amp; video</v>
      </c>
      <c r="R525" t="str">
        <f t="shared" si="51"/>
        <v>shorts</v>
      </c>
      <c r="S525" s="11">
        <f t="shared" si="52"/>
        <v>40241.25</v>
      </c>
      <c r="T525" s="11">
        <f t="shared" si="53"/>
        <v>40246.25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83.904860392967933</v>
      </c>
      <c r="G526" t="s">
        <v>14</v>
      </c>
      <c r="H526">
        <v>1979</v>
      </c>
      <c r="I526" s="5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50"/>
        <v>theater</v>
      </c>
      <c r="R526" t="str">
        <f t="shared" si="51"/>
        <v>plays</v>
      </c>
      <c r="S526" s="11">
        <f t="shared" si="52"/>
        <v>40294.208333333336</v>
      </c>
      <c r="T526" s="11">
        <f t="shared" si="53"/>
        <v>40307.208333333336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84.19047619047619</v>
      </c>
      <c r="G527" t="s">
        <v>14</v>
      </c>
      <c r="H527">
        <v>63</v>
      </c>
      <c r="I527" s="5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50"/>
        <v>technology</v>
      </c>
      <c r="R527" t="str">
        <f t="shared" si="51"/>
        <v>wearables</v>
      </c>
      <c r="S527" s="11">
        <f t="shared" si="52"/>
        <v>40505.25</v>
      </c>
      <c r="T527" s="11">
        <f t="shared" si="53"/>
        <v>40509.25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155.95180722891567</v>
      </c>
      <c r="G528" t="s">
        <v>20</v>
      </c>
      <c r="H528">
        <v>147</v>
      </c>
      <c r="I528" s="5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50"/>
        <v>theater</v>
      </c>
      <c r="R528" t="str">
        <f t="shared" si="51"/>
        <v>plays</v>
      </c>
      <c r="S528" s="11">
        <f t="shared" si="52"/>
        <v>42364.25</v>
      </c>
      <c r="T528" s="11">
        <f t="shared" si="53"/>
        <v>42401.25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99.619450317124731</v>
      </c>
      <c r="G529" t="s">
        <v>14</v>
      </c>
      <c r="H529">
        <v>6080</v>
      </c>
      <c r="I529" s="5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50"/>
        <v>film &amp; video</v>
      </c>
      <c r="R529" t="str">
        <f t="shared" si="51"/>
        <v>animation</v>
      </c>
      <c r="S529" s="11">
        <f t="shared" si="52"/>
        <v>42405.25</v>
      </c>
      <c r="T529" s="11">
        <f t="shared" si="53"/>
        <v>42441.25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80.300000000000011</v>
      </c>
      <c r="G530" t="s">
        <v>14</v>
      </c>
      <c r="H530">
        <v>80</v>
      </c>
      <c r="I530" s="5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50"/>
        <v>music</v>
      </c>
      <c r="R530" t="str">
        <f t="shared" si="51"/>
        <v>indie rock</v>
      </c>
      <c r="S530" s="11">
        <f t="shared" si="52"/>
        <v>41601.25</v>
      </c>
      <c r="T530" s="11">
        <f t="shared" si="53"/>
        <v>41646.25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11.254901960784313</v>
      </c>
      <c r="G531" t="s">
        <v>14</v>
      </c>
      <c r="H531">
        <v>9</v>
      </c>
      <c r="I531" s="5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50"/>
        <v>games</v>
      </c>
      <c r="R531" t="str">
        <f t="shared" si="51"/>
        <v>video games</v>
      </c>
      <c r="S531" s="11">
        <f t="shared" si="52"/>
        <v>41769.208333333336</v>
      </c>
      <c r="T531" s="11">
        <f t="shared" si="53"/>
        <v>41797.208333333336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91.740952380952379</v>
      </c>
      <c r="G532" t="s">
        <v>14</v>
      </c>
      <c r="H532">
        <v>1784</v>
      </c>
      <c r="I532" s="5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50"/>
        <v>publishing</v>
      </c>
      <c r="R532" t="str">
        <f t="shared" si="51"/>
        <v>fiction</v>
      </c>
      <c r="S532" s="11">
        <f t="shared" si="52"/>
        <v>40421.208333333336</v>
      </c>
      <c r="T532" s="11">
        <f t="shared" si="53"/>
        <v>40435.208333333336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95.521156936261391</v>
      </c>
      <c r="G533" t="s">
        <v>47</v>
      </c>
      <c r="H533">
        <v>3640</v>
      </c>
      <c r="I533" s="5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50"/>
        <v>games</v>
      </c>
      <c r="R533" t="str">
        <f t="shared" si="51"/>
        <v>video games</v>
      </c>
      <c r="S533" s="11">
        <f t="shared" si="52"/>
        <v>41589.25</v>
      </c>
      <c r="T533" s="11">
        <f t="shared" si="53"/>
        <v>41645.25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502.87499999999994</v>
      </c>
      <c r="G534" t="s">
        <v>20</v>
      </c>
      <c r="H534">
        <v>126</v>
      </c>
      <c r="I534" s="5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50"/>
        <v>theater</v>
      </c>
      <c r="R534" t="str">
        <f t="shared" si="51"/>
        <v>plays</v>
      </c>
      <c r="S534" s="11">
        <f t="shared" si="52"/>
        <v>43125.25</v>
      </c>
      <c r="T534" s="11">
        <f t="shared" si="53"/>
        <v>43126.25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159.24394463667818</v>
      </c>
      <c r="G535" t="s">
        <v>20</v>
      </c>
      <c r="H535">
        <v>2218</v>
      </c>
      <c r="I535" s="5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50"/>
        <v>music</v>
      </c>
      <c r="R535" t="str">
        <f t="shared" si="51"/>
        <v>indie rock</v>
      </c>
      <c r="S535" s="11">
        <f t="shared" si="52"/>
        <v>41479.208333333336</v>
      </c>
      <c r="T535" s="11">
        <f t="shared" si="53"/>
        <v>41515.208333333336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15.022446689113355</v>
      </c>
      <c r="G536" t="s">
        <v>14</v>
      </c>
      <c r="H536">
        <v>243</v>
      </c>
      <c r="I536" s="5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50"/>
        <v>film &amp; video</v>
      </c>
      <c r="R536" t="str">
        <f t="shared" si="51"/>
        <v>drama</v>
      </c>
      <c r="S536" s="11">
        <f t="shared" si="52"/>
        <v>43329.208333333328</v>
      </c>
      <c r="T536" s="11">
        <f t="shared" si="53"/>
        <v>43330.208333333328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482.03846153846149</v>
      </c>
      <c r="G537" t="s">
        <v>20</v>
      </c>
      <c r="H537">
        <v>202</v>
      </c>
      <c r="I537" s="5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50"/>
        <v>theater</v>
      </c>
      <c r="R537" t="str">
        <f t="shared" si="51"/>
        <v>plays</v>
      </c>
      <c r="S537" s="11">
        <f t="shared" si="52"/>
        <v>43259.208333333328</v>
      </c>
      <c r="T537" s="11">
        <f t="shared" si="53"/>
        <v>43261.208333333328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149.96938775510205</v>
      </c>
      <c r="G538" t="s">
        <v>20</v>
      </c>
      <c r="H538">
        <v>140</v>
      </c>
      <c r="I538" s="5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50"/>
        <v>publishing</v>
      </c>
      <c r="R538" t="str">
        <f t="shared" si="51"/>
        <v>fiction</v>
      </c>
      <c r="S538" s="11">
        <f t="shared" si="52"/>
        <v>40414.208333333336</v>
      </c>
      <c r="T538" s="11">
        <f t="shared" si="53"/>
        <v>40440.208333333336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117.22156398104266</v>
      </c>
      <c r="G539" t="s">
        <v>20</v>
      </c>
      <c r="H539">
        <v>1052</v>
      </c>
      <c r="I539" s="5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50"/>
        <v>film &amp; video</v>
      </c>
      <c r="R539" t="str">
        <f t="shared" si="51"/>
        <v>documentary</v>
      </c>
      <c r="S539" s="11">
        <f t="shared" si="52"/>
        <v>43342.208333333328</v>
      </c>
      <c r="T539" s="11">
        <f t="shared" si="53"/>
        <v>43365.208333333328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37.695968274950431</v>
      </c>
      <c r="G540" t="s">
        <v>14</v>
      </c>
      <c r="H540">
        <v>1296</v>
      </c>
      <c r="I540" s="5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50"/>
        <v>games</v>
      </c>
      <c r="R540" t="str">
        <f t="shared" si="51"/>
        <v>mobile games</v>
      </c>
      <c r="S540" s="11">
        <f t="shared" si="52"/>
        <v>41539.208333333336</v>
      </c>
      <c r="T540" s="11">
        <f t="shared" si="53"/>
        <v>41555.208333333336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72.653061224489804</v>
      </c>
      <c r="G541" t="s">
        <v>14</v>
      </c>
      <c r="H541">
        <v>77</v>
      </c>
      <c r="I541" s="5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50"/>
        <v>food</v>
      </c>
      <c r="R541" t="str">
        <f t="shared" si="51"/>
        <v>food trucks</v>
      </c>
      <c r="S541" s="11">
        <f t="shared" si="52"/>
        <v>43647.208333333328</v>
      </c>
      <c r="T541" s="11">
        <f t="shared" si="53"/>
        <v>43653.208333333328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265.98113207547169</v>
      </c>
      <c r="G542" t="s">
        <v>20</v>
      </c>
      <c r="H542">
        <v>247</v>
      </c>
      <c r="I542" s="5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50"/>
        <v>photography</v>
      </c>
      <c r="R542" t="str">
        <f t="shared" si="51"/>
        <v>photography books</v>
      </c>
      <c r="S542" s="11">
        <f t="shared" si="52"/>
        <v>43225.208333333328</v>
      </c>
      <c r="T542" s="11">
        <f t="shared" si="53"/>
        <v>43247.208333333328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24.205617977528089</v>
      </c>
      <c r="G543" t="s">
        <v>14</v>
      </c>
      <c r="H543">
        <v>395</v>
      </c>
      <c r="I543" s="5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50"/>
        <v>games</v>
      </c>
      <c r="R543" t="str">
        <f t="shared" si="51"/>
        <v>mobile games</v>
      </c>
      <c r="S543" s="11">
        <f t="shared" si="52"/>
        <v>42165.208333333328</v>
      </c>
      <c r="T543" s="11">
        <f t="shared" si="53"/>
        <v>42191.208333333328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2.5064935064935066</v>
      </c>
      <c r="G544" t="s">
        <v>14</v>
      </c>
      <c r="H544">
        <v>49</v>
      </c>
      <c r="I544" s="5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50"/>
        <v>music</v>
      </c>
      <c r="R544" t="str">
        <f t="shared" si="51"/>
        <v>indie rock</v>
      </c>
      <c r="S544" s="11">
        <f t="shared" si="52"/>
        <v>42391.25</v>
      </c>
      <c r="T544" s="11">
        <f t="shared" si="53"/>
        <v>42421.25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16.329799764428738</v>
      </c>
      <c r="G545" t="s">
        <v>14</v>
      </c>
      <c r="H545">
        <v>180</v>
      </c>
      <c r="I545" s="5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50"/>
        <v>games</v>
      </c>
      <c r="R545" t="str">
        <f t="shared" si="51"/>
        <v>video games</v>
      </c>
      <c r="S545" s="11">
        <f t="shared" si="52"/>
        <v>41528.208333333336</v>
      </c>
      <c r="T545" s="11">
        <f t="shared" si="53"/>
        <v>41543.208333333336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276.5</v>
      </c>
      <c r="G546" t="s">
        <v>20</v>
      </c>
      <c r="H546">
        <v>84</v>
      </c>
      <c r="I546" s="5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50"/>
        <v>music</v>
      </c>
      <c r="R546" t="str">
        <f t="shared" si="51"/>
        <v>rock</v>
      </c>
      <c r="S546" s="11">
        <f t="shared" si="52"/>
        <v>42377.25</v>
      </c>
      <c r="T546" s="11">
        <f t="shared" si="53"/>
        <v>42390.25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88.803571428571431</v>
      </c>
      <c r="G547" t="s">
        <v>14</v>
      </c>
      <c r="H547">
        <v>2690</v>
      </c>
      <c r="I547" s="5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50"/>
        <v>theater</v>
      </c>
      <c r="R547" t="str">
        <f t="shared" si="51"/>
        <v>plays</v>
      </c>
      <c r="S547" s="11">
        <f t="shared" si="52"/>
        <v>43824.25</v>
      </c>
      <c r="T547" s="11">
        <f t="shared" si="53"/>
        <v>43844.25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163.57142857142856</v>
      </c>
      <c r="G548" t="s">
        <v>20</v>
      </c>
      <c r="H548">
        <v>88</v>
      </c>
      <c r="I548" s="5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50"/>
        <v>theater</v>
      </c>
      <c r="R548" t="str">
        <f t="shared" si="51"/>
        <v>plays</v>
      </c>
      <c r="S548" s="11">
        <f t="shared" si="52"/>
        <v>43360.208333333328</v>
      </c>
      <c r="T548" s="11">
        <f t="shared" si="53"/>
        <v>43363.208333333328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969</v>
      </c>
      <c r="G549" t="s">
        <v>20</v>
      </c>
      <c r="H549">
        <v>156</v>
      </c>
      <c r="I549" s="5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50"/>
        <v>film &amp; video</v>
      </c>
      <c r="R549" t="str">
        <f t="shared" si="51"/>
        <v>drama</v>
      </c>
      <c r="S549" s="11">
        <f t="shared" si="52"/>
        <v>42029.25</v>
      </c>
      <c r="T549" s="11">
        <f t="shared" si="53"/>
        <v>42041.25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270.91376701966715</v>
      </c>
      <c r="G550" t="s">
        <v>20</v>
      </c>
      <c r="H550">
        <v>2985</v>
      </c>
      <c r="I550" s="5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50"/>
        <v>theater</v>
      </c>
      <c r="R550" t="str">
        <f t="shared" si="51"/>
        <v>plays</v>
      </c>
      <c r="S550" s="11">
        <f t="shared" si="52"/>
        <v>42461.208333333328</v>
      </c>
      <c r="T550" s="11">
        <f t="shared" si="53"/>
        <v>42474.208333333328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284.21355932203392</v>
      </c>
      <c r="G551" t="s">
        <v>20</v>
      </c>
      <c r="H551">
        <v>762</v>
      </c>
      <c r="I551" s="5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50"/>
        <v>technology</v>
      </c>
      <c r="R551" t="str">
        <f t="shared" si="51"/>
        <v>wearables</v>
      </c>
      <c r="S551" s="11">
        <f t="shared" si="52"/>
        <v>41422.208333333336</v>
      </c>
      <c r="T551" s="11">
        <f t="shared" si="53"/>
        <v>41431.208333333336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4</v>
      </c>
      <c r="G552" t="s">
        <v>74</v>
      </c>
      <c r="H552">
        <v>1</v>
      </c>
      <c r="I552" s="5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50"/>
        <v>music</v>
      </c>
      <c r="R552" t="str">
        <f t="shared" si="51"/>
        <v>indie rock</v>
      </c>
      <c r="S552" s="11">
        <f t="shared" si="52"/>
        <v>40968.25</v>
      </c>
      <c r="T552" s="11">
        <f t="shared" si="53"/>
        <v>40989.208333333336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58.6329816768462</v>
      </c>
      <c r="G553" t="s">
        <v>14</v>
      </c>
      <c r="H553">
        <v>2779</v>
      </c>
      <c r="I553" s="5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50"/>
        <v>technology</v>
      </c>
      <c r="R553" t="str">
        <f t="shared" si="51"/>
        <v>web</v>
      </c>
      <c r="S553" s="11">
        <f t="shared" si="52"/>
        <v>41993.25</v>
      </c>
      <c r="T553" s="11">
        <f t="shared" si="53"/>
        <v>42033.25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98.51111111111112</v>
      </c>
      <c r="G554" t="s">
        <v>14</v>
      </c>
      <c r="H554">
        <v>92</v>
      </c>
      <c r="I554" s="5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50"/>
        <v>theater</v>
      </c>
      <c r="R554" t="str">
        <f t="shared" si="51"/>
        <v>plays</v>
      </c>
      <c r="S554" s="11">
        <f t="shared" si="52"/>
        <v>42700.25</v>
      </c>
      <c r="T554" s="11">
        <f t="shared" si="53"/>
        <v>42702.25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43.975381008206334</v>
      </c>
      <c r="G555" t="s">
        <v>14</v>
      </c>
      <c r="H555">
        <v>1028</v>
      </c>
      <c r="I555" s="5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50"/>
        <v>music</v>
      </c>
      <c r="R555" t="str">
        <f t="shared" si="51"/>
        <v>rock</v>
      </c>
      <c r="S555" s="11">
        <f t="shared" si="52"/>
        <v>40545.25</v>
      </c>
      <c r="T555" s="11">
        <f t="shared" si="53"/>
        <v>40546.25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151.66315789473683</v>
      </c>
      <c r="G556" t="s">
        <v>20</v>
      </c>
      <c r="H556">
        <v>554</v>
      </c>
      <c r="I556" s="5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50"/>
        <v>music</v>
      </c>
      <c r="R556" t="str">
        <f t="shared" si="51"/>
        <v>indie rock</v>
      </c>
      <c r="S556" s="11">
        <f t="shared" si="52"/>
        <v>42723.25</v>
      </c>
      <c r="T556" s="11">
        <f t="shared" si="53"/>
        <v>42729.25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223.63492063492063</v>
      </c>
      <c r="G557" t="s">
        <v>20</v>
      </c>
      <c r="H557">
        <v>135</v>
      </c>
      <c r="I557" s="5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50"/>
        <v>music</v>
      </c>
      <c r="R557" t="str">
        <f t="shared" si="51"/>
        <v>rock</v>
      </c>
      <c r="S557" s="11">
        <f t="shared" si="52"/>
        <v>41731.208333333336</v>
      </c>
      <c r="T557" s="11">
        <f t="shared" si="53"/>
        <v>41762.208333333336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239.75</v>
      </c>
      <c r="G558" t="s">
        <v>20</v>
      </c>
      <c r="H558">
        <v>122</v>
      </c>
      <c r="I558" s="5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50"/>
        <v>publishing</v>
      </c>
      <c r="R558" t="str">
        <f t="shared" si="51"/>
        <v>translations</v>
      </c>
      <c r="S558" s="11">
        <f t="shared" si="52"/>
        <v>40792.208333333336</v>
      </c>
      <c r="T558" s="11">
        <f t="shared" si="53"/>
        <v>40799.208333333336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199.33333333333334</v>
      </c>
      <c r="G559" t="s">
        <v>20</v>
      </c>
      <c r="H559">
        <v>221</v>
      </c>
      <c r="I559" s="5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50"/>
        <v>film &amp; video</v>
      </c>
      <c r="R559" t="str">
        <f t="shared" si="51"/>
        <v>science fiction</v>
      </c>
      <c r="S559" s="11">
        <f t="shared" si="52"/>
        <v>42279.208333333328</v>
      </c>
      <c r="T559" s="11">
        <f t="shared" si="53"/>
        <v>42282.208333333328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137.34482758620689</v>
      </c>
      <c r="G560" t="s">
        <v>20</v>
      </c>
      <c r="H560">
        <v>126</v>
      </c>
      <c r="I560" s="5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50"/>
        <v>theater</v>
      </c>
      <c r="R560" t="str">
        <f t="shared" si="51"/>
        <v>plays</v>
      </c>
      <c r="S560" s="11">
        <f t="shared" si="52"/>
        <v>42424.25</v>
      </c>
      <c r="T560" s="11">
        <f t="shared" si="53"/>
        <v>42467.208333333328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100.9696106362773</v>
      </c>
      <c r="G561" t="s">
        <v>20</v>
      </c>
      <c r="H561">
        <v>1022</v>
      </c>
      <c r="I561" s="5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50"/>
        <v>theater</v>
      </c>
      <c r="R561" t="str">
        <f t="shared" si="51"/>
        <v>plays</v>
      </c>
      <c r="S561" s="11">
        <f t="shared" si="52"/>
        <v>42584.208333333328</v>
      </c>
      <c r="T561" s="11">
        <f t="shared" si="53"/>
        <v>42591.208333333328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794.16</v>
      </c>
      <c r="G562" t="s">
        <v>20</v>
      </c>
      <c r="H562">
        <v>3177</v>
      </c>
      <c r="I562" s="5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50"/>
        <v>film &amp; video</v>
      </c>
      <c r="R562" t="str">
        <f t="shared" si="51"/>
        <v>animation</v>
      </c>
      <c r="S562" s="11">
        <f t="shared" si="52"/>
        <v>40865.25</v>
      </c>
      <c r="T562" s="11">
        <f t="shared" si="53"/>
        <v>40905.25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369.7</v>
      </c>
      <c r="G563" t="s">
        <v>20</v>
      </c>
      <c r="H563">
        <v>198</v>
      </c>
      <c r="I563" s="5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50"/>
        <v>theater</v>
      </c>
      <c r="R563" t="str">
        <f t="shared" si="51"/>
        <v>plays</v>
      </c>
      <c r="S563" s="11">
        <f t="shared" si="52"/>
        <v>40833.208333333336</v>
      </c>
      <c r="T563" s="11">
        <f t="shared" si="53"/>
        <v>40835.208333333336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12.818181818181817</v>
      </c>
      <c r="G564" t="s">
        <v>14</v>
      </c>
      <c r="H564">
        <v>26</v>
      </c>
      <c r="I564" s="5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50"/>
        <v>music</v>
      </c>
      <c r="R564" t="str">
        <f t="shared" si="51"/>
        <v>rock</v>
      </c>
      <c r="S564" s="11">
        <f t="shared" si="52"/>
        <v>43536.208333333328</v>
      </c>
      <c r="T564" s="11">
        <f t="shared" si="53"/>
        <v>43538.208333333328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138.02702702702703</v>
      </c>
      <c r="G565" t="s">
        <v>20</v>
      </c>
      <c r="H565">
        <v>85</v>
      </c>
      <c r="I565" s="5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50"/>
        <v>film &amp; video</v>
      </c>
      <c r="R565" t="str">
        <f t="shared" si="51"/>
        <v>documentary</v>
      </c>
      <c r="S565" s="11">
        <f t="shared" si="52"/>
        <v>43417.25</v>
      </c>
      <c r="T565" s="11">
        <f t="shared" si="53"/>
        <v>43437.25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83.813278008298752</v>
      </c>
      <c r="G566" t="s">
        <v>14</v>
      </c>
      <c r="H566">
        <v>1790</v>
      </c>
      <c r="I566" s="5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50"/>
        <v>theater</v>
      </c>
      <c r="R566" t="str">
        <f t="shared" si="51"/>
        <v>plays</v>
      </c>
      <c r="S566" s="11">
        <f t="shared" si="52"/>
        <v>42078.208333333328</v>
      </c>
      <c r="T566" s="11">
        <f t="shared" si="53"/>
        <v>42086.208333333328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204.60063224446787</v>
      </c>
      <c r="G567" t="s">
        <v>20</v>
      </c>
      <c r="H567">
        <v>3596</v>
      </c>
      <c r="I567" s="5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50"/>
        <v>theater</v>
      </c>
      <c r="R567" t="str">
        <f t="shared" si="51"/>
        <v>plays</v>
      </c>
      <c r="S567" s="11">
        <f t="shared" si="52"/>
        <v>40862.25</v>
      </c>
      <c r="T567" s="11">
        <f t="shared" si="53"/>
        <v>40882.25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44.344086021505376</v>
      </c>
      <c r="G568" t="s">
        <v>14</v>
      </c>
      <c r="H568">
        <v>37</v>
      </c>
      <c r="I568" s="5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50"/>
        <v>music</v>
      </c>
      <c r="R568" t="str">
        <f t="shared" si="51"/>
        <v>electric music</v>
      </c>
      <c r="S568" s="11">
        <f t="shared" si="52"/>
        <v>42424.25</v>
      </c>
      <c r="T568" s="11">
        <f t="shared" si="53"/>
        <v>42447.208333333328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218.60294117647058</v>
      </c>
      <c r="G569" t="s">
        <v>20</v>
      </c>
      <c r="H569">
        <v>244</v>
      </c>
      <c r="I569" s="5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50"/>
        <v>music</v>
      </c>
      <c r="R569" t="str">
        <f t="shared" si="51"/>
        <v>rock</v>
      </c>
      <c r="S569" s="11">
        <f t="shared" si="52"/>
        <v>41830.208333333336</v>
      </c>
      <c r="T569" s="11">
        <f t="shared" si="53"/>
        <v>41832.208333333336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186.03314917127071</v>
      </c>
      <c r="G570" t="s">
        <v>20</v>
      </c>
      <c r="H570">
        <v>5180</v>
      </c>
      <c r="I570" s="5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50"/>
        <v>theater</v>
      </c>
      <c r="R570" t="str">
        <f t="shared" si="51"/>
        <v>plays</v>
      </c>
      <c r="S570" s="11">
        <f t="shared" si="52"/>
        <v>40374.208333333336</v>
      </c>
      <c r="T570" s="11">
        <f t="shared" si="53"/>
        <v>40419.208333333336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237.33830845771143</v>
      </c>
      <c r="G571" t="s">
        <v>20</v>
      </c>
      <c r="H571">
        <v>589</v>
      </c>
      <c r="I571" s="5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50"/>
        <v>film &amp; video</v>
      </c>
      <c r="R571" t="str">
        <f t="shared" si="51"/>
        <v>animation</v>
      </c>
      <c r="S571" s="11">
        <f t="shared" si="52"/>
        <v>40554.25</v>
      </c>
      <c r="T571" s="11">
        <f t="shared" si="53"/>
        <v>40566.25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305.65384615384613</v>
      </c>
      <c r="G572" t="s">
        <v>20</v>
      </c>
      <c r="H572">
        <v>2725</v>
      </c>
      <c r="I572" s="5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50"/>
        <v>music</v>
      </c>
      <c r="R572" t="str">
        <f t="shared" si="51"/>
        <v>rock</v>
      </c>
      <c r="S572" s="11">
        <f t="shared" si="52"/>
        <v>41993.25</v>
      </c>
      <c r="T572" s="11">
        <f t="shared" si="53"/>
        <v>41999.25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94.142857142857139</v>
      </c>
      <c r="G573" t="s">
        <v>14</v>
      </c>
      <c r="H573">
        <v>35</v>
      </c>
      <c r="I573" s="5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50"/>
        <v>film &amp; video</v>
      </c>
      <c r="R573" t="str">
        <f t="shared" si="51"/>
        <v>shorts</v>
      </c>
      <c r="S573" s="11">
        <f t="shared" si="52"/>
        <v>42174.208333333328</v>
      </c>
      <c r="T573" s="11">
        <f t="shared" si="53"/>
        <v>42221.208333333328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54.400000000000006</v>
      </c>
      <c r="G574" t="s">
        <v>74</v>
      </c>
      <c r="H574">
        <v>94</v>
      </c>
      <c r="I574" s="5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50"/>
        <v>music</v>
      </c>
      <c r="R574" t="str">
        <f t="shared" si="51"/>
        <v>rock</v>
      </c>
      <c r="S574" s="11">
        <f t="shared" si="52"/>
        <v>42275.208333333328</v>
      </c>
      <c r="T574" s="11">
        <f t="shared" si="53"/>
        <v>42291.208333333328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111.88059701492537</v>
      </c>
      <c r="G575" t="s">
        <v>20</v>
      </c>
      <c r="H575">
        <v>300</v>
      </c>
      <c r="I575" s="5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50"/>
        <v>journalism</v>
      </c>
      <c r="R575" t="str">
        <f t="shared" si="51"/>
        <v>audio</v>
      </c>
      <c r="S575" s="11">
        <f t="shared" si="52"/>
        <v>41761.208333333336</v>
      </c>
      <c r="T575" s="11">
        <f t="shared" si="53"/>
        <v>41763.208333333336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369.14814814814815</v>
      </c>
      <c r="G576" t="s">
        <v>20</v>
      </c>
      <c r="H576">
        <v>144</v>
      </c>
      <c r="I576" s="5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50"/>
        <v>food</v>
      </c>
      <c r="R576" t="str">
        <f t="shared" si="51"/>
        <v>food trucks</v>
      </c>
      <c r="S576" s="11">
        <f t="shared" si="52"/>
        <v>43806.25</v>
      </c>
      <c r="T576" s="11">
        <f t="shared" si="53"/>
        <v>43816.25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62.930372148859547</v>
      </c>
      <c r="G577" t="s">
        <v>14</v>
      </c>
      <c r="H577">
        <v>558</v>
      </c>
      <c r="I577" s="5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50"/>
        <v>theater</v>
      </c>
      <c r="R577" t="str">
        <f t="shared" si="51"/>
        <v>plays</v>
      </c>
      <c r="S577" s="11">
        <f t="shared" si="52"/>
        <v>41779.208333333336</v>
      </c>
      <c r="T577" s="11">
        <f t="shared" si="53"/>
        <v>41782.208333333336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8"/>
        <v>64.927835051546396</v>
      </c>
      <c r="G578" t="s">
        <v>14</v>
      </c>
      <c r="H578">
        <v>64</v>
      </c>
      <c r="I578" s="5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50"/>
        <v>theater</v>
      </c>
      <c r="R578" t="str">
        <f t="shared" si="51"/>
        <v>plays</v>
      </c>
      <c r="S578" s="11">
        <f t="shared" si="52"/>
        <v>43040.208333333328</v>
      </c>
      <c r="T578" s="11">
        <f t="shared" si="53"/>
        <v>43057.25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4">(E579/D579)*100</f>
        <v>18.853658536585368</v>
      </c>
      <c r="G579" t="s">
        <v>74</v>
      </c>
      <c r="H579">
        <v>37</v>
      </c>
      <c r="I579" s="5">
        <f t="shared" ref="I579:I642" si="55">IF(H579=0,0,E579/H579)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56">LEFT(P579,SEARCH("/",P579)-1)</f>
        <v>music</v>
      </c>
      <c r="R579" t="str">
        <f t="shared" ref="R579:R642" si="57">RIGHT(P579,LEN(P579)-SEARCH("/",P579))</f>
        <v>jazz</v>
      </c>
      <c r="S579" s="11">
        <f t="shared" ref="S579:S642" si="58">(((L579/60)/60)/24)+DATE(1970,1,1)</f>
        <v>40613.25</v>
      </c>
      <c r="T579" s="11">
        <f t="shared" ref="T579:T642" si="59">(((M579/60)/60)/24)+DATE(1970,1,1)</f>
        <v>40639.208333333336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16.754404145077721</v>
      </c>
      <c r="G580" t="s">
        <v>14</v>
      </c>
      <c r="H580">
        <v>245</v>
      </c>
      <c r="I580" s="5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56"/>
        <v>film &amp; video</v>
      </c>
      <c r="R580" t="str">
        <f t="shared" si="57"/>
        <v>science fiction</v>
      </c>
      <c r="S580" s="11">
        <f t="shared" si="58"/>
        <v>40878.25</v>
      </c>
      <c r="T580" s="11">
        <f t="shared" si="59"/>
        <v>40881.25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101.11290322580646</v>
      </c>
      <c r="G581" t="s">
        <v>20</v>
      </c>
      <c r="H581">
        <v>87</v>
      </c>
      <c r="I581" s="5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56"/>
        <v>music</v>
      </c>
      <c r="R581" t="str">
        <f t="shared" si="57"/>
        <v>jazz</v>
      </c>
      <c r="S581" s="11">
        <f t="shared" si="58"/>
        <v>40762.208333333336</v>
      </c>
      <c r="T581" s="11">
        <f t="shared" si="59"/>
        <v>40774.208333333336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341.5022831050228</v>
      </c>
      <c r="G582" t="s">
        <v>20</v>
      </c>
      <c r="H582">
        <v>3116</v>
      </c>
      <c r="I582" s="5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56"/>
        <v>theater</v>
      </c>
      <c r="R582" t="str">
        <f t="shared" si="57"/>
        <v>plays</v>
      </c>
      <c r="S582" s="11">
        <f t="shared" si="58"/>
        <v>41696.25</v>
      </c>
      <c r="T582" s="11">
        <f t="shared" si="59"/>
        <v>41704.25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64.016666666666666</v>
      </c>
      <c r="G583" t="s">
        <v>14</v>
      </c>
      <c r="H583">
        <v>71</v>
      </c>
      <c r="I583" s="5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56"/>
        <v>technology</v>
      </c>
      <c r="R583" t="str">
        <f t="shared" si="57"/>
        <v>web</v>
      </c>
      <c r="S583" s="11">
        <f t="shared" si="58"/>
        <v>40662.208333333336</v>
      </c>
      <c r="T583" s="11">
        <f t="shared" si="59"/>
        <v>40677.208333333336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52.080459770114942</v>
      </c>
      <c r="G584" t="s">
        <v>14</v>
      </c>
      <c r="H584">
        <v>42</v>
      </c>
      <c r="I584" s="5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56"/>
        <v>games</v>
      </c>
      <c r="R584" t="str">
        <f t="shared" si="57"/>
        <v>video games</v>
      </c>
      <c r="S584" s="11">
        <f t="shared" si="58"/>
        <v>42165.208333333328</v>
      </c>
      <c r="T584" s="11">
        <f t="shared" si="59"/>
        <v>42170.208333333328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322.40211640211641</v>
      </c>
      <c r="G585" t="s">
        <v>20</v>
      </c>
      <c r="H585">
        <v>909</v>
      </c>
      <c r="I585" s="5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56"/>
        <v>film &amp; video</v>
      </c>
      <c r="R585" t="str">
        <f t="shared" si="57"/>
        <v>documentary</v>
      </c>
      <c r="S585" s="11">
        <f t="shared" si="58"/>
        <v>40959.25</v>
      </c>
      <c r="T585" s="11">
        <f t="shared" si="59"/>
        <v>40976.25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119.50810185185186</v>
      </c>
      <c r="G586" t="s">
        <v>20</v>
      </c>
      <c r="H586">
        <v>1613</v>
      </c>
      <c r="I586" s="5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56"/>
        <v>technology</v>
      </c>
      <c r="R586" t="str">
        <f t="shared" si="57"/>
        <v>web</v>
      </c>
      <c r="S586" s="11">
        <f t="shared" si="58"/>
        <v>41024.208333333336</v>
      </c>
      <c r="T586" s="11">
        <f t="shared" si="59"/>
        <v>41038.208333333336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146.79775280898878</v>
      </c>
      <c r="G587" t="s">
        <v>20</v>
      </c>
      <c r="H587">
        <v>136</v>
      </c>
      <c r="I587" s="5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56"/>
        <v>publishing</v>
      </c>
      <c r="R587" t="str">
        <f t="shared" si="57"/>
        <v>translations</v>
      </c>
      <c r="S587" s="11">
        <f t="shared" si="58"/>
        <v>40255.208333333336</v>
      </c>
      <c r="T587" s="11">
        <f t="shared" si="59"/>
        <v>40265.208333333336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950.57142857142856</v>
      </c>
      <c r="G588" t="s">
        <v>20</v>
      </c>
      <c r="H588">
        <v>130</v>
      </c>
      <c r="I588" s="5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56"/>
        <v>music</v>
      </c>
      <c r="R588" t="str">
        <f t="shared" si="57"/>
        <v>rock</v>
      </c>
      <c r="S588" s="11">
        <f t="shared" si="58"/>
        <v>40499.25</v>
      </c>
      <c r="T588" s="11">
        <f t="shared" si="59"/>
        <v>40518.25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72.893617021276597</v>
      </c>
      <c r="G589" t="s">
        <v>14</v>
      </c>
      <c r="H589">
        <v>156</v>
      </c>
      <c r="I589" s="5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56"/>
        <v>food</v>
      </c>
      <c r="R589" t="str">
        <f t="shared" si="57"/>
        <v>food trucks</v>
      </c>
      <c r="S589" s="11">
        <f t="shared" si="58"/>
        <v>43484.25</v>
      </c>
      <c r="T589" s="11">
        <f t="shared" si="59"/>
        <v>43536.208333333328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79.008248730964468</v>
      </c>
      <c r="G590" t="s">
        <v>14</v>
      </c>
      <c r="H590">
        <v>1368</v>
      </c>
      <c r="I590" s="5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56"/>
        <v>theater</v>
      </c>
      <c r="R590" t="str">
        <f t="shared" si="57"/>
        <v>plays</v>
      </c>
      <c r="S590" s="11">
        <f t="shared" si="58"/>
        <v>40262.208333333336</v>
      </c>
      <c r="T590" s="11">
        <f t="shared" si="59"/>
        <v>40293.208333333336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64.721518987341781</v>
      </c>
      <c r="G591" t="s">
        <v>14</v>
      </c>
      <c r="H591">
        <v>102</v>
      </c>
      <c r="I591" s="5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56"/>
        <v>film &amp; video</v>
      </c>
      <c r="R591" t="str">
        <f t="shared" si="57"/>
        <v>documentary</v>
      </c>
      <c r="S591" s="11">
        <f t="shared" si="58"/>
        <v>42190.208333333328</v>
      </c>
      <c r="T591" s="11">
        <f t="shared" si="59"/>
        <v>42197.208333333328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82.028169014084511</v>
      </c>
      <c r="G592" t="s">
        <v>14</v>
      </c>
      <c r="H592">
        <v>86</v>
      </c>
      <c r="I592" s="5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56"/>
        <v>publishing</v>
      </c>
      <c r="R592" t="str">
        <f t="shared" si="57"/>
        <v>radio &amp; podcasts</v>
      </c>
      <c r="S592" s="11">
        <f t="shared" si="58"/>
        <v>41994.25</v>
      </c>
      <c r="T592" s="11">
        <f t="shared" si="59"/>
        <v>42005.25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1037.6666666666667</v>
      </c>
      <c r="G593" t="s">
        <v>20</v>
      </c>
      <c r="H593">
        <v>102</v>
      </c>
      <c r="I593" s="5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56"/>
        <v>games</v>
      </c>
      <c r="R593" t="str">
        <f t="shared" si="57"/>
        <v>video games</v>
      </c>
      <c r="S593" s="11">
        <f t="shared" si="58"/>
        <v>40373.208333333336</v>
      </c>
      <c r="T593" s="11">
        <f t="shared" si="59"/>
        <v>40383.208333333336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12.910076530612244</v>
      </c>
      <c r="G594" t="s">
        <v>14</v>
      </c>
      <c r="H594">
        <v>253</v>
      </c>
      <c r="I594" s="5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56"/>
        <v>theater</v>
      </c>
      <c r="R594" t="str">
        <f t="shared" si="57"/>
        <v>plays</v>
      </c>
      <c r="S594" s="11">
        <f t="shared" si="58"/>
        <v>41789.208333333336</v>
      </c>
      <c r="T594" s="11">
        <f t="shared" si="59"/>
        <v>41798.208333333336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154.84210526315789</v>
      </c>
      <c r="G595" t="s">
        <v>20</v>
      </c>
      <c r="H595">
        <v>4006</v>
      </c>
      <c r="I595" s="5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56"/>
        <v>film &amp; video</v>
      </c>
      <c r="R595" t="str">
        <f t="shared" si="57"/>
        <v>animation</v>
      </c>
      <c r="S595" s="11">
        <f t="shared" si="58"/>
        <v>41724.208333333336</v>
      </c>
      <c r="T595" s="11">
        <f t="shared" si="59"/>
        <v>41737.208333333336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7.0991735537190088</v>
      </c>
      <c r="G596" t="s">
        <v>14</v>
      </c>
      <c r="H596">
        <v>157</v>
      </c>
      <c r="I596" s="5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56"/>
        <v>theater</v>
      </c>
      <c r="R596" t="str">
        <f t="shared" si="57"/>
        <v>plays</v>
      </c>
      <c r="S596" s="11">
        <f t="shared" si="58"/>
        <v>42548.208333333328</v>
      </c>
      <c r="T596" s="11">
        <f t="shared" si="59"/>
        <v>42551.208333333328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208.52773826458036</v>
      </c>
      <c r="G597" t="s">
        <v>20</v>
      </c>
      <c r="H597">
        <v>1629</v>
      </c>
      <c r="I597" s="5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56"/>
        <v>theater</v>
      </c>
      <c r="R597" t="str">
        <f t="shared" si="57"/>
        <v>plays</v>
      </c>
      <c r="S597" s="11">
        <f t="shared" si="58"/>
        <v>40253.208333333336</v>
      </c>
      <c r="T597" s="11">
        <f t="shared" si="59"/>
        <v>40274.208333333336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99.683544303797461</v>
      </c>
      <c r="G598" t="s">
        <v>14</v>
      </c>
      <c r="H598">
        <v>183</v>
      </c>
      <c r="I598" s="5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56"/>
        <v>film &amp; video</v>
      </c>
      <c r="R598" t="str">
        <f t="shared" si="57"/>
        <v>drama</v>
      </c>
      <c r="S598" s="11">
        <f t="shared" si="58"/>
        <v>42434.25</v>
      </c>
      <c r="T598" s="11">
        <f t="shared" si="59"/>
        <v>42441.25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201.59756097560978</v>
      </c>
      <c r="G599" t="s">
        <v>20</v>
      </c>
      <c r="H599">
        <v>2188</v>
      </c>
      <c r="I599" s="5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56"/>
        <v>theater</v>
      </c>
      <c r="R599" t="str">
        <f t="shared" si="57"/>
        <v>plays</v>
      </c>
      <c r="S599" s="11">
        <f t="shared" si="58"/>
        <v>43786.25</v>
      </c>
      <c r="T599" s="11">
        <f t="shared" si="59"/>
        <v>43804.25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162.09032258064516</v>
      </c>
      <c r="G600" t="s">
        <v>20</v>
      </c>
      <c r="H600">
        <v>2409</v>
      </c>
      <c r="I600" s="5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56"/>
        <v>music</v>
      </c>
      <c r="R600" t="str">
        <f t="shared" si="57"/>
        <v>rock</v>
      </c>
      <c r="S600" s="11">
        <f t="shared" si="58"/>
        <v>40344.208333333336</v>
      </c>
      <c r="T600" s="11">
        <f t="shared" si="59"/>
        <v>40373.208333333336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3.6436208125445471</v>
      </c>
      <c r="G601" t="s">
        <v>14</v>
      </c>
      <c r="H601">
        <v>82</v>
      </c>
      <c r="I601" s="5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56"/>
        <v>film &amp; video</v>
      </c>
      <c r="R601" t="str">
        <f t="shared" si="57"/>
        <v>documentary</v>
      </c>
      <c r="S601" s="11">
        <f t="shared" si="58"/>
        <v>42047.25</v>
      </c>
      <c r="T601" s="11">
        <f t="shared" si="59"/>
        <v>42055.25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5</v>
      </c>
      <c r="G602" t="s">
        <v>14</v>
      </c>
      <c r="H602">
        <v>1</v>
      </c>
      <c r="I602" s="5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56"/>
        <v>food</v>
      </c>
      <c r="R602" t="str">
        <f t="shared" si="57"/>
        <v>food trucks</v>
      </c>
      <c r="S602" s="11">
        <f t="shared" si="58"/>
        <v>41485.208333333336</v>
      </c>
      <c r="T602" s="11">
        <f t="shared" si="59"/>
        <v>41497.208333333336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206.63492063492063</v>
      </c>
      <c r="G603" t="s">
        <v>20</v>
      </c>
      <c r="H603">
        <v>194</v>
      </c>
      <c r="I603" s="5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56"/>
        <v>technology</v>
      </c>
      <c r="R603" t="str">
        <f t="shared" si="57"/>
        <v>wearables</v>
      </c>
      <c r="S603" s="11">
        <f t="shared" si="58"/>
        <v>41789.208333333336</v>
      </c>
      <c r="T603" s="11">
        <f t="shared" si="59"/>
        <v>41806.208333333336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128.23628691983123</v>
      </c>
      <c r="G604" t="s">
        <v>20</v>
      </c>
      <c r="H604">
        <v>1140</v>
      </c>
      <c r="I604" s="5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56"/>
        <v>theater</v>
      </c>
      <c r="R604" t="str">
        <f t="shared" si="57"/>
        <v>plays</v>
      </c>
      <c r="S604" s="11">
        <f t="shared" si="58"/>
        <v>42160.208333333328</v>
      </c>
      <c r="T604" s="11">
        <f t="shared" si="59"/>
        <v>42171.208333333328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119.66037735849055</v>
      </c>
      <c r="G605" t="s">
        <v>20</v>
      </c>
      <c r="H605">
        <v>102</v>
      </c>
      <c r="I605" s="5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56"/>
        <v>theater</v>
      </c>
      <c r="R605" t="str">
        <f t="shared" si="57"/>
        <v>plays</v>
      </c>
      <c r="S605" s="11">
        <f t="shared" si="58"/>
        <v>43573.208333333328</v>
      </c>
      <c r="T605" s="11">
        <f t="shared" si="59"/>
        <v>43600.208333333328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170.73055242390078</v>
      </c>
      <c r="G606" t="s">
        <v>20</v>
      </c>
      <c r="H606">
        <v>2857</v>
      </c>
      <c r="I606" s="5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56"/>
        <v>theater</v>
      </c>
      <c r="R606" t="str">
        <f t="shared" si="57"/>
        <v>plays</v>
      </c>
      <c r="S606" s="11">
        <f t="shared" si="58"/>
        <v>40565.25</v>
      </c>
      <c r="T606" s="11">
        <f t="shared" si="59"/>
        <v>40586.25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187.21212121212122</v>
      </c>
      <c r="G607" t="s">
        <v>20</v>
      </c>
      <c r="H607">
        <v>107</v>
      </c>
      <c r="I607" s="5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56"/>
        <v>publishing</v>
      </c>
      <c r="R607" t="str">
        <f t="shared" si="57"/>
        <v>nonfiction</v>
      </c>
      <c r="S607" s="11">
        <f t="shared" si="58"/>
        <v>42280.208333333328</v>
      </c>
      <c r="T607" s="11">
        <f t="shared" si="59"/>
        <v>42321.25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188.38235294117646</v>
      </c>
      <c r="G608" t="s">
        <v>20</v>
      </c>
      <c r="H608">
        <v>160</v>
      </c>
      <c r="I608" s="5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56"/>
        <v>music</v>
      </c>
      <c r="R608" t="str">
        <f t="shared" si="57"/>
        <v>rock</v>
      </c>
      <c r="S608" s="11">
        <f t="shared" si="58"/>
        <v>42436.25</v>
      </c>
      <c r="T608" s="11">
        <f t="shared" si="59"/>
        <v>42447.208333333328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131.29869186046511</v>
      </c>
      <c r="G609" t="s">
        <v>20</v>
      </c>
      <c r="H609">
        <v>2230</v>
      </c>
      <c r="I609" s="5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56"/>
        <v>food</v>
      </c>
      <c r="R609" t="str">
        <f t="shared" si="57"/>
        <v>food trucks</v>
      </c>
      <c r="S609" s="11">
        <f t="shared" si="58"/>
        <v>41721.208333333336</v>
      </c>
      <c r="T609" s="11">
        <f t="shared" si="59"/>
        <v>41723.208333333336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283.97435897435901</v>
      </c>
      <c r="G610" t="s">
        <v>20</v>
      </c>
      <c r="H610">
        <v>316</v>
      </c>
      <c r="I610" s="5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56"/>
        <v>music</v>
      </c>
      <c r="R610" t="str">
        <f t="shared" si="57"/>
        <v>jazz</v>
      </c>
      <c r="S610" s="11">
        <f t="shared" si="58"/>
        <v>43530.25</v>
      </c>
      <c r="T610" s="11">
        <f t="shared" si="59"/>
        <v>43534.25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120.41999999999999</v>
      </c>
      <c r="G611" t="s">
        <v>20</v>
      </c>
      <c r="H611">
        <v>117</v>
      </c>
      <c r="I611" s="5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56"/>
        <v>film &amp; video</v>
      </c>
      <c r="R611" t="str">
        <f t="shared" si="57"/>
        <v>science fiction</v>
      </c>
      <c r="S611" s="11">
        <f t="shared" si="58"/>
        <v>43481.25</v>
      </c>
      <c r="T611" s="11">
        <f t="shared" si="59"/>
        <v>43498.25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419.0560747663551</v>
      </c>
      <c r="G612" t="s">
        <v>20</v>
      </c>
      <c r="H612">
        <v>6406</v>
      </c>
      <c r="I612" s="5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56"/>
        <v>theater</v>
      </c>
      <c r="R612" t="str">
        <f t="shared" si="57"/>
        <v>plays</v>
      </c>
      <c r="S612" s="11">
        <f t="shared" si="58"/>
        <v>41259.25</v>
      </c>
      <c r="T612" s="11">
        <f t="shared" si="59"/>
        <v>41273.25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13.853658536585368</v>
      </c>
      <c r="G613" t="s">
        <v>74</v>
      </c>
      <c r="H613">
        <v>15</v>
      </c>
      <c r="I613" s="5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56"/>
        <v>theater</v>
      </c>
      <c r="R613" t="str">
        <f t="shared" si="57"/>
        <v>plays</v>
      </c>
      <c r="S613" s="11">
        <f t="shared" si="58"/>
        <v>41480.208333333336</v>
      </c>
      <c r="T613" s="11">
        <f t="shared" si="59"/>
        <v>41492.208333333336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139.43548387096774</v>
      </c>
      <c r="G614" t="s">
        <v>20</v>
      </c>
      <c r="H614">
        <v>192</v>
      </c>
      <c r="I614" s="5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56"/>
        <v>music</v>
      </c>
      <c r="R614" t="str">
        <f t="shared" si="57"/>
        <v>electric music</v>
      </c>
      <c r="S614" s="11">
        <f t="shared" si="58"/>
        <v>40474.208333333336</v>
      </c>
      <c r="T614" s="11">
        <f t="shared" si="59"/>
        <v>40497.25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174</v>
      </c>
      <c r="G615" t="s">
        <v>20</v>
      </c>
      <c r="H615">
        <v>26</v>
      </c>
      <c r="I615" s="5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56"/>
        <v>theater</v>
      </c>
      <c r="R615" t="str">
        <f t="shared" si="57"/>
        <v>plays</v>
      </c>
      <c r="S615" s="11">
        <f t="shared" si="58"/>
        <v>42973.208333333328</v>
      </c>
      <c r="T615" s="11">
        <f t="shared" si="59"/>
        <v>42982.208333333328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155.49056603773585</v>
      </c>
      <c r="G616" t="s">
        <v>20</v>
      </c>
      <c r="H616">
        <v>723</v>
      </c>
      <c r="I616" s="5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56"/>
        <v>theater</v>
      </c>
      <c r="R616" t="str">
        <f t="shared" si="57"/>
        <v>plays</v>
      </c>
      <c r="S616" s="11">
        <f t="shared" si="58"/>
        <v>42746.25</v>
      </c>
      <c r="T616" s="11">
        <f t="shared" si="59"/>
        <v>42764.25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170.44705882352943</v>
      </c>
      <c r="G617" t="s">
        <v>20</v>
      </c>
      <c r="H617">
        <v>170</v>
      </c>
      <c r="I617" s="5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56"/>
        <v>theater</v>
      </c>
      <c r="R617" t="str">
        <f t="shared" si="57"/>
        <v>plays</v>
      </c>
      <c r="S617" s="11">
        <f t="shared" si="58"/>
        <v>42489.208333333328</v>
      </c>
      <c r="T617" s="11">
        <f t="shared" si="59"/>
        <v>42499.208333333328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189.515625</v>
      </c>
      <c r="G618" t="s">
        <v>20</v>
      </c>
      <c r="H618">
        <v>238</v>
      </c>
      <c r="I618" s="5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56"/>
        <v>music</v>
      </c>
      <c r="R618" t="str">
        <f t="shared" si="57"/>
        <v>indie rock</v>
      </c>
      <c r="S618" s="11">
        <f t="shared" si="58"/>
        <v>41537.208333333336</v>
      </c>
      <c r="T618" s="11">
        <f t="shared" si="59"/>
        <v>41538.208333333336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249.71428571428572</v>
      </c>
      <c r="G619" t="s">
        <v>20</v>
      </c>
      <c r="H619">
        <v>55</v>
      </c>
      <c r="I619" s="5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56"/>
        <v>theater</v>
      </c>
      <c r="R619" t="str">
        <f t="shared" si="57"/>
        <v>plays</v>
      </c>
      <c r="S619" s="11">
        <f t="shared" si="58"/>
        <v>41794.208333333336</v>
      </c>
      <c r="T619" s="11">
        <f t="shared" si="59"/>
        <v>41804.208333333336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48.860523665659613</v>
      </c>
      <c r="G620" t="s">
        <v>14</v>
      </c>
      <c r="H620">
        <v>1198</v>
      </c>
      <c r="I620" s="5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56"/>
        <v>publishing</v>
      </c>
      <c r="R620" t="str">
        <f t="shared" si="57"/>
        <v>nonfiction</v>
      </c>
      <c r="S620" s="11">
        <f t="shared" si="58"/>
        <v>41396.208333333336</v>
      </c>
      <c r="T620" s="11">
        <f t="shared" si="59"/>
        <v>41417.208333333336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28.461970393057683</v>
      </c>
      <c r="G621" t="s">
        <v>14</v>
      </c>
      <c r="H621">
        <v>648</v>
      </c>
      <c r="I621" s="5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56"/>
        <v>theater</v>
      </c>
      <c r="R621" t="str">
        <f t="shared" si="57"/>
        <v>plays</v>
      </c>
      <c r="S621" s="11">
        <f t="shared" si="58"/>
        <v>40669.208333333336</v>
      </c>
      <c r="T621" s="11">
        <f t="shared" si="59"/>
        <v>40670.208333333336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268.02325581395348</v>
      </c>
      <c r="G622" t="s">
        <v>20</v>
      </c>
      <c r="H622">
        <v>128</v>
      </c>
      <c r="I622" s="5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56"/>
        <v>photography</v>
      </c>
      <c r="R622" t="str">
        <f t="shared" si="57"/>
        <v>photography books</v>
      </c>
      <c r="S622" s="11">
        <f t="shared" si="58"/>
        <v>42559.208333333328</v>
      </c>
      <c r="T622" s="11">
        <f t="shared" si="59"/>
        <v>42563.208333333328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619.80078125</v>
      </c>
      <c r="G623" t="s">
        <v>20</v>
      </c>
      <c r="H623">
        <v>2144</v>
      </c>
      <c r="I623" s="5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56"/>
        <v>theater</v>
      </c>
      <c r="R623" t="str">
        <f t="shared" si="57"/>
        <v>plays</v>
      </c>
      <c r="S623" s="11">
        <f t="shared" si="58"/>
        <v>42626.208333333328</v>
      </c>
      <c r="T623" s="11">
        <f t="shared" si="59"/>
        <v>42631.208333333328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3.1301587301587301</v>
      </c>
      <c r="G624" t="s">
        <v>14</v>
      </c>
      <c r="H624">
        <v>64</v>
      </c>
      <c r="I624" s="5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56"/>
        <v>music</v>
      </c>
      <c r="R624" t="str">
        <f t="shared" si="57"/>
        <v>indie rock</v>
      </c>
      <c r="S624" s="11">
        <f t="shared" si="58"/>
        <v>43205.208333333328</v>
      </c>
      <c r="T624" s="11">
        <f t="shared" si="59"/>
        <v>43231.208333333328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159.92152704135739</v>
      </c>
      <c r="G625" t="s">
        <v>20</v>
      </c>
      <c r="H625">
        <v>2693</v>
      </c>
      <c r="I625" s="5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56"/>
        <v>theater</v>
      </c>
      <c r="R625" t="str">
        <f t="shared" si="57"/>
        <v>plays</v>
      </c>
      <c r="S625" s="11">
        <f t="shared" si="58"/>
        <v>42201.208333333328</v>
      </c>
      <c r="T625" s="11">
        <f t="shared" si="59"/>
        <v>42206.208333333328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279.39215686274508</v>
      </c>
      <c r="G626" t="s">
        <v>20</v>
      </c>
      <c r="H626">
        <v>432</v>
      </c>
      <c r="I626" s="5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56"/>
        <v>photography</v>
      </c>
      <c r="R626" t="str">
        <f t="shared" si="57"/>
        <v>photography books</v>
      </c>
      <c r="S626" s="11">
        <f t="shared" si="58"/>
        <v>42029.25</v>
      </c>
      <c r="T626" s="11">
        <f t="shared" si="59"/>
        <v>42035.25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77.373333333333335</v>
      </c>
      <c r="G627" t="s">
        <v>14</v>
      </c>
      <c r="H627">
        <v>62</v>
      </c>
      <c r="I627" s="5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56"/>
        <v>theater</v>
      </c>
      <c r="R627" t="str">
        <f t="shared" si="57"/>
        <v>plays</v>
      </c>
      <c r="S627" s="11">
        <f t="shared" si="58"/>
        <v>43857.25</v>
      </c>
      <c r="T627" s="11">
        <f t="shared" si="59"/>
        <v>43871.25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206.32812500000003</v>
      </c>
      <c r="G628" t="s">
        <v>20</v>
      </c>
      <c r="H628">
        <v>189</v>
      </c>
      <c r="I628" s="5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56"/>
        <v>theater</v>
      </c>
      <c r="R628" t="str">
        <f t="shared" si="57"/>
        <v>plays</v>
      </c>
      <c r="S628" s="11">
        <f t="shared" si="58"/>
        <v>40449.208333333336</v>
      </c>
      <c r="T628" s="11">
        <f t="shared" si="59"/>
        <v>40458.208333333336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694.25</v>
      </c>
      <c r="G629" t="s">
        <v>20</v>
      </c>
      <c r="H629">
        <v>154</v>
      </c>
      <c r="I629" s="5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56"/>
        <v>food</v>
      </c>
      <c r="R629" t="str">
        <f t="shared" si="57"/>
        <v>food trucks</v>
      </c>
      <c r="S629" s="11">
        <f t="shared" si="58"/>
        <v>40345.208333333336</v>
      </c>
      <c r="T629" s="11">
        <f t="shared" si="59"/>
        <v>40369.208333333336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151.78947368421052</v>
      </c>
      <c r="G630" t="s">
        <v>20</v>
      </c>
      <c r="H630">
        <v>96</v>
      </c>
      <c r="I630" s="5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56"/>
        <v>music</v>
      </c>
      <c r="R630" t="str">
        <f t="shared" si="57"/>
        <v>indie rock</v>
      </c>
      <c r="S630" s="11">
        <f t="shared" si="58"/>
        <v>40455.208333333336</v>
      </c>
      <c r="T630" s="11">
        <f t="shared" si="59"/>
        <v>40458.208333333336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64.58207217694995</v>
      </c>
      <c r="G631" t="s">
        <v>14</v>
      </c>
      <c r="H631">
        <v>750</v>
      </c>
      <c r="I631" s="5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56"/>
        <v>theater</v>
      </c>
      <c r="R631" t="str">
        <f t="shared" si="57"/>
        <v>plays</v>
      </c>
      <c r="S631" s="11">
        <f t="shared" si="58"/>
        <v>42557.208333333328</v>
      </c>
      <c r="T631" s="11">
        <f t="shared" si="59"/>
        <v>42559.208333333328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62.873684210526314</v>
      </c>
      <c r="G632" t="s">
        <v>74</v>
      </c>
      <c r="H632">
        <v>87</v>
      </c>
      <c r="I632" s="5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56"/>
        <v>theater</v>
      </c>
      <c r="R632" t="str">
        <f t="shared" si="57"/>
        <v>plays</v>
      </c>
      <c r="S632" s="11">
        <f t="shared" si="58"/>
        <v>43586.208333333328</v>
      </c>
      <c r="T632" s="11">
        <f t="shared" si="59"/>
        <v>43597.208333333328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310.39864864864865</v>
      </c>
      <c r="G633" t="s">
        <v>20</v>
      </c>
      <c r="H633">
        <v>3063</v>
      </c>
      <c r="I633" s="5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56"/>
        <v>theater</v>
      </c>
      <c r="R633" t="str">
        <f t="shared" si="57"/>
        <v>plays</v>
      </c>
      <c r="S633" s="11">
        <f t="shared" si="58"/>
        <v>43550.208333333328</v>
      </c>
      <c r="T633" s="11">
        <f t="shared" si="59"/>
        <v>43554.208333333328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42.859916782246884</v>
      </c>
      <c r="G634" t="s">
        <v>47</v>
      </c>
      <c r="H634">
        <v>278</v>
      </c>
      <c r="I634" s="5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56"/>
        <v>theater</v>
      </c>
      <c r="R634" t="str">
        <f t="shared" si="57"/>
        <v>plays</v>
      </c>
      <c r="S634" s="11">
        <f t="shared" si="58"/>
        <v>41945.208333333336</v>
      </c>
      <c r="T634" s="11">
        <f t="shared" si="59"/>
        <v>41963.25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83.119402985074629</v>
      </c>
      <c r="G635" t="s">
        <v>14</v>
      </c>
      <c r="H635">
        <v>105</v>
      </c>
      <c r="I635" s="5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56"/>
        <v>film &amp; video</v>
      </c>
      <c r="R635" t="str">
        <f t="shared" si="57"/>
        <v>animation</v>
      </c>
      <c r="S635" s="11">
        <f t="shared" si="58"/>
        <v>42315.25</v>
      </c>
      <c r="T635" s="11">
        <f t="shared" si="59"/>
        <v>42319.25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78.531302876480552</v>
      </c>
      <c r="G636" t="s">
        <v>74</v>
      </c>
      <c r="H636">
        <v>1658</v>
      </c>
      <c r="I636" s="5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56"/>
        <v>film &amp; video</v>
      </c>
      <c r="R636" t="str">
        <f t="shared" si="57"/>
        <v>television</v>
      </c>
      <c r="S636" s="11">
        <f t="shared" si="58"/>
        <v>42819.208333333328</v>
      </c>
      <c r="T636" s="11">
        <f t="shared" si="59"/>
        <v>42833.208333333328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114.09352517985612</v>
      </c>
      <c r="G637" t="s">
        <v>20</v>
      </c>
      <c r="H637">
        <v>2266</v>
      </c>
      <c r="I637" s="5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56"/>
        <v>film &amp; video</v>
      </c>
      <c r="R637" t="str">
        <f t="shared" si="57"/>
        <v>television</v>
      </c>
      <c r="S637" s="11">
        <f t="shared" si="58"/>
        <v>41314.25</v>
      </c>
      <c r="T637" s="11">
        <f t="shared" si="59"/>
        <v>41346.208333333336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64.537683358624179</v>
      </c>
      <c r="G638" t="s">
        <v>14</v>
      </c>
      <c r="H638">
        <v>2604</v>
      </c>
      <c r="I638" s="5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56"/>
        <v>film &amp; video</v>
      </c>
      <c r="R638" t="str">
        <f t="shared" si="57"/>
        <v>animation</v>
      </c>
      <c r="S638" s="11">
        <f t="shared" si="58"/>
        <v>40926.25</v>
      </c>
      <c r="T638" s="11">
        <f t="shared" si="59"/>
        <v>40971.25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79.411764705882348</v>
      </c>
      <c r="G639" t="s">
        <v>14</v>
      </c>
      <c r="H639">
        <v>65</v>
      </c>
      <c r="I639" s="5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56"/>
        <v>theater</v>
      </c>
      <c r="R639" t="str">
        <f t="shared" si="57"/>
        <v>plays</v>
      </c>
      <c r="S639" s="11">
        <f t="shared" si="58"/>
        <v>42688.25</v>
      </c>
      <c r="T639" s="11">
        <f t="shared" si="59"/>
        <v>42696.25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11.419117647058824</v>
      </c>
      <c r="G640" t="s">
        <v>14</v>
      </c>
      <c r="H640">
        <v>94</v>
      </c>
      <c r="I640" s="5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56"/>
        <v>theater</v>
      </c>
      <c r="R640" t="str">
        <f t="shared" si="57"/>
        <v>plays</v>
      </c>
      <c r="S640" s="11">
        <f t="shared" si="58"/>
        <v>40386.208333333336</v>
      </c>
      <c r="T640" s="11">
        <f t="shared" si="59"/>
        <v>40398.208333333336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56.186046511627907</v>
      </c>
      <c r="G641" t="s">
        <v>47</v>
      </c>
      <c r="H641">
        <v>45</v>
      </c>
      <c r="I641" s="5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56"/>
        <v>film &amp; video</v>
      </c>
      <c r="R641" t="str">
        <f t="shared" si="57"/>
        <v>drama</v>
      </c>
      <c r="S641" s="11">
        <f t="shared" si="58"/>
        <v>43309.208333333328</v>
      </c>
      <c r="T641" s="11">
        <f t="shared" si="59"/>
        <v>43309.208333333328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4"/>
        <v>16.501669449081803</v>
      </c>
      <c r="G642" t="s">
        <v>14</v>
      </c>
      <c r="H642">
        <v>257</v>
      </c>
      <c r="I642" s="5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56"/>
        <v>theater</v>
      </c>
      <c r="R642" t="str">
        <f t="shared" si="57"/>
        <v>plays</v>
      </c>
      <c r="S642" s="11">
        <f t="shared" si="58"/>
        <v>42387.25</v>
      </c>
      <c r="T642" s="11">
        <f t="shared" si="59"/>
        <v>42390.25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0">(E643/D643)*100</f>
        <v>119.96808510638297</v>
      </c>
      <c r="G643" t="s">
        <v>20</v>
      </c>
      <c r="H643">
        <v>194</v>
      </c>
      <c r="I643" s="5">
        <f t="shared" ref="I643:I706" si="61">IF(H643=0,0,E643/H643)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62">LEFT(P643,SEARCH("/",P643)-1)</f>
        <v>theater</v>
      </c>
      <c r="R643" t="str">
        <f t="shared" ref="R643:R706" si="63">RIGHT(P643,LEN(P643)-SEARCH("/",P643))</f>
        <v>plays</v>
      </c>
      <c r="S643" s="11">
        <f t="shared" ref="S643:S706" si="64">(((L643/60)/60)/24)+DATE(1970,1,1)</f>
        <v>42786.25</v>
      </c>
      <c r="T643" s="11">
        <f t="shared" ref="T643:T706" si="65">(((M643/60)/60)/24)+DATE(1970,1,1)</f>
        <v>42814.208333333328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145.45652173913044</v>
      </c>
      <c r="G644" t="s">
        <v>20</v>
      </c>
      <c r="H644">
        <v>129</v>
      </c>
      <c r="I644" s="5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62"/>
        <v>technology</v>
      </c>
      <c r="R644" t="str">
        <f t="shared" si="63"/>
        <v>wearables</v>
      </c>
      <c r="S644" s="11">
        <f t="shared" si="64"/>
        <v>43451.25</v>
      </c>
      <c r="T644" s="11">
        <f t="shared" si="65"/>
        <v>43460.25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221.38255033557047</v>
      </c>
      <c r="G645" t="s">
        <v>20</v>
      </c>
      <c r="H645">
        <v>375</v>
      </c>
      <c r="I645" s="5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62"/>
        <v>theater</v>
      </c>
      <c r="R645" t="str">
        <f t="shared" si="63"/>
        <v>plays</v>
      </c>
      <c r="S645" s="11">
        <f t="shared" si="64"/>
        <v>42795.25</v>
      </c>
      <c r="T645" s="11">
        <f t="shared" si="65"/>
        <v>42813.208333333328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48.396694214876035</v>
      </c>
      <c r="G646" t="s">
        <v>14</v>
      </c>
      <c r="H646">
        <v>2928</v>
      </c>
      <c r="I646" s="5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62"/>
        <v>theater</v>
      </c>
      <c r="R646" t="str">
        <f t="shared" si="63"/>
        <v>plays</v>
      </c>
      <c r="S646" s="11">
        <f t="shared" si="64"/>
        <v>43452.25</v>
      </c>
      <c r="T646" s="11">
        <f t="shared" si="65"/>
        <v>43468.25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92.911504424778755</v>
      </c>
      <c r="G647" t="s">
        <v>14</v>
      </c>
      <c r="H647">
        <v>4697</v>
      </c>
      <c r="I647" s="5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62"/>
        <v>music</v>
      </c>
      <c r="R647" t="str">
        <f t="shared" si="63"/>
        <v>rock</v>
      </c>
      <c r="S647" s="11">
        <f t="shared" si="64"/>
        <v>43369.208333333328</v>
      </c>
      <c r="T647" s="11">
        <f t="shared" si="65"/>
        <v>43390.208333333328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88.599797365754824</v>
      </c>
      <c r="G648" t="s">
        <v>14</v>
      </c>
      <c r="H648">
        <v>2915</v>
      </c>
      <c r="I648" s="5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62"/>
        <v>games</v>
      </c>
      <c r="R648" t="str">
        <f t="shared" si="63"/>
        <v>video games</v>
      </c>
      <c r="S648" s="11">
        <f t="shared" si="64"/>
        <v>41346.208333333336</v>
      </c>
      <c r="T648" s="11">
        <f t="shared" si="65"/>
        <v>41357.208333333336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41.4</v>
      </c>
      <c r="G649" t="s">
        <v>14</v>
      </c>
      <c r="H649">
        <v>18</v>
      </c>
      <c r="I649" s="5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62"/>
        <v>publishing</v>
      </c>
      <c r="R649" t="str">
        <f t="shared" si="63"/>
        <v>translations</v>
      </c>
      <c r="S649" s="11">
        <f t="shared" si="64"/>
        <v>43199.208333333328</v>
      </c>
      <c r="T649" s="11">
        <f t="shared" si="65"/>
        <v>43223.208333333328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63.056795131845846</v>
      </c>
      <c r="G650" t="s">
        <v>74</v>
      </c>
      <c r="H650">
        <v>723</v>
      </c>
      <c r="I650" s="5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62"/>
        <v>food</v>
      </c>
      <c r="R650" t="str">
        <f t="shared" si="63"/>
        <v>food trucks</v>
      </c>
      <c r="S650" s="11">
        <f t="shared" si="64"/>
        <v>42922.208333333328</v>
      </c>
      <c r="T650" s="11">
        <f t="shared" si="65"/>
        <v>42940.208333333328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48.482333607230892</v>
      </c>
      <c r="G651" t="s">
        <v>14</v>
      </c>
      <c r="H651">
        <v>602</v>
      </c>
      <c r="I651" s="5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62"/>
        <v>theater</v>
      </c>
      <c r="R651" t="str">
        <f t="shared" si="63"/>
        <v>plays</v>
      </c>
      <c r="S651" s="11">
        <f t="shared" si="64"/>
        <v>40471.208333333336</v>
      </c>
      <c r="T651" s="11">
        <f t="shared" si="65"/>
        <v>40482.208333333336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2</v>
      </c>
      <c r="G652" t="s">
        <v>14</v>
      </c>
      <c r="H652">
        <v>1</v>
      </c>
      <c r="I652" s="5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62"/>
        <v>music</v>
      </c>
      <c r="R652" t="str">
        <f t="shared" si="63"/>
        <v>jazz</v>
      </c>
      <c r="S652" s="11">
        <f t="shared" si="64"/>
        <v>41828.208333333336</v>
      </c>
      <c r="T652" s="11">
        <f t="shared" si="65"/>
        <v>41855.208333333336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88.47941026944585</v>
      </c>
      <c r="G653" t="s">
        <v>14</v>
      </c>
      <c r="H653">
        <v>3868</v>
      </c>
      <c r="I653" s="5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62"/>
        <v>film &amp; video</v>
      </c>
      <c r="R653" t="str">
        <f t="shared" si="63"/>
        <v>shorts</v>
      </c>
      <c r="S653" s="11">
        <f t="shared" si="64"/>
        <v>41692.25</v>
      </c>
      <c r="T653" s="11">
        <f t="shared" si="65"/>
        <v>41707.25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126.84</v>
      </c>
      <c r="G654" t="s">
        <v>20</v>
      </c>
      <c r="H654">
        <v>409</v>
      </c>
      <c r="I654" s="5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62"/>
        <v>technology</v>
      </c>
      <c r="R654" t="str">
        <f t="shared" si="63"/>
        <v>web</v>
      </c>
      <c r="S654" s="11">
        <f t="shared" si="64"/>
        <v>42587.208333333328</v>
      </c>
      <c r="T654" s="11">
        <f t="shared" si="65"/>
        <v>42630.208333333328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2338.833333333333</v>
      </c>
      <c r="G655" t="s">
        <v>20</v>
      </c>
      <c r="H655">
        <v>234</v>
      </c>
      <c r="I655" s="5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62"/>
        <v>technology</v>
      </c>
      <c r="R655" t="str">
        <f t="shared" si="63"/>
        <v>web</v>
      </c>
      <c r="S655" s="11">
        <f t="shared" si="64"/>
        <v>42468.208333333328</v>
      </c>
      <c r="T655" s="11">
        <f t="shared" si="65"/>
        <v>42470.208333333328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508.38857142857148</v>
      </c>
      <c r="G656" t="s">
        <v>20</v>
      </c>
      <c r="H656">
        <v>3016</v>
      </c>
      <c r="I656" s="5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62"/>
        <v>music</v>
      </c>
      <c r="R656" t="str">
        <f t="shared" si="63"/>
        <v>metal</v>
      </c>
      <c r="S656" s="11">
        <f t="shared" si="64"/>
        <v>42240.208333333328</v>
      </c>
      <c r="T656" s="11">
        <f t="shared" si="65"/>
        <v>42245.208333333328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191.47826086956522</v>
      </c>
      <c r="G657" t="s">
        <v>20</v>
      </c>
      <c r="H657">
        <v>264</v>
      </c>
      <c r="I657" s="5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62"/>
        <v>photography</v>
      </c>
      <c r="R657" t="str">
        <f t="shared" si="63"/>
        <v>photography books</v>
      </c>
      <c r="S657" s="11">
        <f t="shared" si="64"/>
        <v>42796.25</v>
      </c>
      <c r="T657" s="11">
        <f t="shared" si="65"/>
        <v>42809.208333333328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42.127533783783782</v>
      </c>
      <c r="G658" t="s">
        <v>14</v>
      </c>
      <c r="H658">
        <v>504</v>
      </c>
      <c r="I658" s="5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62"/>
        <v>food</v>
      </c>
      <c r="R658" t="str">
        <f t="shared" si="63"/>
        <v>food trucks</v>
      </c>
      <c r="S658" s="11">
        <f t="shared" si="64"/>
        <v>43097.25</v>
      </c>
      <c r="T658" s="11">
        <f t="shared" si="65"/>
        <v>43102.25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8.24</v>
      </c>
      <c r="G659" t="s">
        <v>14</v>
      </c>
      <c r="H659">
        <v>14</v>
      </c>
      <c r="I659" s="5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62"/>
        <v>film &amp; video</v>
      </c>
      <c r="R659" t="str">
        <f t="shared" si="63"/>
        <v>science fiction</v>
      </c>
      <c r="S659" s="11">
        <f t="shared" si="64"/>
        <v>43096.25</v>
      </c>
      <c r="T659" s="11">
        <f t="shared" si="65"/>
        <v>43112.25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60.064638783269963</v>
      </c>
      <c r="G660" t="s">
        <v>74</v>
      </c>
      <c r="H660">
        <v>390</v>
      </c>
      <c r="I660" s="5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62"/>
        <v>music</v>
      </c>
      <c r="R660" t="str">
        <f t="shared" si="63"/>
        <v>rock</v>
      </c>
      <c r="S660" s="11">
        <f t="shared" si="64"/>
        <v>42246.208333333328</v>
      </c>
      <c r="T660" s="11">
        <f t="shared" si="65"/>
        <v>42269.208333333328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47.232808616404313</v>
      </c>
      <c r="G661" t="s">
        <v>14</v>
      </c>
      <c r="H661">
        <v>750</v>
      </c>
      <c r="I661" s="5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62"/>
        <v>film &amp; video</v>
      </c>
      <c r="R661" t="str">
        <f t="shared" si="63"/>
        <v>documentary</v>
      </c>
      <c r="S661" s="11">
        <f t="shared" si="64"/>
        <v>40570.25</v>
      </c>
      <c r="T661" s="11">
        <f t="shared" si="65"/>
        <v>40571.25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81.736263736263737</v>
      </c>
      <c r="G662" t="s">
        <v>14</v>
      </c>
      <c r="H662">
        <v>77</v>
      </c>
      <c r="I662" s="5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62"/>
        <v>theater</v>
      </c>
      <c r="R662" t="str">
        <f t="shared" si="63"/>
        <v>plays</v>
      </c>
      <c r="S662" s="11">
        <f t="shared" si="64"/>
        <v>42237.208333333328</v>
      </c>
      <c r="T662" s="11">
        <f t="shared" si="65"/>
        <v>42246.208333333328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54.187265917603</v>
      </c>
      <c r="G663" t="s">
        <v>14</v>
      </c>
      <c r="H663">
        <v>752</v>
      </c>
      <c r="I663" s="5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62"/>
        <v>music</v>
      </c>
      <c r="R663" t="str">
        <f t="shared" si="63"/>
        <v>jazz</v>
      </c>
      <c r="S663" s="11">
        <f t="shared" si="64"/>
        <v>40996.208333333336</v>
      </c>
      <c r="T663" s="11">
        <f t="shared" si="65"/>
        <v>41026.208333333336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97.868131868131869</v>
      </c>
      <c r="G664" t="s">
        <v>14</v>
      </c>
      <c r="H664">
        <v>131</v>
      </c>
      <c r="I664" s="5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62"/>
        <v>theater</v>
      </c>
      <c r="R664" t="str">
        <f t="shared" si="63"/>
        <v>plays</v>
      </c>
      <c r="S664" s="11">
        <f t="shared" si="64"/>
        <v>43443.25</v>
      </c>
      <c r="T664" s="11">
        <f t="shared" si="65"/>
        <v>43447.25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77.239999999999995</v>
      </c>
      <c r="G665" t="s">
        <v>14</v>
      </c>
      <c r="H665">
        <v>87</v>
      </c>
      <c r="I665" s="5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62"/>
        <v>theater</v>
      </c>
      <c r="R665" t="str">
        <f t="shared" si="63"/>
        <v>plays</v>
      </c>
      <c r="S665" s="11">
        <f t="shared" si="64"/>
        <v>40458.208333333336</v>
      </c>
      <c r="T665" s="11">
        <f t="shared" si="65"/>
        <v>40481.208333333336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33.464735516372798</v>
      </c>
      <c r="G666" t="s">
        <v>14</v>
      </c>
      <c r="H666">
        <v>1063</v>
      </c>
      <c r="I666" s="5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62"/>
        <v>music</v>
      </c>
      <c r="R666" t="str">
        <f t="shared" si="63"/>
        <v>jazz</v>
      </c>
      <c r="S666" s="11">
        <f t="shared" si="64"/>
        <v>40959.25</v>
      </c>
      <c r="T666" s="11">
        <f t="shared" si="65"/>
        <v>40969.25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239.58823529411765</v>
      </c>
      <c r="G667" t="s">
        <v>20</v>
      </c>
      <c r="H667">
        <v>272</v>
      </c>
      <c r="I667" s="5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62"/>
        <v>film &amp; video</v>
      </c>
      <c r="R667" t="str">
        <f t="shared" si="63"/>
        <v>documentary</v>
      </c>
      <c r="S667" s="11">
        <f t="shared" si="64"/>
        <v>40733.208333333336</v>
      </c>
      <c r="T667" s="11">
        <f t="shared" si="65"/>
        <v>40747.208333333336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64.032258064516128</v>
      </c>
      <c r="G668" t="s">
        <v>74</v>
      </c>
      <c r="H668">
        <v>25</v>
      </c>
      <c r="I668" s="5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62"/>
        <v>theater</v>
      </c>
      <c r="R668" t="str">
        <f t="shared" si="63"/>
        <v>plays</v>
      </c>
      <c r="S668" s="11">
        <f t="shared" si="64"/>
        <v>41516.208333333336</v>
      </c>
      <c r="T668" s="11">
        <f t="shared" si="65"/>
        <v>41522.208333333336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176.15942028985506</v>
      </c>
      <c r="G669" t="s">
        <v>20</v>
      </c>
      <c r="H669">
        <v>419</v>
      </c>
      <c r="I669" s="5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62"/>
        <v>journalism</v>
      </c>
      <c r="R669" t="str">
        <f t="shared" si="63"/>
        <v>audio</v>
      </c>
      <c r="S669" s="11">
        <f t="shared" si="64"/>
        <v>41892.208333333336</v>
      </c>
      <c r="T669" s="11">
        <f t="shared" si="65"/>
        <v>41901.208333333336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20.33818181818182</v>
      </c>
      <c r="G670" t="s">
        <v>14</v>
      </c>
      <c r="H670">
        <v>76</v>
      </c>
      <c r="I670" s="5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62"/>
        <v>theater</v>
      </c>
      <c r="R670" t="str">
        <f t="shared" si="63"/>
        <v>plays</v>
      </c>
      <c r="S670" s="11">
        <f t="shared" si="64"/>
        <v>41122.208333333336</v>
      </c>
      <c r="T670" s="11">
        <f t="shared" si="65"/>
        <v>41134.208333333336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358.64754098360658</v>
      </c>
      <c r="G671" t="s">
        <v>20</v>
      </c>
      <c r="H671">
        <v>1621</v>
      </c>
      <c r="I671" s="5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62"/>
        <v>theater</v>
      </c>
      <c r="R671" t="str">
        <f t="shared" si="63"/>
        <v>plays</v>
      </c>
      <c r="S671" s="11">
        <f t="shared" si="64"/>
        <v>42912.208333333328</v>
      </c>
      <c r="T671" s="11">
        <f t="shared" si="65"/>
        <v>42921.208333333328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468.85802469135803</v>
      </c>
      <c r="G672" t="s">
        <v>20</v>
      </c>
      <c r="H672">
        <v>1101</v>
      </c>
      <c r="I672" s="5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62"/>
        <v>music</v>
      </c>
      <c r="R672" t="str">
        <f t="shared" si="63"/>
        <v>indie rock</v>
      </c>
      <c r="S672" s="11">
        <f t="shared" si="64"/>
        <v>42425.25</v>
      </c>
      <c r="T672" s="11">
        <f t="shared" si="65"/>
        <v>42437.25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122.05635245901641</v>
      </c>
      <c r="G673" t="s">
        <v>20</v>
      </c>
      <c r="H673">
        <v>1073</v>
      </c>
      <c r="I673" s="5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62"/>
        <v>theater</v>
      </c>
      <c r="R673" t="str">
        <f t="shared" si="63"/>
        <v>plays</v>
      </c>
      <c r="S673" s="11">
        <f t="shared" si="64"/>
        <v>40390.208333333336</v>
      </c>
      <c r="T673" s="11">
        <f t="shared" si="65"/>
        <v>40394.208333333336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55.931783729156137</v>
      </c>
      <c r="G674" t="s">
        <v>14</v>
      </c>
      <c r="H674">
        <v>4428</v>
      </c>
      <c r="I674" s="5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62"/>
        <v>theater</v>
      </c>
      <c r="R674" t="str">
        <f t="shared" si="63"/>
        <v>plays</v>
      </c>
      <c r="S674" s="11">
        <f t="shared" si="64"/>
        <v>43180.208333333328</v>
      </c>
      <c r="T674" s="11">
        <f t="shared" si="65"/>
        <v>43190.208333333328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43.660714285714285</v>
      </c>
      <c r="G675" t="s">
        <v>14</v>
      </c>
      <c r="H675">
        <v>58</v>
      </c>
      <c r="I675" s="5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62"/>
        <v>music</v>
      </c>
      <c r="R675" t="str">
        <f t="shared" si="63"/>
        <v>indie rock</v>
      </c>
      <c r="S675" s="11">
        <f t="shared" si="64"/>
        <v>42475.208333333328</v>
      </c>
      <c r="T675" s="11">
        <f t="shared" si="65"/>
        <v>42496.208333333328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33.53837141183363</v>
      </c>
      <c r="G676" t="s">
        <v>74</v>
      </c>
      <c r="H676">
        <v>1218</v>
      </c>
      <c r="I676" s="5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62"/>
        <v>photography</v>
      </c>
      <c r="R676" t="str">
        <f t="shared" si="63"/>
        <v>photography books</v>
      </c>
      <c r="S676" s="11">
        <f t="shared" si="64"/>
        <v>40774.208333333336</v>
      </c>
      <c r="T676" s="11">
        <f t="shared" si="65"/>
        <v>40821.208333333336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122.97938144329896</v>
      </c>
      <c r="G677" t="s">
        <v>20</v>
      </c>
      <c r="H677">
        <v>331</v>
      </c>
      <c r="I677" s="5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62"/>
        <v>journalism</v>
      </c>
      <c r="R677" t="str">
        <f t="shared" si="63"/>
        <v>audio</v>
      </c>
      <c r="S677" s="11">
        <f t="shared" si="64"/>
        <v>43719.208333333328</v>
      </c>
      <c r="T677" s="11">
        <f t="shared" si="65"/>
        <v>43726.208333333328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189.74959871589084</v>
      </c>
      <c r="G678" t="s">
        <v>20</v>
      </c>
      <c r="H678">
        <v>1170</v>
      </c>
      <c r="I678" s="5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62"/>
        <v>photography</v>
      </c>
      <c r="R678" t="str">
        <f t="shared" si="63"/>
        <v>photography books</v>
      </c>
      <c r="S678" s="11">
        <f t="shared" si="64"/>
        <v>41178.208333333336</v>
      </c>
      <c r="T678" s="11">
        <f t="shared" si="65"/>
        <v>41187.208333333336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83.622641509433961</v>
      </c>
      <c r="G679" t="s">
        <v>14</v>
      </c>
      <c r="H679">
        <v>111</v>
      </c>
      <c r="I679" s="5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62"/>
        <v>publishing</v>
      </c>
      <c r="R679" t="str">
        <f t="shared" si="63"/>
        <v>fiction</v>
      </c>
      <c r="S679" s="11">
        <f t="shared" si="64"/>
        <v>42561.208333333328</v>
      </c>
      <c r="T679" s="11">
        <f t="shared" si="65"/>
        <v>42611.208333333328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17.968844221105527</v>
      </c>
      <c r="G680" t="s">
        <v>74</v>
      </c>
      <c r="H680">
        <v>215</v>
      </c>
      <c r="I680" s="5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62"/>
        <v>film &amp; video</v>
      </c>
      <c r="R680" t="str">
        <f t="shared" si="63"/>
        <v>drama</v>
      </c>
      <c r="S680" s="11">
        <f t="shared" si="64"/>
        <v>43484.25</v>
      </c>
      <c r="T680" s="11">
        <f t="shared" si="65"/>
        <v>43486.25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1036.5</v>
      </c>
      <c r="G681" t="s">
        <v>20</v>
      </c>
      <c r="H681">
        <v>363</v>
      </c>
      <c r="I681" s="5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62"/>
        <v>food</v>
      </c>
      <c r="R681" t="str">
        <f t="shared" si="63"/>
        <v>food trucks</v>
      </c>
      <c r="S681" s="11">
        <f t="shared" si="64"/>
        <v>43756.208333333328</v>
      </c>
      <c r="T681" s="11">
        <f t="shared" si="65"/>
        <v>43761.208333333328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97.405219780219781</v>
      </c>
      <c r="G682" t="s">
        <v>14</v>
      </c>
      <c r="H682">
        <v>2955</v>
      </c>
      <c r="I682" s="5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62"/>
        <v>games</v>
      </c>
      <c r="R682" t="str">
        <f t="shared" si="63"/>
        <v>mobile games</v>
      </c>
      <c r="S682" s="11">
        <f t="shared" si="64"/>
        <v>43813.25</v>
      </c>
      <c r="T682" s="11">
        <f t="shared" si="65"/>
        <v>43815.25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86.386203150461711</v>
      </c>
      <c r="G683" t="s">
        <v>14</v>
      </c>
      <c r="H683">
        <v>1657</v>
      </c>
      <c r="I683" s="5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62"/>
        <v>theater</v>
      </c>
      <c r="R683" t="str">
        <f t="shared" si="63"/>
        <v>plays</v>
      </c>
      <c r="S683" s="11">
        <f t="shared" si="64"/>
        <v>40898.25</v>
      </c>
      <c r="T683" s="11">
        <f t="shared" si="65"/>
        <v>40904.25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150.16666666666666</v>
      </c>
      <c r="G684" t="s">
        <v>20</v>
      </c>
      <c r="H684">
        <v>103</v>
      </c>
      <c r="I684" s="5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62"/>
        <v>theater</v>
      </c>
      <c r="R684" t="str">
        <f t="shared" si="63"/>
        <v>plays</v>
      </c>
      <c r="S684" s="11">
        <f t="shared" si="64"/>
        <v>41619.25</v>
      </c>
      <c r="T684" s="11">
        <f t="shared" si="65"/>
        <v>41628.25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358.43478260869563</v>
      </c>
      <c r="G685" t="s">
        <v>20</v>
      </c>
      <c r="H685">
        <v>147</v>
      </c>
      <c r="I685" s="5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62"/>
        <v>theater</v>
      </c>
      <c r="R685" t="str">
        <f t="shared" si="63"/>
        <v>plays</v>
      </c>
      <c r="S685" s="11">
        <f t="shared" si="64"/>
        <v>43359.208333333328</v>
      </c>
      <c r="T685" s="11">
        <f t="shared" si="65"/>
        <v>43361.208333333328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542.85714285714289</v>
      </c>
      <c r="G686" t="s">
        <v>20</v>
      </c>
      <c r="H686">
        <v>110</v>
      </c>
      <c r="I686" s="5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62"/>
        <v>publishing</v>
      </c>
      <c r="R686" t="str">
        <f t="shared" si="63"/>
        <v>nonfiction</v>
      </c>
      <c r="S686" s="11">
        <f t="shared" si="64"/>
        <v>40358.208333333336</v>
      </c>
      <c r="T686" s="11">
        <f t="shared" si="65"/>
        <v>40378.208333333336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67.500714285714281</v>
      </c>
      <c r="G687" t="s">
        <v>14</v>
      </c>
      <c r="H687">
        <v>926</v>
      </c>
      <c r="I687" s="5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62"/>
        <v>theater</v>
      </c>
      <c r="R687" t="str">
        <f t="shared" si="63"/>
        <v>plays</v>
      </c>
      <c r="S687" s="11">
        <f t="shared" si="64"/>
        <v>42239.208333333328</v>
      </c>
      <c r="T687" s="11">
        <f t="shared" si="65"/>
        <v>42263.208333333328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191.74666666666667</v>
      </c>
      <c r="G688" t="s">
        <v>20</v>
      </c>
      <c r="H688">
        <v>134</v>
      </c>
      <c r="I688" s="5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62"/>
        <v>technology</v>
      </c>
      <c r="R688" t="str">
        <f t="shared" si="63"/>
        <v>wearables</v>
      </c>
      <c r="S688" s="11">
        <f t="shared" si="64"/>
        <v>43186.208333333328</v>
      </c>
      <c r="T688" s="11">
        <f t="shared" si="65"/>
        <v>43197.208333333328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932</v>
      </c>
      <c r="G689" t="s">
        <v>20</v>
      </c>
      <c r="H689">
        <v>269</v>
      </c>
      <c r="I689" s="5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62"/>
        <v>theater</v>
      </c>
      <c r="R689" t="str">
        <f t="shared" si="63"/>
        <v>plays</v>
      </c>
      <c r="S689" s="11">
        <f t="shared" si="64"/>
        <v>42806.25</v>
      </c>
      <c r="T689" s="11">
        <f t="shared" si="65"/>
        <v>42809.208333333328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429.27586206896552</v>
      </c>
      <c r="G690" t="s">
        <v>20</v>
      </c>
      <c r="H690">
        <v>175</v>
      </c>
      <c r="I690" s="5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62"/>
        <v>film &amp; video</v>
      </c>
      <c r="R690" t="str">
        <f t="shared" si="63"/>
        <v>television</v>
      </c>
      <c r="S690" s="11">
        <f t="shared" si="64"/>
        <v>43475.25</v>
      </c>
      <c r="T690" s="11">
        <f t="shared" si="65"/>
        <v>43491.25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100.65753424657535</v>
      </c>
      <c r="G691" t="s">
        <v>20</v>
      </c>
      <c r="H691">
        <v>69</v>
      </c>
      <c r="I691" s="5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62"/>
        <v>technology</v>
      </c>
      <c r="R691" t="str">
        <f t="shared" si="63"/>
        <v>web</v>
      </c>
      <c r="S691" s="11">
        <f t="shared" si="64"/>
        <v>41576.208333333336</v>
      </c>
      <c r="T691" s="11">
        <f t="shared" si="65"/>
        <v>41588.25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226.61111111111109</v>
      </c>
      <c r="G692" t="s">
        <v>20</v>
      </c>
      <c r="H692">
        <v>190</v>
      </c>
      <c r="I692" s="5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62"/>
        <v>film &amp; video</v>
      </c>
      <c r="R692" t="str">
        <f t="shared" si="63"/>
        <v>documentary</v>
      </c>
      <c r="S692" s="11">
        <f t="shared" si="64"/>
        <v>40874.25</v>
      </c>
      <c r="T692" s="11">
        <f t="shared" si="65"/>
        <v>40880.25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142.38</v>
      </c>
      <c r="G693" t="s">
        <v>20</v>
      </c>
      <c r="H693">
        <v>237</v>
      </c>
      <c r="I693" s="5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62"/>
        <v>film &amp; video</v>
      </c>
      <c r="R693" t="str">
        <f t="shared" si="63"/>
        <v>documentary</v>
      </c>
      <c r="S693" s="11">
        <f t="shared" si="64"/>
        <v>41185.208333333336</v>
      </c>
      <c r="T693" s="11">
        <f t="shared" si="65"/>
        <v>41202.208333333336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90.633333333333326</v>
      </c>
      <c r="G694" t="s">
        <v>14</v>
      </c>
      <c r="H694">
        <v>77</v>
      </c>
      <c r="I694" s="5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62"/>
        <v>music</v>
      </c>
      <c r="R694" t="str">
        <f t="shared" si="63"/>
        <v>rock</v>
      </c>
      <c r="S694" s="11">
        <f t="shared" si="64"/>
        <v>43655.208333333328</v>
      </c>
      <c r="T694" s="11">
        <f t="shared" si="65"/>
        <v>43673.208333333328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63.966740576496676</v>
      </c>
      <c r="G695" t="s">
        <v>14</v>
      </c>
      <c r="H695">
        <v>1748</v>
      </c>
      <c r="I695" s="5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62"/>
        <v>theater</v>
      </c>
      <c r="R695" t="str">
        <f t="shared" si="63"/>
        <v>plays</v>
      </c>
      <c r="S695" s="11">
        <f t="shared" si="64"/>
        <v>43025.208333333328</v>
      </c>
      <c r="T695" s="11">
        <f t="shared" si="65"/>
        <v>43042.208333333328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84.131868131868131</v>
      </c>
      <c r="G696" t="s">
        <v>14</v>
      </c>
      <c r="H696">
        <v>79</v>
      </c>
      <c r="I696" s="5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62"/>
        <v>theater</v>
      </c>
      <c r="R696" t="str">
        <f t="shared" si="63"/>
        <v>plays</v>
      </c>
      <c r="S696" s="11">
        <f t="shared" si="64"/>
        <v>43066.25</v>
      </c>
      <c r="T696" s="11">
        <f t="shared" si="65"/>
        <v>43103.25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133.93478260869566</v>
      </c>
      <c r="G697" t="s">
        <v>20</v>
      </c>
      <c r="H697">
        <v>196</v>
      </c>
      <c r="I697" s="5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62"/>
        <v>music</v>
      </c>
      <c r="R697" t="str">
        <f t="shared" si="63"/>
        <v>rock</v>
      </c>
      <c r="S697" s="11">
        <f t="shared" si="64"/>
        <v>42322.25</v>
      </c>
      <c r="T697" s="11">
        <f t="shared" si="65"/>
        <v>42338.25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59.042047531992694</v>
      </c>
      <c r="G698" t="s">
        <v>14</v>
      </c>
      <c r="H698">
        <v>889</v>
      </c>
      <c r="I698" s="5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62"/>
        <v>theater</v>
      </c>
      <c r="R698" t="str">
        <f t="shared" si="63"/>
        <v>plays</v>
      </c>
      <c r="S698" s="11">
        <f t="shared" si="64"/>
        <v>42114.208333333328</v>
      </c>
      <c r="T698" s="11">
        <f t="shared" si="65"/>
        <v>42115.208333333328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152.80062063615205</v>
      </c>
      <c r="G699" t="s">
        <v>20</v>
      </c>
      <c r="H699">
        <v>7295</v>
      </c>
      <c r="I699" s="5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62"/>
        <v>music</v>
      </c>
      <c r="R699" t="str">
        <f t="shared" si="63"/>
        <v>electric music</v>
      </c>
      <c r="S699" s="11">
        <f t="shared" si="64"/>
        <v>43190.208333333328</v>
      </c>
      <c r="T699" s="11">
        <f t="shared" si="65"/>
        <v>43192.208333333328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446.69121140142522</v>
      </c>
      <c r="G700" t="s">
        <v>20</v>
      </c>
      <c r="H700">
        <v>2893</v>
      </c>
      <c r="I700" s="5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62"/>
        <v>technology</v>
      </c>
      <c r="R700" t="str">
        <f t="shared" si="63"/>
        <v>wearables</v>
      </c>
      <c r="S700" s="11">
        <f t="shared" si="64"/>
        <v>40871.25</v>
      </c>
      <c r="T700" s="11">
        <f t="shared" si="65"/>
        <v>40885.25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84.391891891891888</v>
      </c>
      <c r="G701" t="s">
        <v>14</v>
      </c>
      <c r="H701">
        <v>56</v>
      </c>
      <c r="I701" s="5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62"/>
        <v>film &amp; video</v>
      </c>
      <c r="R701" t="str">
        <f t="shared" si="63"/>
        <v>drama</v>
      </c>
      <c r="S701" s="11">
        <f t="shared" si="64"/>
        <v>43641.208333333328</v>
      </c>
      <c r="T701" s="11">
        <f t="shared" si="65"/>
        <v>43642.208333333328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3</v>
      </c>
      <c r="G702" t="s">
        <v>14</v>
      </c>
      <c r="H702">
        <v>1</v>
      </c>
      <c r="I702" s="5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62"/>
        <v>technology</v>
      </c>
      <c r="R702" t="str">
        <f t="shared" si="63"/>
        <v>wearables</v>
      </c>
      <c r="S702" s="11">
        <f t="shared" si="64"/>
        <v>40203.25</v>
      </c>
      <c r="T702" s="11">
        <f t="shared" si="65"/>
        <v>40218.25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175.02692307692308</v>
      </c>
      <c r="G703" t="s">
        <v>20</v>
      </c>
      <c r="H703">
        <v>820</v>
      </c>
      <c r="I703" s="5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62"/>
        <v>theater</v>
      </c>
      <c r="R703" t="str">
        <f t="shared" si="63"/>
        <v>plays</v>
      </c>
      <c r="S703" s="11">
        <f t="shared" si="64"/>
        <v>40629.208333333336</v>
      </c>
      <c r="T703" s="11">
        <f t="shared" si="65"/>
        <v>40636.208333333336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54.137931034482754</v>
      </c>
      <c r="G704" t="s">
        <v>14</v>
      </c>
      <c r="H704">
        <v>83</v>
      </c>
      <c r="I704" s="5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62"/>
        <v>technology</v>
      </c>
      <c r="R704" t="str">
        <f t="shared" si="63"/>
        <v>wearables</v>
      </c>
      <c r="S704" s="11">
        <f t="shared" si="64"/>
        <v>41477.208333333336</v>
      </c>
      <c r="T704" s="11">
        <f t="shared" si="65"/>
        <v>41482.208333333336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311.87381703470032</v>
      </c>
      <c r="G705" t="s">
        <v>20</v>
      </c>
      <c r="H705">
        <v>2038</v>
      </c>
      <c r="I705" s="5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62"/>
        <v>publishing</v>
      </c>
      <c r="R705" t="str">
        <f t="shared" si="63"/>
        <v>translations</v>
      </c>
      <c r="S705" s="11">
        <f t="shared" si="64"/>
        <v>41020.208333333336</v>
      </c>
      <c r="T705" s="11">
        <f t="shared" si="65"/>
        <v>41037.208333333336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0"/>
        <v>122.78160919540231</v>
      </c>
      <c r="G706" t="s">
        <v>20</v>
      </c>
      <c r="H706">
        <v>116</v>
      </c>
      <c r="I706" s="5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62"/>
        <v>film &amp; video</v>
      </c>
      <c r="R706" t="str">
        <f t="shared" si="63"/>
        <v>animation</v>
      </c>
      <c r="S706" s="11">
        <f t="shared" si="64"/>
        <v>42555.208333333328</v>
      </c>
      <c r="T706" s="11">
        <f t="shared" si="65"/>
        <v>42570.208333333328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6">(E707/D707)*100</f>
        <v>99.026517383618156</v>
      </c>
      <c r="G707" t="s">
        <v>14</v>
      </c>
      <c r="H707">
        <v>2025</v>
      </c>
      <c r="I707" s="5">
        <f t="shared" ref="I707:I770" si="67">IF(H707=0,0,E707/H707)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68">LEFT(P707,SEARCH("/",P707)-1)</f>
        <v>publishing</v>
      </c>
      <c r="R707" t="str">
        <f t="shared" ref="R707:R770" si="69">RIGHT(P707,LEN(P707)-SEARCH("/",P707))</f>
        <v>nonfiction</v>
      </c>
      <c r="S707" s="11">
        <f t="shared" ref="S707:S770" si="70">(((L707/60)/60)/24)+DATE(1970,1,1)</f>
        <v>41619.25</v>
      </c>
      <c r="T707" s="11">
        <f t="shared" ref="T707:T770" si="71">(((M707/60)/60)/24)+DATE(1970,1,1)</f>
        <v>41623.25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127.84686346863469</v>
      </c>
      <c r="G708" t="s">
        <v>20</v>
      </c>
      <c r="H708">
        <v>1345</v>
      </c>
      <c r="I708" s="5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68"/>
        <v>technology</v>
      </c>
      <c r="R708" t="str">
        <f t="shared" si="69"/>
        <v>web</v>
      </c>
      <c r="S708" s="11">
        <f t="shared" si="70"/>
        <v>43471.25</v>
      </c>
      <c r="T708" s="11">
        <f t="shared" si="71"/>
        <v>43479.25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158.61643835616439</v>
      </c>
      <c r="G709" t="s">
        <v>20</v>
      </c>
      <c r="H709">
        <v>168</v>
      </c>
      <c r="I709" s="5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68"/>
        <v>film &amp; video</v>
      </c>
      <c r="R709" t="str">
        <f t="shared" si="69"/>
        <v>drama</v>
      </c>
      <c r="S709" s="11">
        <f t="shared" si="70"/>
        <v>43442.25</v>
      </c>
      <c r="T709" s="11">
        <f t="shared" si="71"/>
        <v>43478.25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707.05882352941171</v>
      </c>
      <c r="G710" t="s">
        <v>20</v>
      </c>
      <c r="H710">
        <v>137</v>
      </c>
      <c r="I710" s="5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68"/>
        <v>theater</v>
      </c>
      <c r="R710" t="str">
        <f t="shared" si="69"/>
        <v>plays</v>
      </c>
      <c r="S710" s="11">
        <f t="shared" si="70"/>
        <v>42877.208333333328</v>
      </c>
      <c r="T710" s="11">
        <f t="shared" si="71"/>
        <v>42887.208333333328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142.38775510204081</v>
      </c>
      <c r="G711" t="s">
        <v>20</v>
      </c>
      <c r="H711">
        <v>186</v>
      </c>
      <c r="I711" s="5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68"/>
        <v>theater</v>
      </c>
      <c r="R711" t="str">
        <f t="shared" si="69"/>
        <v>plays</v>
      </c>
      <c r="S711" s="11">
        <f t="shared" si="70"/>
        <v>41018.208333333336</v>
      </c>
      <c r="T711" s="11">
        <f t="shared" si="71"/>
        <v>41025.208333333336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147.86046511627907</v>
      </c>
      <c r="G712" t="s">
        <v>20</v>
      </c>
      <c r="H712">
        <v>125</v>
      </c>
      <c r="I712" s="5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68"/>
        <v>theater</v>
      </c>
      <c r="R712" t="str">
        <f t="shared" si="69"/>
        <v>plays</v>
      </c>
      <c r="S712" s="11">
        <f t="shared" si="70"/>
        <v>43295.208333333328</v>
      </c>
      <c r="T712" s="11">
        <f t="shared" si="71"/>
        <v>43302.208333333328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20.322580645161288</v>
      </c>
      <c r="G713" t="s">
        <v>14</v>
      </c>
      <c r="H713">
        <v>14</v>
      </c>
      <c r="I713" s="5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68"/>
        <v>theater</v>
      </c>
      <c r="R713" t="str">
        <f t="shared" si="69"/>
        <v>plays</v>
      </c>
      <c r="S713" s="11">
        <f t="shared" si="70"/>
        <v>42393.25</v>
      </c>
      <c r="T713" s="11">
        <f t="shared" si="71"/>
        <v>42395.25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1840.625</v>
      </c>
      <c r="G714" t="s">
        <v>20</v>
      </c>
      <c r="H714">
        <v>202</v>
      </c>
      <c r="I714" s="5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68"/>
        <v>theater</v>
      </c>
      <c r="R714" t="str">
        <f t="shared" si="69"/>
        <v>plays</v>
      </c>
      <c r="S714" s="11">
        <f t="shared" si="70"/>
        <v>42559.208333333328</v>
      </c>
      <c r="T714" s="11">
        <f t="shared" si="71"/>
        <v>42600.208333333328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161.94202898550725</v>
      </c>
      <c r="G715" t="s">
        <v>20</v>
      </c>
      <c r="H715">
        <v>103</v>
      </c>
      <c r="I715" s="5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68"/>
        <v>publishing</v>
      </c>
      <c r="R715" t="str">
        <f t="shared" si="69"/>
        <v>radio &amp; podcasts</v>
      </c>
      <c r="S715" s="11">
        <f t="shared" si="70"/>
        <v>42604.208333333328</v>
      </c>
      <c r="T715" s="11">
        <f t="shared" si="71"/>
        <v>42616.208333333328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472.82077922077923</v>
      </c>
      <c r="G716" t="s">
        <v>20</v>
      </c>
      <c r="H716">
        <v>1785</v>
      </c>
      <c r="I716" s="5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68"/>
        <v>music</v>
      </c>
      <c r="R716" t="str">
        <f t="shared" si="69"/>
        <v>rock</v>
      </c>
      <c r="S716" s="11">
        <f t="shared" si="70"/>
        <v>41870.208333333336</v>
      </c>
      <c r="T716" s="11">
        <f t="shared" si="71"/>
        <v>41871.208333333336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24.466101694915253</v>
      </c>
      <c r="G717" t="s">
        <v>14</v>
      </c>
      <c r="H717">
        <v>656</v>
      </c>
      <c r="I717" s="5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68"/>
        <v>games</v>
      </c>
      <c r="R717" t="str">
        <f t="shared" si="69"/>
        <v>mobile games</v>
      </c>
      <c r="S717" s="11">
        <f t="shared" si="70"/>
        <v>40397.208333333336</v>
      </c>
      <c r="T717" s="11">
        <f t="shared" si="71"/>
        <v>40402.208333333336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517.65</v>
      </c>
      <c r="G718" t="s">
        <v>20</v>
      </c>
      <c r="H718">
        <v>157</v>
      </c>
      <c r="I718" s="5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68"/>
        <v>theater</v>
      </c>
      <c r="R718" t="str">
        <f t="shared" si="69"/>
        <v>plays</v>
      </c>
      <c r="S718" s="11">
        <f t="shared" si="70"/>
        <v>41465.208333333336</v>
      </c>
      <c r="T718" s="11">
        <f t="shared" si="71"/>
        <v>41493.208333333336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247.64285714285714</v>
      </c>
      <c r="G719" t="s">
        <v>20</v>
      </c>
      <c r="H719">
        <v>555</v>
      </c>
      <c r="I719" s="5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68"/>
        <v>film &amp; video</v>
      </c>
      <c r="R719" t="str">
        <f t="shared" si="69"/>
        <v>documentary</v>
      </c>
      <c r="S719" s="11">
        <f t="shared" si="70"/>
        <v>40777.208333333336</v>
      </c>
      <c r="T719" s="11">
        <f t="shared" si="71"/>
        <v>40798.208333333336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100.20481927710843</v>
      </c>
      <c r="G720" t="s">
        <v>20</v>
      </c>
      <c r="H720">
        <v>297</v>
      </c>
      <c r="I720" s="5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68"/>
        <v>technology</v>
      </c>
      <c r="R720" t="str">
        <f t="shared" si="69"/>
        <v>wearables</v>
      </c>
      <c r="S720" s="11">
        <f t="shared" si="70"/>
        <v>41442.208333333336</v>
      </c>
      <c r="T720" s="11">
        <f t="shared" si="71"/>
        <v>41468.208333333336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153</v>
      </c>
      <c r="G721" t="s">
        <v>20</v>
      </c>
      <c r="H721">
        <v>123</v>
      </c>
      <c r="I721" s="5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68"/>
        <v>publishing</v>
      </c>
      <c r="R721" t="str">
        <f t="shared" si="69"/>
        <v>fiction</v>
      </c>
      <c r="S721" s="11">
        <f t="shared" si="70"/>
        <v>41058.208333333336</v>
      </c>
      <c r="T721" s="11">
        <f t="shared" si="71"/>
        <v>41069.208333333336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37.091954022988503</v>
      </c>
      <c r="G722" t="s">
        <v>74</v>
      </c>
      <c r="H722">
        <v>38</v>
      </c>
      <c r="I722" s="5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68"/>
        <v>theater</v>
      </c>
      <c r="R722" t="str">
        <f t="shared" si="69"/>
        <v>plays</v>
      </c>
      <c r="S722" s="11">
        <f t="shared" si="70"/>
        <v>43152.25</v>
      </c>
      <c r="T722" s="11">
        <f t="shared" si="71"/>
        <v>43166.25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4.392394822006473</v>
      </c>
      <c r="G723" t="s">
        <v>74</v>
      </c>
      <c r="H723">
        <v>60</v>
      </c>
      <c r="I723" s="5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68"/>
        <v>music</v>
      </c>
      <c r="R723" t="str">
        <f t="shared" si="69"/>
        <v>rock</v>
      </c>
      <c r="S723" s="11">
        <f t="shared" si="70"/>
        <v>43194.208333333328</v>
      </c>
      <c r="T723" s="11">
        <f t="shared" si="71"/>
        <v>43200.208333333328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156.50721649484535</v>
      </c>
      <c r="G724" t="s">
        <v>20</v>
      </c>
      <c r="H724">
        <v>3036</v>
      </c>
      <c r="I724" s="5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68"/>
        <v>film &amp; video</v>
      </c>
      <c r="R724" t="str">
        <f t="shared" si="69"/>
        <v>documentary</v>
      </c>
      <c r="S724" s="11">
        <f t="shared" si="70"/>
        <v>43045.25</v>
      </c>
      <c r="T724" s="11">
        <f t="shared" si="71"/>
        <v>43072.25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270.40816326530609</v>
      </c>
      <c r="G725" t="s">
        <v>20</v>
      </c>
      <c r="H725">
        <v>144</v>
      </c>
      <c r="I725" s="5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68"/>
        <v>theater</v>
      </c>
      <c r="R725" t="str">
        <f t="shared" si="69"/>
        <v>plays</v>
      </c>
      <c r="S725" s="11">
        <f t="shared" si="70"/>
        <v>42431.25</v>
      </c>
      <c r="T725" s="11">
        <f t="shared" si="71"/>
        <v>42452.208333333328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134.05952380952382</v>
      </c>
      <c r="G726" t="s">
        <v>20</v>
      </c>
      <c r="H726">
        <v>121</v>
      </c>
      <c r="I726" s="5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68"/>
        <v>theater</v>
      </c>
      <c r="R726" t="str">
        <f t="shared" si="69"/>
        <v>plays</v>
      </c>
      <c r="S726" s="11">
        <f t="shared" si="70"/>
        <v>41934.208333333336</v>
      </c>
      <c r="T726" s="11">
        <f t="shared" si="71"/>
        <v>41936.208333333336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50.398033126293996</v>
      </c>
      <c r="G727" t="s">
        <v>14</v>
      </c>
      <c r="H727">
        <v>1596</v>
      </c>
      <c r="I727" s="5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68"/>
        <v>games</v>
      </c>
      <c r="R727" t="str">
        <f t="shared" si="69"/>
        <v>mobile games</v>
      </c>
      <c r="S727" s="11">
        <f t="shared" si="70"/>
        <v>41958.25</v>
      </c>
      <c r="T727" s="11">
        <f t="shared" si="71"/>
        <v>41960.25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88.815837937384899</v>
      </c>
      <c r="G728" t="s">
        <v>74</v>
      </c>
      <c r="H728">
        <v>524</v>
      </c>
      <c r="I728" s="5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68"/>
        <v>theater</v>
      </c>
      <c r="R728" t="str">
        <f t="shared" si="69"/>
        <v>plays</v>
      </c>
      <c r="S728" s="11">
        <f t="shared" si="70"/>
        <v>40476.208333333336</v>
      </c>
      <c r="T728" s="11">
        <f t="shared" si="71"/>
        <v>40482.208333333336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165</v>
      </c>
      <c r="G729" t="s">
        <v>20</v>
      </c>
      <c r="H729">
        <v>181</v>
      </c>
      <c r="I729" s="5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68"/>
        <v>technology</v>
      </c>
      <c r="R729" t="str">
        <f t="shared" si="69"/>
        <v>web</v>
      </c>
      <c r="S729" s="11">
        <f t="shared" si="70"/>
        <v>43485.25</v>
      </c>
      <c r="T729" s="11">
        <f t="shared" si="71"/>
        <v>43543.208333333328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17.5</v>
      </c>
      <c r="G730" t="s">
        <v>14</v>
      </c>
      <c r="H730">
        <v>10</v>
      </c>
      <c r="I730" s="5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68"/>
        <v>theater</v>
      </c>
      <c r="R730" t="str">
        <f t="shared" si="69"/>
        <v>plays</v>
      </c>
      <c r="S730" s="11">
        <f t="shared" si="70"/>
        <v>42515.208333333328</v>
      </c>
      <c r="T730" s="11">
        <f t="shared" si="71"/>
        <v>42526.208333333328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185.66071428571428</v>
      </c>
      <c r="G731" t="s">
        <v>20</v>
      </c>
      <c r="H731">
        <v>122</v>
      </c>
      <c r="I731" s="5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68"/>
        <v>film &amp; video</v>
      </c>
      <c r="R731" t="str">
        <f t="shared" si="69"/>
        <v>drama</v>
      </c>
      <c r="S731" s="11">
        <f t="shared" si="70"/>
        <v>41309.25</v>
      </c>
      <c r="T731" s="11">
        <f t="shared" si="71"/>
        <v>41311.25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412.6631944444444</v>
      </c>
      <c r="G732" t="s">
        <v>20</v>
      </c>
      <c r="H732">
        <v>1071</v>
      </c>
      <c r="I732" s="5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68"/>
        <v>technology</v>
      </c>
      <c r="R732" t="str">
        <f t="shared" si="69"/>
        <v>wearables</v>
      </c>
      <c r="S732" s="11">
        <f t="shared" si="70"/>
        <v>42147.208333333328</v>
      </c>
      <c r="T732" s="11">
        <f t="shared" si="71"/>
        <v>42153.208333333328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90.25</v>
      </c>
      <c r="G733" t="s">
        <v>74</v>
      </c>
      <c r="H733">
        <v>219</v>
      </c>
      <c r="I733" s="5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68"/>
        <v>technology</v>
      </c>
      <c r="R733" t="str">
        <f t="shared" si="69"/>
        <v>web</v>
      </c>
      <c r="S733" s="11">
        <f t="shared" si="70"/>
        <v>42939.208333333328</v>
      </c>
      <c r="T733" s="11">
        <f t="shared" si="71"/>
        <v>42940.208333333328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91.984615384615381</v>
      </c>
      <c r="G734" t="s">
        <v>14</v>
      </c>
      <c r="H734">
        <v>1121</v>
      </c>
      <c r="I734" s="5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68"/>
        <v>music</v>
      </c>
      <c r="R734" t="str">
        <f t="shared" si="69"/>
        <v>rock</v>
      </c>
      <c r="S734" s="11">
        <f t="shared" si="70"/>
        <v>42816.208333333328</v>
      </c>
      <c r="T734" s="11">
        <f t="shared" si="71"/>
        <v>42839.208333333328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527.00632911392404</v>
      </c>
      <c r="G735" t="s">
        <v>20</v>
      </c>
      <c r="H735">
        <v>980</v>
      </c>
      <c r="I735" s="5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68"/>
        <v>music</v>
      </c>
      <c r="R735" t="str">
        <f t="shared" si="69"/>
        <v>metal</v>
      </c>
      <c r="S735" s="11">
        <f t="shared" si="70"/>
        <v>41844.208333333336</v>
      </c>
      <c r="T735" s="11">
        <f t="shared" si="71"/>
        <v>41857.208333333336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319.14285714285711</v>
      </c>
      <c r="G736" t="s">
        <v>20</v>
      </c>
      <c r="H736">
        <v>536</v>
      </c>
      <c r="I736" s="5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68"/>
        <v>theater</v>
      </c>
      <c r="R736" t="str">
        <f t="shared" si="69"/>
        <v>plays</v>
      </c>
      <c r="S736" s="11">
        <f t="shared" si="70"/>
        <v>42763.25</v>
      </c>
      <c r="T736" s="11">
        <f t="shared" si="71"/>
        <v>42775.25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354.18867924528303</v>
      </c>
      <c r="G737" t="s">
        <v>20</v>
      </c>
      <c r="H737">
        <v>1991</v>
      </c>
      <c r="I737" s="5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68"/>
        <v>photography</v>
      </c>
      <c r="R737" t="str">
        <f t="shared" si="69"/>
        <v>photography books</v>
      </c>
      <c r="S737" s="11">
        <f t="shared" si="70"/>
        <v>42459.208333333328</v>
      </c>
      <c r="T737" s="11">
        <f t="shared" si="71"/>
        <v>42466.208333333328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32.896103896103895</v>
      </c>
      <c r="G738" t="s">
        <v>74</v>
      </c>
      <c r="H738">
        <v>29</v>
      </c>
      <c r="I738" s="5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68"/>
        <v>publishing</v>
      </c>
      <c r="R738" t="str">
        <f t="shared" si="69"/>
        <v>nonfiction</v>
      </c>
      <c r="S738" s="11">
        <f t="shared" si="70"/>
        <v>42055.25</v>
      </c>
      <c r="T738" s="11">
        <f t="shared" si="71"/>
        <v>42059.25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135.8918918918919</v>
      </c>
      <c r="G739" t="s">
        <v>20</v>
      </c>
      <c r="H739">
        <v>180</v>
      </c>
      <c r="I739" s="5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68"/>
        <v>music</v>
      </c>
      <c r="R739" t="str">
        <f t="shared" si="69"/>
        <v>indie rock</v>
      </c>
      <c r="S739" s="11">
        <f t="shared" si="70"/>
        <v>42685.25</v>
      </c>
      <c r="T739" s="11">
        <f t="shared" si="71"/>
        <v>42697.25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2.0843373493975905</v>
      </c>
      <c r="G740" t="s">
        <v>14</v>
      </c>
      <c r="H740">
        <v>15</v>
      </c>
      <c r="I740" s="5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68"/>
        <v>theater</v>
      </c>
      <c r="R740" t="str">
        <f t="shared" si="69"/>
        <v>plays</v>
      </c>
      <c r="S740" s="11">
        <f t="shared" si="70"/>
        <v>41959.25</v>
      </c>
      <c r="T740" s="11">
        <f t="shared" si="71"/>
        <v>41981.25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61</v>
      </c>
      <c r="G741" t="s">
        <v>14</v>
      </c>
      <c r="H741">
        <v>191</v>
      </c>
      <c r="I741" s="5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68"/>
        <v>music</v>
      </c>
      <c r="R741" t="str">
        <f t="shared" si="69"/>
        <v>indie rock</v>
      </c>
      <c r="S741" s="11">
        <f t="shared" si="70"/>
        <v>41089.208333333336</v>
      </c>
      <c r="T741" s="11">
        <f t="shared" si="71"/>
        <v>41090.208333333336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30.037735849056602</v>
      </c>
      <c r="G742" t="s">
        <v>14</v>
      </c>
      <c r="H742">
        <v>16</v>
      </c>
      <c r="I742" s="5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68"/>
        <v>theater</v>
      </c>
      <c r="R742" t="str">
        <f t="shared" si="69"/>
        <v>plays</v>
      </c>
      <c r="S742" s="11">
        <f t="shared" si="70"/>
        <v>42769.25</v>
      </c>
      <c r="T742" s="11">
        <f t="shared" si="71"/>
        <v>42772.25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1179.1666666666665</v>
      </c>
      <c r="G743" t="s">
        <v>20</v>
      </c>
      <c r="H743">
        <v>130</v>
      </c>
      <c r="I743" s="5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68"/>
        <v>theater</v>
      </c>
      <c r="R743" t="str">
        <f t="shared" si="69"/>
        <v>plays</v>
      </c>
      <c r="S743" s="11">
        <f t="shared" si="70"/>
        <v>40321.208333333336</v>
      </c>
      <c r="T743" s="11">
        <f t="shared" si="71"/>
        <v>40322.208333333336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1126.0833333333335</v>
      </c>
      <c r="G744" t="s">
        <v>20</v>
      </c>
      <c r="H744">
        <v>122</v>
      </c>
      <c r="I744" s="5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68"/>
        <v>music</v>
      </c>
      <c r="R744" t="str">
        <f t="shared" si="69"/>
        <v>electric music</v>
      </c>
      <c r="S744" s="11">
        <f t="shared" si="70"/>
        <v>40197.25</v>
      </c>
      <c r="T744" s="11">
        <f t="shared" si="71"/>
        <v>40239.25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12.923076923076923</v>
      </c>
      <c r="G745" t="s">
        <v>14</v>
      </c>
      <c r="H745">
        <v>17</v>
      </c>
      <c r="I745" s="5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68"/>
        <v>theater</v>
      </c>
      <c r="R745" t="str">
        <f t="shared" si="69"/>
        <v>plays</v>
      </c>
      <c r="S745" s="11">
        <f t="shared" si="70"/>
        <v>42298.208333333328</v>
      </c>
      <c r="T745" s="11">
        <f t="shared" si="71"/>
        <v>42304.208333333328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712</v>
      </c>
      <c r="G746" t="s">
        <v>20</v>
      </c>
      <c r="H746">
        <v>140</v>
      </c>
      <c r="I746" s="5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68"/>
        <v>theater</v>
      </c>
      <c r="R746" t="str">
        <f t="shared" si="69"/>
        <v>plays</v>
      </c>
      <c r="S746" s="11">
        <f t="shared" si="70"/>
        <v>43322.208333333328</v>
      </c>
      <c r="T746" s="11">
        <f t="shared" si="71"/>
        <v>43324.208333333328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30.304347826086957</v>
      </c>
      <c r="G747" t="s">
        <v>14</v>
      </c>
      <c r="H747">
        <v>34</v>
      </c>
      <c r="I747" s="5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68"/>
        <v>technology</v>
      </c>
      <c r="R747" t="str">
        <f t="shared" si="69"/>
        <v>wearables</v>
      </c>
      <c r="S747" s="11">
        <f t="shared" si="70"/>
        <v>40328.208333333336</v>
      </c>
      <c r="T747" s="11">
        <f t="shared" si="71"/>
        <v>40355.208333333336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212.50896057347671</v>
      </c>
      <c r="G748" t="s">
        <v>20</v>
      </c>
      <c r="H748">
        <v>3388</v>
      </c>
      <c r="I748" s="5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68"/>
        <v>technology</v>
      </c>
      <c r="R748" t="str">
        <f t="shared" si="69"/>
        <v>web</v>
      </c>
      <c r="S748" s="11">
        <f t="shared" si="70"/>
        <v>40825.208333333336</v>
      </c>
      <c r="T748" s="11">
        <f t="shared" si="71"/>
        <v>40830.208333333336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228.85714285714286</v>
      </c>
      <c r="G749" t="s">
        <v>20</v>
      </c>
      <c r="H749">
        <v>280</v>
      </c>
      <c r="I749" s="5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68"/>
        <v>theater</v>
      </c>
      <c r="R749" t="str">
        <f t="shared" si="69"/>
        <v>plays</v>
      </c>
      <c r="S749" s="11">
        <f t="shared" si="70"/>
        <v>40423.208333333336</v>
      </c>
      <c r="T749" s="11">
        <f t="shared" si="71"/>
        <v>40434.208333333336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34.959979476654695</v>
      </c>
      <c r="G750" t="s">
        <v>74</v>
      </c>
      <c r="H750">
        <v>614</v>
      </c>
      <c r="I750" s="5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68"/>
        <v>film &amp; video</v>
      </c>
      <c r="R750" t="str">
        <f t="shared" si="69"/>
        <v>animation</v>
      </c>
      <c r="S750" s="11">
        <f t="shared" si="70"/>
        <v>40238.25</v>
      </c>
      <c r="T750" s="11">
        <f t="shared" si="71"/>
        <v>40263.208333333336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157.29069767441862</v>
      </c>
      <c r="G751" t="s">
        <v>20</v>
      </c>
      <c r="H751">
        <v>366</v>
      </c>
      <c r="I751" s="5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68"/>
        <v>technology</v>
      </c>
      <c r="R751" t="str">
        <f t="shared" si="69"/>
        <v>wearables</v>
      </c>
      <c r="S751" s="11">
        <f t="shared" si="70"/>
        <v>41920.208333333336</v>
      </c>
      <c r="T751" s="11">
        <f t="shared" si="71"/>
        <v>41932.208333333336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1</v>
      </c>
      <c r="G752" t="s">
        <v>14</v>
      </c>
      <c r="H752">
        <v>1</v>
      </c>
      <c r="I752" s="5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68"/>
        <v>music</v>
      </c>
      <c r="R752" t="str">
        <f t="shared" si="69"/>
        <v>electric music</v>
      </c>
      <c r="S752" s="11">
        <f t="shared" si="70"/>
        <v>40360.208333333336</v>
      </c>
      <c r="T752" s="11">
        <f t="shared" si="71"/>
        <v>40385.208333333336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232.30555555555554</v>
      </c>
      <c r="G753" t="s">
        <v>20</v>
      </c>
      <c r="H753">
        <v>270</v>
      </c>
      <c r="I753" s="5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68"/>
        <v>publishing</v>
      </c>
      <c r="R753" t="str">
        <f t="shared" si="69"/>
        <v>nonfiction</v>
      </c>
      <c r="S753" s="11">
        <f t="shared" si="70"/>
        <v>42446.208333333328</v>
      </c>
      <c r="T753" s="11">
        <f t="shared" si="71"/>
        <v>42461.208333333328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92.448275862068968</v>
      </c>
      <c r="G754" t="s">
        <v>74</v>
      </c>
      <c r="H754">
        <v>114</v>
      </c>
      <c r="I754" s="5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68"/>
        <v>theater</v>
      </c>
      <c r="R754" t="str">
        <f t="shared" si="69"/>
        <v>plays</v>
      </c>
      <c r="S754" s="11">
        <f t="shared" si="70"/>
        <v>40395.208333333336</v>
      </c>
      <c r="T754" s="11">
        <f t="shared" si="71"/>
        <v>40413.208333333336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256.70212765957444</v>
      </c>
      <c r="G755" t="s">
        <v>20</v>
      </c>
      <c r="H755">
        <v>137</v>
      </c>
      <c r="I755" s="5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68"/>
        <v>photography</v>
      </c>
      <c r="R755" t="str">
        <f t="shared" si="69"/>
        <v>photography books</v>
      </c>
      <c r="S755" s="11">
        <f t="shared" si="70"/>
        <v>40321.208333333336</v>
      </c>
      <c r="T755" s="11">
        <f t="shared" si="71"/>
        <v>40336.208333333336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168.47017045454547</v>
      </c>
      <c r="G756" t="s">
        <v>20</v>
      </c>
      <c r="H756">
        <v>3205</v>
      </c>
      <c r="I756" s="5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68"/>
        <v>theater</v>
      </c>
      <c r="R756" t="str">
        <f t="shared" si="69"/>
        <v>plays</v>
      </c>
      <c r="S756" s="11">
        <f t="shared" si="70"/>
        <v>41210.208333333336</v>
      </c>
      <c r="T756" s="11">
        <f t="shared" si="71"/>
        <v>41263.25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166.57777777777778</v>
      </c>
      <c r="G757" t="s">
        <v>20</v>
      </c>
      <c r="H757">
        <v>288</v>
      </c>
      <c r="I757" s="5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68"/>
        <v>theater</v>
      </c>
      <c r="R757" t="str">
        <f t="shared" si="69"/>
        <v>plays</v>
      </c>
      <c r="S757" s="11">
        <f t="shared" si="70"/>
        <v>43096.25</v>
      </c>
      <c r="T757" s="11">
        <f t="shared" si="71"/>
        <v>43108.25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772.07692307692309</v>
      </c>
      <c r="G758" t="s">
        <v>20</v>
      </c>
      <c r="H758">
        <v>148</v>
      </c>
      <c r="I758" s="5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68"/>
        <v>theater</v>
      </c>
      <c r="R758" t="str">
        <f t="shared" si="69"/>
        <v>plays</v>
      </c>
      <c r="S758" s="11">
        <f t="shared" si="70"/>
        <v>42024.25</v>
      </c>
      <c r="T758" s="11">
        <f t="shared" si="71"/>
        <v>42030.25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406.85714285714283</v>
      </c>
      <c r="G759" t="s">
        <v>20</v>
      </c>
      <c r="H759">
        <v>114</v>
      </c>
      <c r="I759" s="5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68"/>
        <v>film &amp; video</v>
      </c>
      <c r="R759" t="str">
        <f t="shared" si="69"/>
        <v>drama</v>
      </c>
      <c r="S759" s="11">
        <f t="shared" si="70"/>
        <v>40675.208333333336</v>
      </c>
      <c r="T759" s="11">
        <f t="shared" si="71"/>
        <v>40679.208333333336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564.20608108108115</v>
      </c>
      <c r="G760" t="s">
        <v>20</v>
      </c>
      <c r="H760">
        <v>1518</v>
      </c>
      <c r="I760" s="5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68"/>
        <v>music</v>
      </c>
      <c r="R760" t="str">
        <f t="shared" si="69"/>
        <v>rock</v>
      </c>
      <c r="S760" s="11">
        <f t="shared" si="70"/>
        <v>41936.208333333336</v>
      </c>
      <c r="T760" s="11">
        <f t="shared" si="71"/>
        <v>41945.208333333336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68.426865671641792</v>
      </c>
      <c r="G761" t="s">
        <v>14</v>
      </c>
      <c r="H761">
        <v>1274</v>
      </c>
      <c r="I761" s="5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68"/>
        <v>music</v>
      </c>
      <c r="R761" t="str">
        <f t="shared" si="69"/>
        <v>electric music</v>
      </c>
      <c r="S761" s="11">
        <f t="shared" si="70"/>
        <v>43136.25</v>
      </c>
      <c r="T761" s="11">
        <f t="shared" si="71"/>
        <v>43166.25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34.351966873706004</v>
      </c>
      <c r="G762" t="s">
        <v>14</v>
      </c>
      <c r="H762">
        <v>210</v>
      </c>
      <c r="I762" s="5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68"/>
        <v>games</v>
      </c>
      <c r="R762" t="str">
        <f t="shared" si="69"/>
        <v>video games</v>
      </c>
      <c r="S762" s="11">
        <f t="shared" si="70"/>
        <v>43678.208333333328</v>
      </c>
      <c r="T762" s="11">
        <f t="shared" si="71"/>
        <v>43707.208333333328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655.4545454545455</v>
      </c>
      <c r="G763" t="s">
        <v>20</v>
      </c>
      <c r="H763">
        <v>166</v>
      </c>
      <c r="I763" s="5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68"/>
        <v>music</v>
      </c>
      <c r="R763" t="str">
        <f t="shared" si="69"/>
        <v>rock</v>
      </c>
      <c r="S763" s="11">
        <f t="shared" si="70"/>
        <v>42938.208333333328</v>
      </c>
      <c r="T763" s="11">
        <f t="shared" si="71"/>
        <v>42943.208333333328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177.25714285714284</v>
      </c>
      <c r="G764" t="s">
        <v>20</v>
      </c>
      <c r="H764">
        <v>100</v>
      </c>
      <c r="I764" s="5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68"/>
        <v>music</v>
      </c>
      <c r="R764" t="str">
        <f t="shared" si="69"/>
        <v>jazz</v>
      </c>
      <c r="S764" s="11">
        <f t="shared" si="70"/>
        <v>41241.25</v>
      </c>
      <c r="T764" s="11">
        <f t="shared" si="71"/>
        <v>41252.25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113.17857142857144</v>
      </c>
      <c r="G765" t="s">
        <v>20</v>
      </c>
      <c r="H765">
        <v>235</v>
      </c>
      <c r="I765" s="5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68"/>
        <v>theater</v>
      </c>
      <c r="R765" t="str">
        <f t="shared" si="69"/>
        <v>plays</v>
      </c>
      <c r="S765" s="11">
        <f t="shared" si="70"/>
        <v>41037.208333333336</v>
      </c>
      <c r="T765" s="11">
        <f t="shared" si="71"/>
        <v>41072.208333333336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728.18181818181824</v>
      </c>
      <c r="G766" t="s">
        <v>20</v>
      </c>
      <c r="H766">
        <v>148</v>
      </c>
      <c r="I766" s="5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68"/>
        <v>music</v>
      </c>
      <c r="R766" t="str">
        <f t="shared" si="69"/>
        <v>rock</v>
      </c>
      <c r="S766" s="11">
        <f t="shared" si="70"/>
        <v>40676.208333333336</v>
      </c>
      <c r="T766" s="11">
        <f t="shared" si="71"/>
        <v>40684.208333333336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208.33333333333334</v>
      </c>
      <c r="G767" t="s">
        <v>20</v>
      </c>
      <c r="H767">
        <v>198</v>
      </c>
      <c r="I767" s="5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68"/>
        <v>music</v>
      </c>
      <c r="R767" t="str">
        <f t="shared" si="69"/>
        <v>indie rock</v>
      </c>
      <c r="S767" s="11">
        <f t="shared" si="70"/>
        <v>42840.208333333328</v>
      </c>
      <c r="T767" s="11">
        <f t="shared" si="71"/>
        <v>42865.208333333328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31.171232876712331</v>
      </c>
      <c r="G768" t="s">
        <v>14</v>
      </c>
      <c r="H768">
        <v>248</v>
      </c>
      <c r="I768" s="5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68"/>
        <v>film &amp; video</v>
      </c>
      <c r="R768" t="str">
        <f t="shared" si="69"/>
        <v>science fiction</v>
      </c>
      <c r="S768" s="11">
        <f t="shared" si="70"/>
        <v>43362.208333333328</v>
      </c>
      <c r="T768" s="11">
        <f t="shared" si="71"/>
        <v>43363.208333333328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56.967078189300416</v>
      </c>
      <c r="G769" t="s">
        <v>14</v>
      </c>
      <c r="H769">
        <v>513</v>
      </c>
      <c r="I769" s="5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68"/>
        <v>publishing</v>
      </c>
      <c r="R769" t="str">
        <f t="shared" si="69"/>
        <v>translations</v>
      </c>
      <c r="S769" s="11">
        <f t="shared" si="70"/>
        <v>42283.208333333328</v>
      </c>
      <c r="T769" s="11">
        <f t="shared" si="71"/>
        <v>42328.25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6"/>
        <v>231</v>
      </c>
      <c r="G770" t="s">
        <v>20</v>
      </c>
      <c r="H770">
        <v>150</v>
      </c>
      <c r="I770" s="5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68"/>
        <v>theater</v>
      </c>
      <c r="R770" t="str">
        <f t="shared" si="69"/>
        <v>plays</v>
      </c>
      <c r="S770" s="11">
        <f t="shared" si="70"/>
        <v>41619.25</v>
      </c>
      <c r="T770" s="11">
        <f t="shared" si="71"/>
        <v>41634.25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2">(E771/D771)*100</f>
        <v>86.867834394904463</v>
      </c>
      <c r="G771" t="s">
        <v>14</v>
      </c>
      <c r="H771">
        <v>3410</v>
      </c>
      <c r="I771" s="5">
        <f t="shared" ref="I771:I834" si="73">IF(H771=0,0,E771/H771)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74">LEFT(P771,SEARCH("/",P771)-1)</f>
        <v>games</v>
      </c>
      <c r="R771" t="str">
        <f t="shared" ref="R771:R834" si="75">RIGHT(P771,LEN(P771)-SEARCH("/",P771))</f>
        <v>video games</v>
      </c>
      <c r="S771" s="11">
        <f t="shared" ref="S771:S834" si="76">(((L771/60)/60)/24)+DATE(1970,1,1)</f>
        <v>41501.208333333336</v>
      </c>
      <c r="T771" s="11">
        <f t="shared" ref="T771:T834" si="77">(((M771/60)/60)/24)+DATE(1970,1,1)</f>
        <v>41527.208333333336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270.74418604651163</v>
      </c>
      <c r="G772" t="s">
        <v>20</v>
      </c>
      <c r="H772">
        <v>216</v>
      </c>
      <c r="I772" s="5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74"/>
        <v>theater</v>
      </c>
      <c r="R772" t="str">
        <f t="shared" si="75"/>
        <v>plays</v>
      </c>
      <c r="S772" s="11">
        <f t="shared" si="76"/>
        <v>41743.208333333336</v>
      </c>
      <c r="T772" s="11">
        <f t="shared" si="77"/>
        <v>41750.208333333336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49.446428571428569</v>
      </c>
      <c r="G773" t="s">
        <v>74</v>
      </c>
      <c r="H773">
        <v>26</v>
      </c>
      <c r="I773" s="5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74"/>
        <v>theater</v>
      </c>
      <c r="R773" t="str">
        <f t="shared" si="75"/>
        <v>plays</v>
      </c>
      <c r="S773" s="11">
        <f t="shared" si="76"/>
        <v>43491.25</v>
      </c>
      <c r="T773" s="11">
        <f t="shared" si="77"/>
        <v>43518.25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113.3596256684492</v>
      </c>
      <c r="G774" t="s">
        <v>20</v>
      </c>
      <c r="H774">
        <v>5139</v>
      </c>
      <c r="I774" s="5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74"/>
        <v>music</v>
      </c>
      <c r="R774" t="str">
        <f t="shared" si="75"/>
        <v>indie rock</v>
      </c>
      <c r="S774" s="11">
        <f t="shared" si="76"/>
        <v>43505.25</v>
      </c>
      <c r="T774" s="11">
        <f t="shared" si="77"/>
        <v>43509.25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190.55555555555554</v>
      </c>
      <c r="G775" t="s">
        <v>20</v>
      </c>
      <c r="H775">
        <v>2353</v>
      </c>
      <c r="I775" s="5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74"/>
        <v>theater</v>
      </c>
      <c r="R775" t="str">
        <f t="shared" si="75"/>
        <v>plays</v>
      </c>
      <c r="S775" s="11">
        <f t="shared" si="76"/>
        <v>42838.208333333328</v>
      </c>
      <c r="T775" s="11">
        <f t="shared" si="77"/>
        <v>42848.208333333328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135.5</v>
      </c>
      <c r="G776" t="s">
        <v>20</v>
      </c>
      <c r="H776">
        <v>78</v>
      </c>
      <c r="I776" s="5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74"/>
        <v>technology</v>
      </c>
      <c r="R776" t="str">
        <f t="shared" si="75"/>
        <v>web</v>
      </c>
      <c r="S776" s="11">
        <f t="shared" si="76"/>
        <v>42513.208333333328</v>
      </c>
      <c r="T776" s="11">
        <f t="shared" si="77"/>
        <v>42554.208333333328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10.297872340425531</v>
      </c>
      <c r="G777" t="s">
        <v>14</v>
      </c>
      <c r="H777">
        <v>10</v>
      </c>
      <c r="I777" s="5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74"/>
        <v>music</v>
      </c>
      <c r="R777" t="str">
        <f t="shared" si="75"/>
        <v>rock</v>
      </c>
      <c r="S777" s="11">
        <f t="shared" si="76"/>
        <v>41949.25</v>
      </c>
      <c r="T777" s="11">
        <f t="shared" si="77"/>
        <v>41959.25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65.544223826714799</v>
      </c>
      <c r="G778" t="s">
        <v>14</v>
      </c>
      <c r="H778">
        <v>2201</v>
      </c>
      <c r="I778" s="5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74"/>
        <v>theater</v>
      </c>
      <c r="R778" t="str">
        <f t="shared" si="75"/>
        <v>plays</v>
      </c>
      <c r="S778" s="11">
        <f t="shared" si="76"/>
        <v>43650.208333333328</v>
      </c>
      <c r="T778" s="11">
        <f t="shared" si="77"/>
        <v>43668.208333333328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49.026652452025587</v>
      </c>
      <c r="G779" t="s">
        <v>14</v>
      </c>
      <c r="H779">
        <v>676</v>
      </c>
      <c r="I779" s="5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74"/>
        <v>theater</v>
      </c>
      <c r="R779" t="str">
        <f t="shared" si="75"/>
        <v>plays</v>
      </c>
      <c r="S779" s="11">
        <f t="shared" si="76"/>
        <v>40809.208333333336</v>
      </c>
      <c r="T779" s="11">
        <f t="shared" si="77"/>
        <v>40838.208333333336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787.92307692307691</v>
      </c>
      <c r="G780" t="s">
        <v>20</v>
      </c>
      <c r="H780">
        <v>174</v>
      </c>
      <c r="I780" s="5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74"/>
        <v>film &amp; video</v>
      </c>
      <c r="R780" t="str">
        <f t="shared" si="75"/>
        <v>animation</v>
      </c>
      <c r="S780" s="11">
        <f t="shared" si="76"/>
        <v>40768.208333333336</v>
      </c>
      <c r="T780" s="11">
        <f t="shared" si="77"/>
        <v>40773.208333333336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80.306347746090154</v>
      </c>
      <c r="G781" t="s">
        <v>14</v>
      </c>
      <c r="H781">
        <v>831</v>
      </c>
      <c r="I781" s="5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74"/>
        <v>theater</v>
      </c>
      <c r="R781" t="str">
        <f t="shared" si="75"/>
        <v>plays</v>
      </c>
      <c r="S781" s="11">
        <f t="shared" si="76"/>
        <v>42230.208333333328</v>
      </c>
      <c r="T781" s="11">
        <f t="shared" si="77"/>
        <v>42239.208333333328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106.29411764705883</v>
      </c>
      <c r="G782" t="s">
        <v>20</v>
      </c>
      <c r="H782">
        <v>164</v>
      </c>
      <c r="I782" s="5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74"/>
        <v>film &amp; video</v>
      </c>
      <c r="R782" t="str">
        <f t="shared" si="75"/>
        <v>drama</v>
      </c>
      <c r="S782" s="11">
        <f t="shared" si="76"/>
        <v>42573.208333333328</v>
      </c>
      <c r="T782" s="11">
        <f t="shared" si="77"/>
        <v>42592.208333333328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50.735632183908038</v>
      </c>
      <c r="G783" t="s">
        <v>74</v>
      </c>
      <c r="H783">
        <v>56</v>
      </c>
      <c r="I783" s="5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74"/>
        <v>theater</v>
      </c>
      <c r="R783" t="str">
        <f t="shared" si="75"/>
        <v>plays</v>
      </c>
      <c r="S783" s="11">
        <f t="shared" si="76"/>
        <v>40482.208333333336</v>
      </c>
      <c r="T783" s="11">
        <f t="shared" si="77"/>
        <v>40533.25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215.31372549019611</v>
      </c>
      <c r="G784" t="s">
        <v>20</v>
      </c>
      <c r="H784">
        <v>161</v>
      </c>
      <c r="I784" s="5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74"/>
        <v>film &amp; video</v>
      </c>
      <c r="R784" t="str">
        <f t="shared" si="75"/>
        <v>animation</v>
      </c>
      <c r="S784" s="11">
        <f t="shared" si="76"/>
        <v>40603.25</v>
      </c>
      <c r="T784" s="11">
        <f t="shared" si="77"/>
        <v>40631.208333333336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141.22972972972974</v>
      </c>
      <c r="G785" t="s">
        <v>20</v>
      </c>
      <c r="H785">
        <v>138</v>
      </c>
      <c r="I785" s="5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74"/>
        <v>music</v>
      </c>
      <c r="R785" t="str">
        <f t="shared" si="75"/>
        <v>rock</v>
      </c>
      <c r="S785" s="11">
        <f t="shared" si="76"/>
        <v>41625.25</v>
      </c>
      <c r="T785" s="11">
        <f t="shared" si="77"/>
        <v>41632.25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115.33745781777279</v>
      </c>
      <c r="G786" t="s">
        <v>20</v>
      </c>
      <c r="H786">
        <v>3308</v>
      </c>
      <c r="I786" s="5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74"/>
        <v>technology</v>
      </c>
      <c r="R786" t="str">
        <f t="shared" si="75"/>
        <v>web</v>
      </c>
      <c r="S786" s="11">
        <f t="shared" si="76"/>
        <v>42435.25</v>
      </c>
      <c r="T786" s="11">
        <f t="shared" si="77"/>
        <v>42446.208333333328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193.11940298507463</v>
      </c>
      <c r="G787" t="s">
        <v>20</v>
      </c>
      <c r="H787">
        <v>127</v>
      </c>
      <c r="I787" s="5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74"/>
        <v>film &amp; video</v>
      </c>
      <c r="R787" t="str">
        <f t="shared" si="75"/>
        <v>animation</v>
      </c>
      <c r="S787" s="11">
        <f t="shared" si="76"/>
        <v>43582.208333333328</v>
      </c>
      <c r="T787" s="11">
        <f t="shared" si="77"/>
        <v>43616.208333333328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729.73333333333335</v>
      </c>
      <c r="G788" t="s">
        <v>20</v>
      </c>
      <c r="H788">
        <v>207</v>
      </c>
      <c r="I788" s="5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74"/>
        <v>music</v>
      </c>
      <c r="R788" t="str">
        <f t="shared" si="75"/>
        <v>jazz</v>
      </c>
      <c r="S788" s="11">
        <f t="shared" si="76"/>
        <v>43186.208333333328</v>
      </c>
      <c r="T788" s="11">
        <f t="shared" si="77"/>
        <v>43193.208333333328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99.66339869281046</v>
      </c>
      <c r="G789" t="s">
        <v>14</v>
      </c>
      <c r="H789">
        <v>859</v>
      </c>
      <c r="I789" s="5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74"/>
        <v>music</v>
      </c>
      <c r="R789" t="str">
        <f t="shared" si="75"/>
        <v>rock</v>
      </c>
      <c r="S789" s="11">
        <f t="shared" si="76"/>
        <v>40684.208333333336</v>
      </c>
      <c r="T789" s="11">
        <f t="shared" si="77"/>
        <v>40693.208333333336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88.166666666666671</v>
      </c>
      <c r="G790" t="s">
        <v>47</v>
      </c>
      <c r="H790">
        <v>31</v>
      </c>
      <c r="I790" s="5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74"/>
        <v>film &amp; video</v>
      </c>
      <c r="R790" t="str">
        <f t="shared" si="75"/>
        <v>animation</v>
      </c>
      <c r="S790" s="11">
        <f t="shared" si="76"/>
        <v>41202.208333333336</v>
      </c>
      <c r="T790" s="11">
        <f t="shared" si="77"/>
        <v>41223.25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37.233333333333334</v>
      </c>
      <c r="G791" t="s">
        <v>14</v>
      </c>
      <c r="H791">
        <v>45</v>
      </c>
      <c r="I791" s="5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74"/>
        <v>theater</v>
      </c>
      <c r="R791" t="str">
        <f t="shared" si="75"/>
        <v>plays</v>
      </c>
      <c r="S791" s="11">
        <f t="shared" si="76"/>
        <v>41786.208333333336</v>
      </c>
      <c r="T791" s="11">
        <f t="shared" si="77"/>
        <v>41823.208333333336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30.540075309306079</v>
      </c>
      <c r="G792" t="s">
        <v>74</v>
      </c>
      <c r="H792">
        <v>1113</v>
      </c>
      <c r="I792" s="5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74"/>
        <v>theater</v>
      </c>
      <c r="R792" t="str">
        <f t="shared" si="75"/>
        <v>plays</v>
      </c>
      <c r="S792" s="11">
        <f t="shared" si="76"/>
        <v>40223.25</v>
      </c>
      <c r="T792" s="11">
        <f t="shared" si="77"/>
        <v>40229.25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25.714285714285712</v>
      </c>
      <c r="G793" t="s">
        <v>14</v>
      </c>
      <c r="H793">
        <v>6</v>
      </c>
      <c r="I793" s="5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74"/>
        <v>food</v>
      </c>
      <c r="R793" t="str">
        <f t="shared" si="75"/>
        <v>food trucks</v>
      </c>
      <c r="S793" s="11">
        <f t="shared" si="76"/>
        <v>42715.25</v>
      </c>
      <c r="T793" s="11">
        <f t="shared" si="77"/>
        <v>42731.25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34</v>
      </c>
      <c r="G794" t="s">
        <v>14</v>
      </c>
      <c r="H794">
        <v>7</v>
      </c>
      <c r="I794" s="5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74"/>
        <v>theater</v>
      </c>
      <c r="R794" t="str">
        <f t="shared" si="75"/>
        <v>plays</v>
      </c>
      <c r="S794" s="11">
        <f t="shared" si="76"/>
        <v>41451.208333333336</v>
      </c>
      <c r="T794" s="11">
        <f t="shared" si="77"/>
        <v>41479.208333333336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1185.909090909091</v>
      </c>
      <c r="G795" t="s">
        <v>20</v>
      </c>
      <c r="H795">
        <v>181</v>
      </c>
      <c r="I795" s="5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74"/>
        <v>publishing</v>
      </c>
      <c r="R795" t="str">
        <f t="shared" si="75"/>
        <v>nonfiction</v>
      </c>
      <c r="S795" s="11">
        <f t="shared" si="76"/>
        <v>41450.208333333336</v>
      </c>
      <c r="T795" s="11">
        <f t="shared" si="77"/>
        <v>41454.208333333336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125.39393939393939</v>
      </c>
      <c r="G796" t="s">
        <v>20</v>
      </c>
      <c r="H796">
        <v>110</v>
      </c>
      <c r="I796" s="5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74"/>
        <v>music</v>
      </c>
      <c r="R796" t="str">
        <f t="shared" si="75"/>
        <v>rock</v>
      </c>
      <c r="S796" s="11">
        <f t="shared" si="76"/>
        <v>43091.25</v>
      </c>
      <c r="T796" s="11">
        <f t="shared" si="77"/>
        <v>43103.25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14.394366197183098</v>
      </c>
      <c r="G797" t="s">
        <v>14</v>
      </c>
      <c r="H797">
        <v>31</v>
      </c>
      <c r="I797" s="5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74"/>
        <v>film &amp; video</v>
      </c>
      <c r="R797" t="str">
        <f t="shared" si="75"/>
        <v>drama</v>
      </c>
      <c r="S797" s="11">
        <f t="shared" si="76"/>
        <v>42675.208333333328</v>
      </c>
      <c r="T797" s="11">
        <f t="shared" si="77"/>
        <v>42678.208333333328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54.807692307692314</v>
      </c>
      <c r="G798" t="s">
        <v>14</v>
      </c>
      <c r="H798">
        <v>78</v>
      </c>
      <c r="I798" s="5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74"/>
        <v>games</v>
      </c>
      <c r="R798" t="str">
        <f t="shared" si="75"/>
        <v>mobile games</v>
      </c>
      <c r="S798" s="11">
        <f t="shared" si="76"/>
        <v>41859.208333333336</v>
      </c>
      <c r="T798" s="11">
        <f t="shared" si="77"/>
        <v>41866.208333333336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109.63157894736841</v>
      </c>
      <c r="G799" t="s">
        <v>20</v>
      </c>
      <c r="H799">
        <v>185</v>
      </c>
      <c r="I799" s="5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74"/>
        <v>technology</v>
      </c>
      <c r="R799" t="str">
        <f t="shared" si="75"/>
        <v>web</v>
      </c>
      <c r="S799" s="11">
        <f t="shared" si="76"/>
        <v>43464.25</v>
      </c>
      <c r="T799" s="11">
        <f t="shared" si="77"/>
        <v>43487.25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188.47058823529412</v>
      </c>
      <c r="G800" t="s">
        <v>20</v>
      </c>
      <c r="H800">
        <v>121</v>
      </c>
      <c r="I800" s="5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74"/>
        <v>theater</v>
      </c>
      <c r="R800" t="str">
        <f t="shared" si="75"/>
        <v>plays</v>
      </c>
      <c r="S800" s="11">
        <f t="shared" si="76"/>
        <v>41060.208333333336</v>
      </c>
      <c r="T800" s="11">
        <f t="shared" si="77"/>
        <v>41088.208333333336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87.008284023668637</v>
      </c>
      <c r="G801" t="s">
        <v>14</v>
      </c>
      <c r="H801">
        <v>1225</v>
      </c>
      <c r="I801" s="5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74"/>
        <v>theater</v>
      </c>
      <c r="R801" t="str">
        <f t="shared" si="75"/>
        <v>plays</v>
      </c>
      <c r="S801" s="11">
        <f t="shared" si="76"/>
        <v>42399.25</v>
      </c>
      <c r="T801" s="11">
        <f t="shared" si="77"/>
        <v>42403.25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1</v>
      </c>
      <c r="G802" t="s">
        <v>14</v>
      </c>
      <c r="H802">
        <v>1</v>
      </c>
      <c r="I802" s="5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74"/>
        <v>music</v>
      </c>
      <c r="R802" t="str">
        <f t="shared" si="75"/>
        <v>rock</v>
      </c>
      <c r="S802" s="11">
        <f t="shared" si="76"/>
        <v>42167.208333333328</v>
      </c>
      <c r="T802" s="11">
        <f t="shared" si="77"/>
        <v>42171.208333333328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202.9130434782609</v>
      </c>
      <c r="G803" t="s">
        <v>20</v>
      </c>
      <c r="H803">
        <v>106</v>
      </c>
      <c r="I803" s="5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74"/>
        <v>photography</v>
      </c>
      <c r="R803" t="str">
        <f t="shared" si="75"/>
        <v>photography books</v>
      </c>
      <c r="S803" s="11">
        <f t="shared" si="76"/>
        <v>43830.25</v>
      </c>
      <c r="T803" s="11">
        <f t="shared" si="77"/>
        <v>43852.25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197.03225806451613</v>
      </c>
      <c r="G804" t="s">
        <v>20</v>
      </c>
      <c r="H804">
        <v>142</v>
      </c>
      <c r="I804" s="5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74"/>
        <v>photography</v>
      </c>
      <c r="R804" t="str">
        <f t="shared" si="75"/>
        <v>photography books</v>
      </c>
      <c r="S804" s="11">
        <f t="shared" si="76"/>
        <v>43650.208333333328</v>
      </c>
      <c r="T804" s="11">
        <f t="shared" si="77"/>
        <v>43652.208333333328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107</v>
      </c>
      <c r="G805" t="s">
        <v>20</v>
      </c>
      <c r="H805">
        <v>233</v>
      </c>
      <c r="I805" s="5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74"/>
        <v>theater</v>
      </c>
      <c r="R805" t="str">
        <f t="shared" si="75"/>
        <v>plays</v>
      </c>
      <c r="S805" s="11">
        <f t="shared" si="76"/>
        <v>43492.25</v>
      </c>
      <c r="T805" s="11">
        <f t="shared" si="77"/>
        <v>43526.25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268.73076923076923</v>
      </c>
      <c r="G806" t="s">
        <v>20</v>
      </c>
      <c r="H806">
        <v>218</v>
      </c>
      <c r="I806" s="5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74"/>
        <v>music</v>
      </c>
      <c r="R806" t="str">
        <f t="shared" si="75"/>
        <v>rock</v>
      </c>
      <c r="S806" s="11">
        <f t="shared" si="76"/>
        <v>43102.25</v>
      </c>
      <c r="T806" s="11">
        <f t="shared" si="77"/>
        <v>43122.25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50.845360824742272</v>
      </c>
      <c r="G807" t="s">
        <v>14</v>
      </c>
      <c r="H807">
        <v>67</v>
      </c>
      <c r="I807" s="5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74"/>
        <v>film &amp; video</v>
      </c>
      <c r="R807" t="str">
        <f t="shared" si="75"/>
        <v>documentary</v>
      </c>
      <c r="S807" s="11">
        <f t="shared" si="76"/>
        <v>41958.25</v>
      </c>
      <c r="T807" s="11">
        <f t="shared" si="77"/>
        <v>42009.25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1180.2857142857142</v>
      </c>
      <c r="G808" t="s">
        <v>20</v>
      </c>
      <c r="H808">
        <v>76</v>
      </c>
      <c r="I808" s="5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74"/>
        <v>film &amp; video</v>
      </c>
      <c r="R808" t="str">
        <f t="shared" si="75"/>
        <v>drama</v>
      </c>
      <c r="S808" s="11">
        <f t="shared" si="76"/>
        <v>40973.25</v>
      </c>
      <c r="T808" s="11">
        <f t="shared" si="77"/>
        <v>40997.208333333336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264</v>
      </c>
      <c r="G809" t="s">
        <v>20</v>
      </c>
      <c r="H809">
        <v>43</v>
      </c>
      <c r="I809" s="5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74"/>
        <v>theater</v>
      </c>
      <c r="R809" t="str">
        <f t="shared" si="75"/>
        <v>plays</v>
      </c>
      <c r="S809" s="11">
        <f t="shared" si="76"/>
        <v>43753.208333333328</v>
      </c>
      <c r="T809" s="11">
        <f t="shared" si="77"/>
        <v>43797.25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30.44230769230769</v>
      </c>
      <c r="G810" t="s">
        <v>14</v>
      </c>
      <c r="H810">
        <v>19</v>
      </c>
      <c r="I810" s="5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74"/>
        <v>food</v>
      </c>
      <c r="R810" t="str">
        <f t="shared" si="75"/>
        <v>food trucks</v>
      </c>
      <c r="S810" s="11">
        <f t="shared" si="76"/>
        <v>42507.208333333328</v>
      </c>
      <c r="T810" s="11">
        <f t="shared" si="77"/>
        <v>42524.208333333328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62.880681818181813</v>
      </c>
      <c r="G811" t="s">
        <v>14</v>
      </c>
      <c r="H811">
        <v>2108</v>
      </c>
      <c r="I811" s="5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74"/>
        <v>film &amp; video</v>
      </c>
      <c r="R811" t="str">
        <f t="shared" si="75"/>
        <v>documentary</v>
      </c>
      <c r="S811" s="11">
        <f t="shared" si="76"/>
        <v>41135.208333333336</v>
      </c>
      <c r="T811" s="11">
        <f t="shared" si="77"/>
        <v>41136.208333333336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193.125</v>
      </c>
      <c r="G812" t="s">
        <v>20</v>
      </c>
      <c r="H812">
        <v>221</v>
      </c>
      <c r="I812" s="5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74"/>
        <v>theater</v>
      </c>
      <c r="R812" t="str">
        <f t="shared" si="75"/>
        <v>plays</v>
      </c>
      <c r="S812" s="11">
        <f t="shared" si="76"/>
        <v>43067.25</v>
      </c>
      <c r="T812" s="11">
        <f t="shared" si="77"/>
        <v>43077.25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77.102702702702715</v>
      </c>
      <c r="G813" t="s">
        <v>14</v>
      </c>
      <c r="H813">
        <v>679</v>
      </c>
      <c r="I813" s="5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74"/>
        <v>games</v>
      </c>
      <c r="R813" t="str">
        <f t="shared" si="75"/>
        <v>video games</v>
      </c>
      <c r="S813" s="11">
        <f t="shared" si="76"/>
        <v>42378.25</v>
      </c>
      <c r="T813" s="11">
        <f t="shared" si="77"/>
        <v>42380.25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225.52763819095478</v>
      </c>
      <c r="G814" t="s">
        <v>20</v>
      </c>
      <c r="H814">
        <v>2805</v>
      </c>
      <c r="I814" s="5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74"/>
        <v>publishing</v>
      </c>
      <c r="R814" t="str">
        <f t="shared" si="75"/>
        <v>nonfiction</v>
      </c>
      <c r="S814" s="11">
        <f t="shared" si="76"/>
        <v>43206.208333333328</v>
      </c>
      <c r="T814" s="11">
        <f t="shared" si="77"/>
        <v>43211.208333333328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239.40625</v>
      </c>
      <c r="G815" t="s">
        <v>20</v>
      </c>
      <c r="H815">
        <v>68</v>
      </c>
      <c r="I815" s="5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74"/>
        <v>games</v>
      </c>
      <c r="R815" t="str">
        <f t="shared" si="75"/>
        <v>video games</v>
      </c>
      <c r="S815" s="11">
        <f t="shared" si="76"/>
        <v>41148.208333333336</v>
      </c>
      <c r="T815" s="11">
        <f t="shared" si="77"/>
        <v>41158.208333333336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92.1875</v>
      </c>
      <c r="G816" t="s">
        <v>14</v>
      </c>
      <c r="H816">
        <v>36</v>
      </c>
      <c r="I816" s="5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74"/>
        <v>music</v>
      </c>
      <c r="R816" t="str">
        <f t="shared" si="75"/>
        <v>rock</v>
      </c>
      <c r="S816" s="11">
        <f t="shared" si="76"/>
        <v>42517.208333333328</v>
      </c>
      <c r="T816" s="11">
        <f t="shared" si="77"/>
        <v>42519.208333333328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130.23333333333335</v>
      </c>
      <c r="G817" t="s">
        <v>20</v>
      </c>
      <c r="H817">
        <v>183</v>
      </c>
      <c r="I817" s="5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74"/>
        <v>music</v>
      </c>
      <c r="R817" t="str">
        <f t="shared" si="75"/>
        <v>rock</v>
      </c>
      <c r="S817" s="11">
        <f t="shared" si="76"/>
        <v>43068.25</v>
      </c>
      <c r="T817" s="11">
        <f t="shared" si="77"/>
        <v>43094.25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615.21739130434787</v>
      </c>
      <c r="G818" t="s">
        <v>20</v>
      </c>
      <c r="H818">
        <v>133</v>
      </c>
      <c r="I818" s="5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74"/>
        <v>theater</v>
      </c>
      <c r="R818" t="str">
        <f t="shared" si="75"/>
        <v>plays</v>
      </c>
      <c r="S818" s="11">
        <f t="shared" si="76"/>
        <v>41680.25</v>
      </c>
      <c r="T818" s="11">
        <f t="shared" si="77"/>
        <v>41682.25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368.79532163742692</v>
      </c>
      <c r="G819" t="s">
        <v>20</v>
      </c>
      <c r="H819">
        <v>2489</v>
      </c>
      <c r="I819" s="5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74"/>
        <v>publishing</v>
      </c>
      <c r="R819" t="str">
        <f t="shared" si="75"/>
        <v>nonfiction</v>
      </c>
      <c r="S819" s="11">
        <f t="shared" si="76"/>
        <v>43589.208333333328</v>
      </c>
      <c r="T819" s="11">
        <f t="shared" si="77"/>
        <v>43617.208333333328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1094.8571428571429</v>
      </c>
      <c r="G820" t="s">
        <v>20</v>
      </c>
      <c r="H820">
        <v>69</v>
      </c>
      <c r="I820" s="5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74"/>
        <v>theater</v>
      </c>
      <c r="R820" t="str">
        <f t="shared" si="75"/>
        <v>plays</v>
      </c>
      <c r="S820" s="11">
        <f t="shared" si="76"/>
        <v>43486.25</v>
      </c>
      <c r="T820" s="11">
        <f t="shared" si="77"/>
        <v>43499.25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50.662921348314605</v>
      </c>
      <c r="G821" t="s">
        <v>14</v>
      </c>
      <c r="H821">
        <v>47</v>
      </c>
      <c r="I821" s="5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74"/>
        <v>games</v>
      </c>
      <c r="R821" t="str">
        <f t="shared" si="75"/>
        <v>video games</v>
      </c>
      <c r="S821" s="11">
        <f t="shared" si="76"/>
        <v>41237.25</v>
      </c>
      <c r="T821" s="11">
        <f t="shared" si="77"/>
        <v>41252.25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800.6</v>
      </c>
      <c r="G822" t="s">
        <v>20</v>
      </c>
      <c r="H822">
        <v>279</v>
      </c>
      <c r="I822" s="5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74"/>
        <v>music</v>
      </c>
      <c r="R822" t="str">
        <f t="shared" si="75"/>
        <v>rock</v>
      </c>
      <c r="S822" s="11">
        <f t="shared" si="76"/>
        <v>43310.208333333328</v>
      </c>
      <c r="T822" s="11">
        <f t="shared" si="77"/>
        <v>43323.208333333328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291.28571428571428</v>
      </c>
      <c r="G823" t="s">
        <v>20</v>
      </c>
      <c r="H823">
        <v>210</v>
      </c>
      <c r="I823" s="5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74"/>
        <v>film &amp; video</v>
      </c>
      <c r="R823" t="str">
        <f t="shared" si="75"/>
        <v>documentary</v>
      </c>
      <c r="S823" s="11">
        <f t="shared" si="76"/>
        <v>42794.25</v>
      </c>
      <c r="T823" s="11">
        <f t="shared" si="77"/>
        <v>42807.208333333328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349.9666666666667</v>
      </c>
      <c r="G824" t="s">
        <v>20</v>
      </c>
      <c r="H824">
        <v>2100</v>
      </c>
      <c r="I824" s="5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74"/>
        <v>music</v>
      </c>
      <c r="R824" t="str">
        <f t="shared" si="75"/>
        <v>rock</v>
      </c>
      <c r="S824" s="11">
        <f t="shared" si="76"/>
        <v>41698.25</v>
      </c>
      <c r="T824" s="11">
        <f t="shared" si="77"/>
        <v>41715.208333333336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357.07317073170731</v>
      </c>
      <c r="G825" t="s">
        <v>20</v>
      </c>
      <c r="H825">
        <v>252</v>
      </c>
      <c r="I825" s="5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74"/>
        <v>music</v>
      </c>
      <c r="R825" t="str">
        <f t="shared" si="75"/>
        <v>rock</v>
      </c>
      <c r="S825" s="11">
        <f t="shared" si="76"/>
        <v>41892.208333333336</v>
      </c>
      <c r="T825" s="11">
        <f t="shared" si="77"/>
        <v>41917.208333333336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126.48941176470588</v>
      </c>
      <c r="G826" t="s">
        <v>20</v>
      </c>
      <c r="H826">
        <v>1280</v>
      </c>
      <c r="I826" s="5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74"/>
        <v>publishing</v>
      </c>
      <c r="R826" t="str">
        <f t="shared" si="75"/>
        <v>nonfiction</v>
      </c>
      <c r="S826" s="11">
        <f t="shared" si="76"/>
        <v>40348.208333333336</v>
      </c>
      <c r="T826" s="11">
        <f t="shared" si="77"/>
        <v>40380.208333333336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387.5</v>
      </c>
      <c r="G827" t="s">
        <v>20</v>
      </c>
      <c r="H827">
        <v>157</v>
      </c>
      <c r="I827" s="5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74"/>
        <v>film &amp; video</v>
      </c>
      <c r="R827" t="str">
        <f t="shared" si="75"/>
        <v>shorts</v>
      </c>
      <c r="S827" s="11">
        <f t="shared" si="76"/>
        <v>42941.208333333328</v>
      </c>
      <c r="T827" s="11">
        <f t="shared" si="77"/>
        <v>42953.208333333328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457.03571428571428</v>
      </c>
      <c r="G828" t="s">
        <v>20</v>
      </c>
      <c r="H828">
        <v>194</v>
      </c>
      <c r="I828" s="5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74"/>
        <v>theater</v>
      </c>
      <c r="R828" t="str">
        <f t="shared" si="75"/>
        <v>plays</v>
      </c>
      <c r="S828" s="11">
        <f t="shared" si="76"/>
        <v>40525.25</v>
      </c>
      <c r="T828" s="11">
        <f t="shared" si="77"/>
        <v>40553.25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266.69565217391306</v>
      </c>
      <c r="G829" t="s">
        <v>20</v>
      </c>
      <c r="H829">
        <v>82</v>
      </c>
      <c r="I829" s="5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74"/>
        <v>film &amp; video</v>
      </c>
      <c r="R829" t="str">
        <f t="shared" si="75"/>
        <v>drama</v>
      </c>
      <c r="S829" s="11">
        <f t="shared" si="76"/>
        <v>40666.208333333336</v>
      </c>
      <c r="T829" s="11">
        <f t="shared" si="77"/>
        <v>40678.208333333336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69</v>
      </c>
      <c r="G830" t="s">
        <v>14</v>
      </c>
      <c r="H830">
        <v>70</v>
      </c>
      <c r="I830" s="5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74"/>
        <v>theater</v>
      </c>
      <c r="R830" t="str">
        <f t="shared" si="75"/>
        <v>plays</v>
      </c>
      <c r="S830" s="11">
        <f t="shared" si="76"/>
        <v>43340.208333333328</v>
      </c>
      <c r="T830" s="11">
        <f t="shared" si="77"/>
        <v>43365.208333333328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51.34375</v>
      </c>
      <c r="G831" t="s">
        <v>14</v>
      </c>
      <c r="H831">
        <v>154</v>
      </c>
      <c r="I831" s="5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74"/>
        <v>theater</v>
      </c>
      <c r="R831" t="str">
        <f t="shared" si="75"/>
        <v>plays</v>
      </c>
      <c r="S831" s="11">
        <f t="shared" si="76"/>
        <v>42164.208333333328</v>
      </c>
      <c r="T831" s="11">
        <f t="shared" si="77"/>
        <v>42179.208333333328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1.1710526315789473</v>
      </c>
      <c r="G832" t="s">
        <v>14</v>
      </c>
      <c r="H832">
        <v>22</v>
      </c>
      <c r="I832" s="5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74"/>
        <v>theater</v>
      </c>
      <c r="R832" t="str">
        <f t="shared" si="75"/>
        <v>plays</v>
      </c>
      <c r="S832" s="11">
        <f t="shared" si="76"/>
        <v>43103.25</v>
      </c>
      <c r="T832" s="11">
        <f t="shared" si="77"/>
        <v>43162.25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108.97734294541709</v>
      </c>
      <c r="G833" t="s">
        <v>20</v>
      </c>
      <c r="H833">
        <v>4233</v>
      </c>
      <c r="I833" s="5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74"/>
        <v>photography</v>
      </c>
      <c r="R833" t="str">
        <f t="shared" si="75"/>
        <v>photography books</v>
      </c>
      <c r="S833" s="11">
        <f t="shared" si="76"/>
        <v>40994.208333333336</v>
      </c>
      <c r="T833" s="11">
        <f t="shared" si="77"/>
        <v>41028.208333333336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2"/>
        <v>315.17592592592592</v>
      </c>
      <c r="G834" t="s">
        <v>20</v>
      </c>
      <c r="H834">
        <v>1297</v>
      </c>
      <c r="I834" s="5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74"/>
        <v>publishing</v>
      </c>
      <c r="R834" t="str">
        <f t="shared" si="75"/>
        <v>translations</v>
      </c>
      <c r="S834" s="11">
        <f t="shared" si="76"/>
        <v>42299.208333333328</v>
      </c>
      <c r="T834" s="11">
        <f t="shared" si="77"/>
        <v>42333.25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78">(E835/D835)*100</f>
        <v>157.69117647058823</v>
      </c>
      <c r="G835" t="s">
        <v>20</v>
      </c>
      <c r="H835">
        <v>165</v>
      </c>
      <c r="I835" s="5">
        <f t="shared" ref="I835:I898" si="79">IF(H835=0,0,E835/H835)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80">LEFT(P835,SEARCH("/",P835)-1)</f>
        <v>publishing</v>
      </c>
      <c r="R835" t="str">
        <f t="shared" ref="R835:R898" si="81">RIGHT(P835,LEN(P835)-SEARCH("/",P835))</f>
        <v>translations</v>
      </c>
      <c r="S835" s="11">
        <f t="shared" ref="S835:S898" si="82">(((L835/60)/60)/24)+DATE(1970,1,1)</f>
        <v>40588.25</v>
      </c>
      <c r="T835" s="11">
        <f t="shared" ref="T835:T898" si="83">(((M835/60)/60)/24)+DATE(1970,1,1)</f>
        <v>40599.25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153.8082191780822</v>
      </c>
      <c r="G836" t="s">
        <v>20</v>
      </c>
      <c r="H836">
        <v>119</v>
      </c>
      <c r="I836" s="5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80"/>
        <v>theater</v>
      </c>
      <c r="R836" t="str">
        <f t="shared" si="81"/>
        <v>plays</v>
      </c>
      <c r="S836" s="11">
        <f t="shared" si="82"/>
        <v>41448.208333333336</v>
      </c>
      <c r="T836" s="11">
        <f t="shared" si="83"/>
        <v>41454.208333333336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89.738979118329468</v>
      </c>
      <c r="G837" t="s">
        <v>14</v>
      </c>
      <c r="H837">
        <v>1758</v>
      </c>
      <c r="I837" s="5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80"/>
        <v>technology</v>
      </c>
      <c r="R837" t="str">
        <f t="shared" si="81"/>
        <v>web</v>
      </c>
      <c r="S837" s="11">
        <f t="shared" si="82"/>
        <v>42063.25</v>
      </c>
      <c r="T837" s="11">
        <f t="shared" si="83"/>
        <v>42069.25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75.135802469135797</v>
      </c>
      <c r="G838" t="s">
        <v>14</v>
      </c>
      <c r="H838">
        <v>94</v>
      </c>
      <c r="I838" s="5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80"/>
        <v>music</v>
      </c>
      <c r="R838" t="str">
        <f t="shared" si="81"/>
        <v>indie rock</v>
      </c>
      <c r="S838" s="11">
        <f t="shared" si="82"/>
        <v>40214.25</v>
      </c>
      <c r="T838" s="11">
        <f t="shared" si="83"/>
        <v>40225.25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852.88135593220341</v>
      </c>
      <c r="G839" t="s">
        <v>20</v>
      </c>
      <c r="H839">
        <v>1797</v>
      </c>
      <c r="I839" s="5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80"/>
        <v>music</v>
      </c>
      <c r="R839" t="str">
        <f t="shared" si="81"/>
        <v>jazz</v>
      </c>
      <c r="S839" s="11">
        <f t="shared" si="82"/>
        <v>40629.208333333336</v>
      </c>
      <c r="T839" s="11">
        <f t="shared" si="83"/>
        <v>40683.208333333336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138.90625</v>
      </c>
      <c r="G840" t="s">
        <v>20</v>
      </c>
      <c r="H840">
        <v>261</v>
      </c>
      <c r="I840" s="5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80"/>
        <v>theater</v>
      </c>
      <c r="R840" t="str">
        <f t="shared" si="81"/>
        <v>plays</v>
      </c>
      <c r="S840" s="11">
        <f t="shared" si="82"/>
        <v>43370.208333333328</v>
      </c>
      <c r="T840" s="11">
        <f t="shared" si="83"/>
        <v>43379.208333333328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190.18181818181819</v>
      </c>
      <c r="G841" t="s">
        <v>20</v>
      </c>
      <c r="H841">
        <v>157</v>
      </c>
      <c r="I841" s="5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80"/>
        <v>film &amp; video</v>
      </c>
      <c r="R841" t="str">
        <f t="shared" si="81"/>
        <v>documentary</v>
      </c>
      <c r="S841" s="11">
        <f t="shared" si="82"/>
        <v>41715.208333333336</v>
      </c>
      <c r="T841" s="11">
        <f t="shared" si="83"/>
        <v>41760.208333333336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100.24333619948409</v>
      </c>
      <c r="G842" t="s">
        <v>20</v>
      </c>
      <c r="H842">
        <v>3533</v>
      </c>
      <c r="I842" s="5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80"/>
        <v>theater</v>
      </c>
      <c r="R842" t="str">
        <f t="shared" si="81"/>
        <v>plays</v>
      </c>
      <c r="S842" s="11">
        <f t="shared" si="82"/>
        <v>41836.208333333336</v>
      </c>
      <c r="T842" s="11">
        <f t="shared" si="83"/>
        <v>41838.208333333336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142.75824175824175</v>
      </c>
      <c r="G843" t="s">
        <v>20</v>
      </c>
      <c r="H843">
        <v>155</v>
      </c>
      <c r="I843" s="5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80"/>
        <v>technology</v>
      </c>
      <c r="R843" t="str">
        <f t="shared" si="81"/>
        <v>web</v>
      </c>
      <c r="S843" s="11">
        <f t="shared" si="82"/>
        <v>42419.25</v>
      </c>
      <c r="T843" s="11">
        <f t="shared" si="83"/>
        <v>42435.25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563.13333333333333</v>
      </c>
      <c r="G844" t="s">
        <v>20</v>
      </c>
      <c r="H844">
        <v>132</v>
      </c>
      <c r="I844" s="5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80"/>
        <v>technology</v>
      </c>
      <c r="R844" t="str">
        <f t="shared" si="81"/>
        <v>wearables</v>
      </c>
      <c r="S844" s="11">
        <f t="shared" si="82"/>
        <v>43266.208333333328</v>
      </c>
      <c r="T844" s="11">
        <f t="shared" si="83"/>
        <v>43269.208333333328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30.715909090909086</v>
      </c>
      <c r="G845" t="s">
        <v>14</v>
      </c>
      <c r="H845">
        <v>33</v>
      </c>
      <c r="I845" s="5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80"/>
        <v>photography</v>
      </c>
      <c r="R845" t="str">
        <f t="shared" si="81"/>
        <v>photography books</v>
      </c>
      <c r="S845" s="11">
        <f t="shared" si="82"/>
        <v>43338.208333333328</v>
      </c>
      <c r="T845" s="11">
        <f t="shared" si="83"/>
        <v>43344.208333333328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99.39772727272728</v>
      </c>
      <c r="G846" t="s">
        <v>74</v>
      </c>
      <c r="H846">
        <v>94</v>
      </c>
      <c r="I846" s="5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80"/>
        <v>film &amp; video</v>
      </c>
      <c r="R846" t="str">
        <f t="shared" si="81"/>
        <v>documentary</v>
      </c>
      <c r="S846" s="11">
        <f t="shared" si="82"/>
        <v>40930.25</v>
      </c>
      <c r="T846" s="11">
        <f t="shared" si="83"/>
        <v>40933.25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197.54935622317598</v>
      </c>
      <c r="G847" t="s">
        <v>20</v>
      </c>
      <c r="H847">
        <v>1354</v>
      </c>
      <c r="I847" s="5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80"/>
        <v>technology</v>
      </c>
      <c r="R847" t="str">
        <f t="shared" si="81"/>
        <v>web</v>
      </c>
      <c r="S847" s="11">
        <f t="shared" si="82"/>
        <v>43235.208333333328</v>
      </c>
      <c r="T847" s="11">
        <f t="shared" si="83"/>
        <v>43272.208333333328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508.5</v>
      </c>
      <c r="G848" t="s">
        <v>20</v>
      </c>
      <c r="H848">
        <v>48</v>
      </c>
      <c r="I848" s="5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80"/>
        <v>technology</v>
      </c>
      <c r="R848" t="str">
        <f t="shared" si="81"/>
        <v>web</v>
      </c>
      <c r="S848" s="11">
        <f t="shared" si="82"/>
        <v>43302.208333333328</v>
      </c>
      <c r="T848" s="11">
        <f t="shared" si="83"/>
        <v>43338.208333333328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237.74468085106383</v>
      </c>
      <c r="G849" t="s">
        <v>20</v>
      </c>
      <c r="H849">
        <v>110</v>
      </c>
      <c r="I849" s="5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80"/>
        <v>food</v>
      </c>
      <c r="R849" t="str">
        <f t="shared" si="81"/>
        <v>food trucks</v>
      </c>
      <c r="S849" s="11">
        <f t="shared" si="82"/>
        <v>43107.25</v>
      </c>
      <c r="T849" s="11">
        <f t="shared" si="83"/>
        <v>43110.25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338.46875</v>
      </c>
      <c r="G850" t="s">
        <v>20</v>
      </c>
      <c r="H850">
        <v>172</v>
      </c>
      <c r="I850" s="5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80"/>
        <v>film &amp; video</v>
      </c>
      <c r="R850" t="str">
        <f t="shared" si="81"/>
        <v>drama</v>
      </c>
      <c r="S850" s="11">
        <f t="shared" si="82"/>
        <v>40341.208333333336</v>
      </c>
      <c r="T850" s="11">
        <f t="shared" si="83"/>
        <v>40350.208333333336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133.08955223880596</v>
      </c>
      <c r="G851" t="s">
        <v>20</v>
      </c>
      <c r="H851">
        <v>307</v>
      </c>
      <c r="I851" s="5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80"/>
        <v>music</v>
      </c>
      <c r="R851" t="str">
        <f t="shared" si="81"/>
        <v>indie rock</v>
      </c>
      <c r="S851" s="11">
        <f t="shared" si="82"/>
        <v>40948.25</v>
      </c>
      <c r="T851" s="11">
        <f t="shared" si="83"/>
        <v>40951.25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1</v>
      </c>
      <c r="G852" t="s">
        <v>14</v>
      </c>
      <c r="H852">
        <v>1</v>
      </c>
      <c r="I852" s="5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80"/>
        <v>music</v>
      </c>
      <c r="R852" t="str">
        <f t="shared" si="81"/>
        <v>rock</v>
      </c>
      <c r="S852" s="11">
        <f t="shared" si="82"/>
        <v>40866.25</v>
      </c>
      <c r="T852" s="11">
        <f t="shared" si="83"/>
        <v>40881.25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207.79999999999998</v>
      </c>
      <c r="G853" t="s">
        <v>20</v>
      </c>
      <c r="H853">
        <v>160</v>
      </c>
      <c r="I853" s="5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80"/>
        <v>music</v>
      </c>
      <c r="R853" t="str">
        <f t="shared" si="81"/>
        <v>electric music</v>
      </c>
      <c r="S853" s="11">
        <f t="shared" si="82"/>
        <v>41031.208333333336</v>
      </c>
      <c r="T853" s="11">
        <f t="shared" si="83"/>
        <v>41064.208333333336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51.122448979591837</v>
      </c>
      <c r="G854" t="s">
        <v>14</v>
      </c>
      <c r="H854">
        <v>31</v>
      </c>
      <c r="I854" s="5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80"/>
        <v>games</v>
      </c>
      <c r="R854" t="str">
        <f t="shared" si="81"/>
        <v>video games</v>
      </c>
      <c r="S854" s="11">
        <f t="shared" si="82"/>
        <v>40740.208333333336</v>
      </c>
      <c r="T854" s="11">
        <f t="shared" si="83"/>
        <v>40750.208333333336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652.05847953216369</v>
      </c>
      <c r="G855" t="s">
        <v>20</v>
      </c>
      <c r="H855">
        <v>1467</v>
      </c>
      <c r="I855" s="5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80"/>
        <v>music</v>
      </c>
      <c r="R855" t="str">
        <f t="shared" si="81"/>
        <v>indie rock</v>
      </c>
      <c r="S855" s="11">
        <f t="shared" si="82"/>
        <v>40714.208333333336</v>
      </c>
      <c r="T855" s="11">
        <f t="shared" si="83"/>
        <v>40719.208333333336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113.63099415204678</v>
      </c>
      <c r="G856" t="s">
        <v>20</v>
      </c>
      <c r="H856">
        <v>2662</v>
      </c>
      <c r="I856" s="5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80"/>
        <v>publishing</v>
      </c>
      <c r="R856" t="str">
        <f t="shared" si="81"/>
        <v>fiction</v>
      </c>
      <c r="S856" s="11">
        <f t="shared" si="82"/>
        <v>43787.25</v>
      </c>
      <c r="T856" s="11">
        <f t="shared" si="83"/>
        <v>43814.25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102.37606837606839</v>
      </c>
      <c r="G857" t="s">
        <v>20</v>
      </c>
      <c r="H857">
        <v>452</v>
      </c>
      <c r="I857" s="5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80"/>
        <v>theater</v>
      </c>
      <c r="R857" t="str">
        <f t="shared" si="81"/>
        <v>plays</v>
      </c>
      <c r="S857" s="11">
        <f t="shared" si="82"/>
        <v>40712.208333333336</v>
      </c>
      <c r="T857" s="11">
        <f t="shared" si="83"/>
        <v>40743.208333333336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356.58333333333331</v>
      </c>
      <c r="G858" t="s">
        <v>20</v>
      </c>
      <c r="H858">
        <v>158</v>
      </c>
      <c r="I858" s="5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80"/>
        <v>food</v>
      </c>
      <c r="R858" t="str">
        <f t="shared" si="81"/>
        <v>food trucks</v>
      </c>
      <c r="S858" s="11">
        <f t="shared" si="82"/>
        <v>41023.208333333336</v>
      </c>
      <c r="T858" s="11">
        <f t="shared" si="83"/>
        <v>41040.208333333336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139.86792452830187</v>
      </c>
      <c r="G859" t="s">
        <v>20</v>
      </c>
      <c r="H859">
        <v>225</v>
      </c>
      <c r="I859" s="5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80"/>
        <v>film &amp; video</v>
      </c>
      <c r="R859" t="str">
        <f t="shared" si="81"/>
        <v>shorts</v>
      </c>
      <c r="S859" s="11">
        <f t="shared" si="82"/>
        <v>40944.25</v>
      </c>
      <c r="T859" s="11">
        <f t="shared" si="83"/>
        <v>40967.25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69.45</v>
      </c>
      <c r="G860" t="s">
        <v>14</v>
      </c>
      <c r="H860">
        <v>35</v>
      </c>
      <c r="I860" s="5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80"/>
        <v>food</v>
      </c>
      <c r="R860" t="str">
        <f t="shared" si="81"/>
        <v>food trucks</v>
      </c>
      <c r="S860" s="11">
        <f t="shared" si="82"/>
        <v>43211.208333333328</v>
      </c>
      <c r="T860" s="11">
        <f t="shared" si="83"/>
        <v>43218.208333333328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35.534246575342465</v>
      </c>
      <c r="G861" t="s">
        <v>14</v>
      </c>
      <c r="H861">
        <v>63</v>
      </c>
      <c r="I861" s="5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80"/>
        <v>theater</v>
      </c>
      <c r="R861" t="str">
        <f t="shared" si="81"/>
        <v>plays</v>
      </c>
      <c r="S861" s="11">
        <f t="shared" si="82"/>
        <v>41334.25</v>
      </c>
      <c r="T861" s="11">
        <f t="shared" si="83"/>
        <v>41352.208333333336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251.65</v>
      </c>
      <c r="G862" t="s">
        <v>20</v>
      </c>
      <c r="H862">
        <v>65</v>
      </c>
      <c r="I862" s="5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80"/>
        <v>technology</v>
      </c>
      <c r="R862" t="str">
        <f t="shared" si="81"/>
        <v>wearables</v>
      </c>
      <c r="S862" s="11">
        <f t="shared" si="82"/>
        <v>43515.25</v>
      </c>
      <c r="T862" s="11">
        <f t="shared" si="83"/>
        <v>43525.25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105.87500000000001</v>
      </c>
      <c r="G863" t="s">
        <v>20</v>
      </c>
      <c r="H863">
        <v>163</v>
      </c>
      <c r="I863" s="5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80"/>
        <v>theater</v>
      </c>
      <c r="R863" t="str">
        <f t="shared" si="81"/>
        <v>plays</v>
      </c>
      <c r="S863" s="11">
        <f t="shared" si="82"/>
        <v>40258.208333333336</v>
      </c>
      <c r="T863" s="11">
        <f t="shared" si="83"/>
        <v>40266.208333333336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187.42857142857144</v>
      </c>
      <c r="G864" t="s">
        <v>20</v>
      </c>
      <c r="H864">
        <v>85</v>
      </c>
      <c r="I864" s="5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80"/>
        <v>theater</v>
      </c>
      <c r="R864" t="str">
        <f t="shared" si="81"/>
        <v>plays</v>
      </c>
      <c r="S864" s="11">
        <f t="shared" si="82"/>
        <v>40756.208333333336</v>
      </c>
      <c r="T864" s="11">
        <f t="shared" si="83"/>
        <v>40760.208333333336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386.78571428571428</v>
      </c>
      <c r="G865" t="s">
        <v>20</v>
      </c>
      <c r="H865">
        <v>217</v>
      </c>
      <c r="I865" s="5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80"/>
        <v>film &amp; video</v>
      </c>
      <c r="R865" t="str">
        <f t="shared" si="81"/>
        <v>television</v>
      </c>
      <c r="S865" s="11">
        <f t="shared" si="82"/>
        <v>42172.208333333328</v>
      </c>
      <c r="T865" s="11">
        <f t="shared" si="83"/>
        <v>42195.208333333328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347.07142857142856</v>
      </c>
      <c r="G866" t="s">
        <v>20</v>
      </c>
      <c r="H866">
        <v>150</v>
      </c>
      <c r="I866" s="5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80"/>
        <v>film &amp; video</v>
      </c>
      <c r="R866" t="str">
        <f t="shared" si="81"/>
        <v>shorts</v>
      </c>
      <c r="S866" s="11">
        <f t="shared" si="82"/>
        <v>42601.208333333328</v>
      </c>
      <c r="T866" s="11">
        <f t="shared" si="83"/>
        <v>42606.208333333328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185.82098765432099</v>
      </c>
      <c r="G867" t="s">
        <v>20</v>
      </c>
      <c r="H867">
        <v>3272</v>
      </c>
      <c r="I867" s="5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80"/>
        <v>theater</v>
      </c>
      <c r="R867" t="str">
        <f t="shared" si="81"/>
        <v>plays</v>
      </c>
      <c r="S867" s="11">
        <f t="shared" si="82"/>
        <v>41897.208333333336</v>
      </c>
      <c r="T867" s="11">
        <f t="shared" si="83"/>
        <v>41906.208333333336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43.241247264770237</v>
      </c>
      <c r="G868" t="s">
        <v>74</v>
      </c>
      <c r="H868">
        <v>898</v>
      </c>
      <c r="I868" s="5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80"/>
        <v>photography</v>
      </c>
      <c r="R868" t="str">
        <f t="shared" si="81"/>
        <v>photography books</v>
      </c>
      <c r="S868" s="11">
        <f t="shared" si="82"/>
        <v>40671.208333333336</v>
      </c>
      <c r="T868" s="11">
        <f t="shared" si="83"/>
        <v>40672.208333333336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162.4375</v>
      </c>
      <c r="G869" t="s">
        <v>20</v>
      </c>
      <c r="H869">
        <v>300</v>
      </c>
      <c r="I869" s="5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80"/>
        <v>food</v>
      </c>
      <c r="R869" t="str">
        <f t="shared" si="81"/>
        <v>food trucks</v>
      </c>
      <c r="S869" s="11">
        <f t="shared" si="82"/>
        <v>43382.208333333328</v>
      </c>
      <c r="T869" s="11">
        <f t="shared" si="83"/>
        <v>43388.208333333328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184.84285714285716</v>
      </c>
      <c r="G870" t="s">
        <v>20</v>
      </c>
      <c r="H870">
        <v>126</v>
      </c>
      <c r="I870" s="5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80"/>
        <v>theater</v>
      </c>
      <c r="R870" t="str">
        <f t="shared" si="81"/>
        <v>plays</v>
      </c>
      <c r="S870" s="11">
        <f t="shared" si="82"/>
        <v>41559.208333333336</v>
      </c>
      <c r="T870" s="11">
        <f t="shared" si="83"/>
        <v>41570.208333333336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23.703520691785052</v>
      </c>
      <c r="G871" t="s">
        <v>14</v>
      </c>
      <c r="H871">
        <v>526</v>
      </c>
      <c r="I871" s="5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80"/>
        <v>film &amp; video</v>
      </c>
      <c r="R871" t="str">
        <f t="shared" si="81"/>
        <v>drama</v>
      </c>
      <c r="S871" s="11">
        <f t="shared" si="82"/>
        <v>40350.208333333336</v>
      </c>
      <c r="T871" s="11">
        <f t="shared" si="83"/>
        <v>40364.208333333336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89.870129870129873</v>
      </c>
      <c r="G872" t="s">
        <v>14</v>
      </c>
      <c r="H872">
        <v>121</v>
      </c>
      <c r="I872" s="5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80"/>
        <v>theater</v>
      </c>
      <c r="R872" t="str">
        <f t="shared" si="81"/>
        <v>plays</v>
      </c>
      <c r="S872" s="11">
        <f t="shared" si="82"/>
        <v>42240.208333333328</v>
      </c>
      <c r="T872" s="11">
        <f t="shared" si="83"/>
        <v>42265.208333333328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272.6041958041958</v>
      </c>
      <c r="G873" t="s">
        <v>20</v>
      </c>
      <c r="H873">
        <v>2320</v>
      </c>
      <c r="I873" s="5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80"/>
        <v>theater</v>
      </c>
      <c r="R873" t="str">
        <f t="shared" si="81"/>
        <v>plays</v>
      </c>
      <c r="S873" s="11">
        <f t="shared" si="82"/>
        <v>43040.208333333328</v>
      </c>
      <c r="T873" s="11">
        <f t="shared" si="83"/>
        <v>43058.25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170.04255319148936</v>
      </c>
      <c r="G874" t="s">
        <v>20</v>
      </c>
      <c r="H874">
        <v>81</v>
      </c>
      <c r="I874" s="5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80"/>
        <v>film &amp; video</v>
      </c>
      <c r="R874" t="str">
        <f t="shared" si="81"/>
        <v>science fiction</v>
      </c>
      <c r="S874" s="11">
        <f t="shared" si="82"/>
        <v>43346.208333333328</v>
      </c>
      <c r="T874" s="11">
        <f t="shared" si="83"/>
        <v>43351.208333333328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188.28503562945369</v>
      </c>
      <c r="G875" t="s">
        <v>20</v>
      </c>
      <c r="H875">
        <v>1887</v>
      </c>
      <c r="I875" s="5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80"/>
        <v>photography</v>
      </c>
      <c r="R875" t="str">
        <f t="shared" si="81"/>
        <v>photography books</v>
      </c>
      <c r="S875" s="11">
        <f t="shared" si="82"/>
        <v>41647.25</v>
      </c>
      <c r="T875" s="11">
        <f t="shared" si="83"/>
        <v>41652.25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346.93532338308455</v>
      </c>
      <c r="G876" t="s">
        <v>20</v>
      </c>
      <c r="H876">
        <v>4358</v>
      </c>
      <c r="I876" s="5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80"/>
        <v>photography</v>
      </c>
      <c r="R876" t="str">
        <f t="shared" si="81"/>
        <v>photography books</v>
      </c>
      <c r="S876" s="11">
        <f t="shared" si="82"/>
        <v>40291.208333333336</v>
      </c>
      <c r="T876" s="11">
        <f t="shared" si="83"/>
        <v>40329.208333333336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69.177215189873422</v>
      </c>
      <c r="G877" t="s">
        <v>14</v>
      </c>
      <c r="H877">
        <v>67</v>
      </c>
      <c r="I877" s="5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80"/>
        <v>music</v>
      </c>
      <c r="R877" t="str">
        <f t="shared" si="81"/>
        <v>rock</v>
      </c>
      <c r="S877" s="11">
        <f t="shared" si="82"/>
        <v>40556.25</v>
      </c>
      <c r="T877" s="11">
        <f t="shared" si="83"/>
        <v>40557.25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25.433734939759034</v>
      </c>
      <c r="G878" t="s">
        <v>14</v>
      </c>
      <c r="H878">
        <v>57</v>
      </c>
      <c r="I878" s="5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80"/>
        <v>photography</v>
      </c>
      <c r="R878" t="str">
        <f t="shared" si="81"/>
        <v>photography books</v>
      </c>
      <c r="S878" s="11">
        <f t="shared" si="82"/>
        <v>43624.208333333328</v>
      </c>
      <c r="T878" s="11">
        <f t="shared" si="83"/>
        <v>43648.208333333328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77.400977995110026</v>
      </c>
      <c r="G879" t="s">
        <v>14</v>
      </c>
      <c r="H879">
        <v>1229</v>
      </c>
      <c r="I879" s="5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80"/>
        <v>food</v>
      </c>
      <c r="R879" t="str">
        <f t="shared" si="81"/>
        <v>food trucks</v>
      </c>
      <c r="S879" s="11">
        <f t="shared" si="82"/>
        <v>42577.208333333328</v>
      </c>
      <c r="T879" s="11">
        <f t="shared" si="83"/>
        <v>42578.208333333328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37.481481481481481</v>
      </c>
      <c r="G880" t="s">
        <v>14</v>
      </c>
      <c r="H880">
        <v>12</v>
      </c>
      <c r="I880" s="5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80"/>
        <v>music</v>
      </c>
      <c r="R880" t="str">
        <f t="shared" si="81"/>
        <v>metal</v>
      </c>
      <c r="S880" s="11">
        <f t="shared" si="82"/>
        <v>43845.25</v>
      </c>
      <c r="T880" s="11">
        <f t="shared" si="83"/>
        <v>43869.25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543.79999999999995</v>
      </c>
      <c r="G881" t="s">
        <v>20</v>
      </c>
      <c r="H881">
        <v>53</v>
      </c>
      <c r="I881" s="5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80"/>
        <v>publishing</v>
      </c>
      <c r="R881" t="str">
        <f t="shared" si="81"/>
        <v>nonfiction</v>
      </c>
      <c r="S881" s="11">
        <f t="shared" si="82"/>
        <v>42788.25</v>
      </c>
      <c r="T881" s="11">
        <f t="shared" si="83"/>
        <v>42797.25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228.52189349112427</v>
      </c>
      <c r="G882" t="s">
        <v>20</v>
      </c>
      <c r="H882">
        <v>2414</v>
      </c>
      <c r="I882" s="5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80"/>
        <v>music</v>
      </c>
      <c r="R882" t="str">
        <f t="shared" si="81"/>
        <v>electric music</v>
      </c>
      <c r="S882" s="11">
        <f t="shared" si="82"/>
        <v>43667.208333333328</v>
      </c>
      <c r="T882" s="11">
        <f t="shared" si="83"/>
        <v>43669.208333333328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38.948339483394832</v>
      </c>
      <c r="G883" t="s">
        <v>14</v>
      </c>
      <c r="H883">
        <v>452</v>
      </c>
      <c r="I883" s="5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80"/>
        <v>theater</v>
      </c>
      <c r="R883" t="str">
        <f t="shared" si="81"/>
        <v>plays</v>
      </c>
      <c r="S883" s="11">
        <f t="shared" si="82"/>
        <v>42194.208333333328</v>
      </c>
      <c r="T883" s="11">
        <f t="shared" si="83"/>
        <v>42223.208333333328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370</v>
      </c>
      <c r="G884" t="s">
        <v>20</v>
      </c>
      <c r="H884">
        <v>80</v>
      </c>
      <c r="I884" s="5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80"/>
        <v>theater</v>
      </c>
      <c r="R884" t="str">
        <f t="shared" si="81"/>
        <v>plays</v>
      </c>
      <c r="S884" s="11">
        <f t="shared" si="82"/>
        <v>42025.25</v>
      </c>
      <c r="T884" s="11">
        <f t="shared" si="83"/>
        <v>42029.25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237.91176470588232</v>
      </c>
      <c r="G885" t="s">
        <v>20</v>
      </c>
      <c r="H885">
        <v>193</v>
      </c>
      <c r="I885" s="5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80"/>
        <v>film &amp; video</v>
      </c>
      <c r="R885" t="str">
        <f t="shared" si="81"/>
        <v>shorts</v>
      </c>
      <c r="S885" s="11">
        <f t="shared" si="82"/>
        <v>40323.208333333336</v>
      </c>
      <c r="T885" s="11">
        <f t="shared" si="83"/>
        <v>40359.208333333336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64.036299765807954</v>
      </c>
      <c r="G886" t="s">
        <v>14</v>
      </c>
      <c r="H886">
        <v>1886</v>
      </c>
      <c r="I886" s="5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80"/>
        <v>theater</v>
      </c>
      <c r="R886" t="str">
        <f t="shared" si="81"/>
        <v>plays</v>
      </c>
      <c r="S886" s="11">
        <f t="shared" si="82"/>
        <v>41763.208333333336</v>
      </c>
      <c r="T886" s="11">
        <f t="shared" si="83"/>
        <v>41765.208333333336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118.27777777777777</v>
      </c>
      <c r="G887" t="s">
        <v>20</v>
      </c>
      <c r="H887">
        <v>52</v>
      </c>
      <c r="I887" s="5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80"/>
        <v>theater</v>
      </c>
      <c r="R887" t="str">
        <f t="shared" si="81"/>
        <v>plays</v>
      </c>
      <c r="S887" s="11">
        <f t="shared" si="82"/>
        <v>40335.208333333336</v>
      </c>
      <c r="T887" s="11">
        <f t="shared" si="83"/>
        <v>40373.208333333336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84.824037184594957</v>
      </c>
      <c r="G888" t="s">
        <v>14</v>
      </c>
      <c r="H888">
        <v>1825</v>
      </c>
      <c r="I888" s="5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80"/>
        <v>music</v>
      </c>
      <c r="R888" t="str">
        <f t="shared" si="81"/>
        <v>indie rock</v>
      </c>
      <c r="S888" s="11">
        <f t="shared" si="82"/>
        <v>40416.208333333336</v>
      </c>
      <c r="T888" s="11">
        <f t="shared" si="83"/>
        <v>40434.208333333336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29.346153846153843</v>
      </c>
      <c r="G889" t="s">
        <v>14</v>
      </c>
      <c r="H889">
        <v>31</v>
      </c>
      <c r="I889" s="5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80"/>
        <v>theater</v>
      </c>
      <c r="R889" t="str">
        <f t="shared" si="81"/>
        <v>plays</v>
      </c>
      <c r="S889" s="11">
        <f t="shared" si="82"/>
        <v>42202.208333333328</v>
      </c>
      <c r="T889" s="11">
        <f t="shared" si="83"/>
        <v>42249.208333333328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209.89655172413794</v>
      </c>
      <c r="G890" t="s">
        <v>20</v>
      </c>
      <c r="H890">
        <v>290</v>
      </c>
      <c r="I890" s="5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80"/>
        <v>theater</v>
      </c>
      <c r="R890" t="str">
        <f t="shared" si="81"/>
        <v>plays</v>
      </c>
      <c r="S890" s="11">
        <f t="shared" si="82"/>
        <v>42836.208333333328</v>
      </c>
      <c r="T890" s="11">
        <f t="shared" si="83"/>
        <v>42855.208333333328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169.78571428571431</v>
      </c>
      <c r="G891" t="s">
        <v>20</v>
      </c>
      <c r="H891">
        <v>122</v>
      </c>
      <c r="I891" s="5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80"/>
        <v>music</v>
      </c>
      <c r="R891" t="str">
        <f t="shared" si="81"/>
        <v>electric music</v>
      </c>
      <c r="S891" s="11">
        <f t="shared" si="82"/>
        <v>41710.208333333336</v>
      </c>
      <c r="T891" s="11">
        <f t="shared" si="83"/>
        <v>41717.208333333336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115.95907738095239</v>
      </c>
      <c r="G892" t="s">
        <v>20</v>
      </c>
      <c r="H892">
        <v>1470</v>
      </c>
      <c r="I892" s="5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80"/>
        <v>music</v>
      </c>
      <c r="R892" t="str">
        <f t="shared" si="81"/>
        <v>indie rock</v>
      </c>
      <c r="S892" s="11">
        <f t="shared" si="82"/>
        <v>43640.208333333328</v>
      </c>
      <c r="T892" s="11">
        <f t="shared" si="83"/>
        <v>43641.208333333328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258.59999999999997</v>
      </c>
      <c r="G893" t="s">
        <v>20</v>
      </c>
      <c r="H893">
        <v>165</v>
      </c>
      <c r="I893" s="5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80"/>
        <v>film &amp; video</v>
      </c>
      <c r="R893" t="str">
        <f t="shared" si="81"/>
        <v>documentary</v>
      </c>
      <c r="S893" s="11">
        <f t="shared" si="82"/>
        <v>40880.25</v>
      </c>
      <c r="T893" s="11">
        <f t="shared" si="83"/>
        <v>40924.25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230.58333333333331</v>
      </c>
      <c r="G894" t="s">
        <v>20</v>
      </c>
      <c r="H894">
        <v>182</v>
      </c>
      <c r="I894" s="5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80"/>
        <v>publishing</v>
      </c>
      <c r="R894" t="str">
        <f t="shared" si="81"/>
        <v>translations</v>
      </c>
      <c r="S894" s="11">
        <f t="shared" si="82"/>
        <v>40319.208333333336</v>
      </c>
      <c r="T894" s="11">
        <f t="shared" si="83"/>
        <v>40360.208333333336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128.21428571428572</v>
      </c>
      <c r="G895" t="s">
        <v>20</v>
      </c>
      <c r="H895">
        <v>199</v>
      </c>
      <c r="I895" s="5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80"/>
        <v>film &amp; video</v>
      </c>
      <c r="R895" t="str">
        <f t="shared" si="81"/>
        <v>documentary</v>
      </c>
      <c r="S895" s="11">
        <f t="shared" si="82"/>
        <v>42170.208333333328</v>
      </c>
      <c r="T895" s="11">
        <f t="shared" si="83"/>
        <v>42174.208333333328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188.70588235294116</v>
      </c>
      <c r="G896" t="s">
        <v>20</v>
      </c>
      <c r="H896">
        <v>56</v>
      </c>
      <c r="I896" s="5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80"/>
        <v>film &amp; video</v>
      </c>
      <c r="R896" t="str">
        <f t="shared" si="81"/>
        <v>television</v>
      </c>
      <c r="S896" s="11">
        <f t="shared" si="82"/>
        <v>41466.208333333336</v>
      </c>
      <c r="T896" s="11">
        <f t="shared" si="83"/>
        <v>41496.208333333336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6.9511889862327907</v>
      </c>
      <c r="G897" t="s">
        <v>14</v>
      </c>
      <c r="H897">
        <v>107</v>
      </c>
      <c r="I897" s="5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80"/>
        <v>theater</v>
      </c>
      <c r="R897" t="str">
        <f t="shared" si="81"/>
        <v>plays</v>
      </c>
      <c r="S897" s="11">
        <f t="shared" si="82"/>
        <v>43134.25</v>
      </c>
      <c r="T897" s="11">
        <f t="shared" si="83"/>
        <v>43143.25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78"/>
        <v>774.43434343434342</v>
      </c>
      <c r="G898" t="s">
        <v>20</v>
      </c>
      <c r="H898">
        <v>1460</v>
      </c>
      <c r="I898" s="5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80"/>
        <v>food</v>
      </c>
      <c r="R898" t="str">
        <f t="shared" si="81"/>
        <v>food trucks</v>
      </c>
      <c r="S898" s="11">
        <f t="shared" si="82"/>
        <v>40738.208333333336</v>
      </c>
      <c r="T898" s="11">
        <f t="shared" si="83"/>
        <v>40741.208333333336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4">(E899/D899)*100</f>
        <v>27.693181818181817</v>
      </c>
      <c r="G899" t="s">
        <v>14</v>
      </c>
      <c r="H899">
        <v>27</v>
      </c>
      <c r="I899" s="5">
        <f t="shared" ref="I899:I962" si="85">IF(H899=0,0,E899/H899)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86">LEFT(P899,SEARCH("/",P899)-1)</f>
        <v>theater</v>
      </c>
      <c r="R899" t="str">
        <f t="shared" ref="R899:R962" si="87">RIGHT(P899,LEN(P899)-SEARCH("/",P899))</f>
        <v>plays</v>
      </c>
      <c r="S899" s="11">
        <f t="shared" ref="S899:S962" si="88">(((L899/60)/60)/24)+DATE(1970,1,1)</f>
        <v>43583.208333333328</v>
      </c>
      <c r="T899" s="11">
        <f t="shared" ref="T899:T962" si="89">(((M899/60)/60)/24)+DATE(1970,1,1)</f>
        <v>43585.208333333328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52.479620323841424</v>
      </c>
      <c r="G900" t="s">
        <v>14</v>
      </c>
      <c r="H900">
        <v>1221</v>
      </c>
      <c r="I900" s="5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86"/>
        <v>film &amp; video</v>
      </c>
      <c r="R900" t="str">
        <f t="shared" si="87"/>
        <v>documentary</v>
      </c>
      <c r="S900" s="11">
        <f t="shared" si="88"/>
        <v>43815.25</v>
      </c>
      <c r="T900" s="11">
        <f t="shared" si="89"/>
        <v>43821.25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407.09677419354841</v>
      </c>
      <c r="G901" t="s">
        <v>20</v>
      </c>
      <c r="H901">
        <v>123</v>
      </c>
      <c r="I901" s="5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86"/>
        <v>music</v>
      </c>
      <c r="R901" t="str">
        <f t="shared" si="87"/>
        <v>jazz</v>
      </c>
      <c r="S901" s="11">
        <f t="shared" si="88"/>
        <v>41554.208333333336</v>
      </c>
      <c r="T901" s="11">
        <f t="shared" si="89"/>
        <v>41572.208333333336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2</v>
      </c>
      <c r="G902" t="s">
        <v>14</v>
      </c>
      <c r="H902">
        <v>1</v>
      </c>
      <c r="I902" s="5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86"/>
        <v>technology</v>
      </c>
      <c r="R902" t="str">
        <f t="shared" si="87"/>
        <v>web</v>
      </c>
      <c r="S902" s="11">
        <f t="shared" si="88"/>
        <v>41901.208333333336</v>
      </c>
      <c r="T902" s="11">
        <f t="shared" si="89"/>
        <v>41902.208333333336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156.17857142857144</v>
      </c>
      <c r="G903" t="s">
        <v>20</v>
      </c>
      <c r="H903">
        <v>159</v>
      </c>
      <c r="I903" s="5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86"/>
        <v>music</v>
      </c>
      <c r="R903" t="str">
        <f t="shared" si="87"/>
        <v>rock</v>
      </c>
      <c r="S903" s="11">
        <f t="shared" si="88"/>
        <v>43298.208333333328</v>
      </c>
      <c r="T903" s="11">
        <f t="shared" si="89"/>
        <v>43331.208333333328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252.42857142857144</v>
      </c>
      <c r="G904" t="s">
        <v>20</v>
      </c>
      <c r="H904">
        <v>110</v>
      </c>
      <c r="I904" s="5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86"/>
        <v>technology</v>
      </c>
      <c r="R904" t="str">
        <f t="shared" si="87"/>
        <v>web</v>
      </c>
      <c r="S904" s="11">
        <f t="shared" si="88"/>
        <v>42399.25</v>
      </c>
      <c r="T904" s="11">
        <f t="shared" si="89"/>
        <v>42441.25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1.729268292682927</v>
      </c>
      <c r="G905" t="s">
        <v>47</v>
      </c>
      <c r="H905">
        <v>14</v>
      </c>
      <c r="I905" s="5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86"/>
        <v>publishing</v>
      </c>
      <c r="R905" t="str">
        <f t="shared" si="87"/>
        <v>nonfiction</v>
      </c>
      <c r="S905" s="11">
        <f t="shared" si="88"/>
        <v>41034.208333333336</v>
      </c>
      <c r="T905" s="11">
        <f t="shared" si="89"/>
        <v>41049.208333333336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12.230769230769232</v>
      </c>
      <c r="G906" t="s">
        <v>14</v>
      </c>
      <c r="H906">
        <v>16</v>
      </c>
      <c r="I906" s="5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86"/>
        <v>publishing</v>
      </c>
      <c r="R906" t="str">
        <f t="shared" si="87"/>
        <v>radio &amp; podcasts</v>
      </c>
      <c r="S906" s="11">
        <f t="shared" si="88"/>
        <v>41186.208333333336</v>
      </c>
      <c r="T906" s="11">
        <f t="shared" si="89"/>
        <v>41190.208333333336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163.98734177215189</v>
      </c>
      <c r="G907" t="s">
        <v>20</v>
      </c>
      <c r="H907">
        <v>236</v>
      </c>
      <c r="I907" s="5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86"/>
        <v>theater</v>
      </c>
      <c r="R907" t="str">
        <f t="shared" si="87"/>
        <v>plays</v>
      </c>
      <c r="S907" s="11">
        <f t="shared" si="88"/>
        <v>41536.208333333336</v>
      </c>
      <c r="T907" s="11">
        <f t="shared" si="89"/>
        <v>41539.208333333336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162.98181818181817</v>
      </c>
      <c r="G908" t="s">
        <v>20</v>
      </c>
      <c r="H908">
        <v>191</v>
      </c>
      <c r="I908" s="5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86"/>
        <v>film &amp; video</v>
      </c>
      <c r="R908" t="str">
        <f t="shared" si="87"/>
        <v>documentary</v>
      </c>
      <c r="S908" s="11">
        <f t="shared" si="88"/>
        <v>42868.208333333328</v>
      </c>
      <c r="T908" s="11">
        <f t="shared" si="89"/>
        <v>42904.208333333328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20.252747252747252</v>
      </c>
      <c r="G909" t="s">
        <v>14</v>
      </c>
      <c r="H909">
        <v>41</v>
      </c>
      <c r="I909" s="5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86"/>
        <v>theater</v>
      </c>
      <c r="R909" t="str">
        <f t="shared" si="87"/>
        <v>plays</v>
      </c>
      <c r="S909" s="11">
        <f t="shared" si="88"/>
        <v>40660.208333333336</v>
      </c>
      <c r="T909" s="11">
        <f t="shared" si="89"/>
        <v>40667.208333333336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319.24083769633506</v>
      </c>
      <c r="G910" t="s">
        <v>20</v>
      </c>
      <c r="H910">
        <v>3934</v>
      </c>
      <c r="I910" s="5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86"/>
        <v>games</v>
      </c>
      <c r="R910" t="str">
        <f t="shared" si="87"/>
        <v>video games</v>
      </c>
      <c r="S910" s="11">
        <f t="shared" si="88"/>
        <v>41031.208333333336</v>
      </c>
      <c r="T910" s="11">
        <f t="shared" si="89"/>
        <v>41042.208333333336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478.94444444444446</v>
      </c>
      <c r="G911" t="s">
        <v>20</v>
      </c>
      <c r="H911">
        <v>80</v>
      </c>
      <c r="I911" s="5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86"/>
        <v>theater</v>
      </c>
      <c r="R911" t="str">
        <f t="shared" si="87"/>
        <v>plays</v>
      </c>
      <c r="S911" s="11">
        <f t="shared" si="88"/>
        <v>43255.208333333328</v>
      </c>
      <c r="T911" s="11">
        <f t="shared" si="89"/>
        <v>43282.208333333328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19.556634304207122</v>
      </c>
      <c r="G912" t="s">
        <v>74</v>
      </c>
      <c r="H912">
        <v>296</v>
      </c>
      <c r="I912" s="5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86"/>
        <v>theater</v>
      </c>
      <c r="R912" t="str">
        <f t="shared" si="87"/>
        <v>plays</v>
      </c>
      <c r="S912" s="11">
        <f t="shared" si="88"/>
        <v>42026.25</v>
      </c>
      <c r="T912" s="11">
        <f t="shared" si="89"/>
        <v>42027.25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198.94827586206895</v>
      </c>
      <c r="G913" t="s">
        <v>20</v>
      </c>
      <c r="H913">
        <v>462</v>
      </c>
      <c r="I913" s="5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86"/>
        <v>technology</v>
      </c>
      <c r="R913" t="str">
        <f t="shared" si="87"/>
        <v>web</v>
      </c>
      <c r="S913" s="11">
        <f t="shared" si="88"/>
        <v>43717.208333333328</v>
      </c>
      <c r="T913" s="11">
        <f t="shared" si="89"/>
        <v>43719.208333333328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795</v>
      </c>
      <c r="G914" t="s">
        <v>20</v>
      </c>
      <c r="H914">
        <v>179</v>
      </c>
      <c r="I914" s="5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86"/>
        <v>film &amp; video</v>
      </c>
      <c r="R914" t="str">
        <f t="shared" si="87"/>
        <v>drama</v>
      </c>
      <c r="S914" s="11">
        <f t="shared" si="88"/>
        <v>41157.208333333336</v>
      </c>
      <c r="T914" s="11">
        <f t="shared" si="89"/>
        <v>41170.208333333336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50.621082621082621</v>
      </c>
      <c r="G915" t="s">
        <v>14</v>
      </c>
      <c r="H915">
        <v>523</v>
      </c>
      <c r="I915" s="5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86"/>
        <v>film &amp; video</v>
      </c>
      <c r="R915" t="str">
        <f t="shared" si="87"/>
        <v>drama</v>
      </c>
      <c r="S915" s="11">
        <f t="shared" si="88"/>
        <v>43597.208333333328</v>
      </c>
      <c r="T915" s="11">
        <f t="shared" si="89"/>
        <v>43610.208333333328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57.4375</v>
      </c>
      <c r="G916" t="s">
        <v>14</v>
      </c>
      <c r="H916">
        <v>141</v>
      </c>
      <c r="I916" s="5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86"/>
        <v>theater</v>
      </c>
      <c r="R916" t="str">
        <f t="shared" si="87"/>
        <v>plays</v>
      </c>
      <c r="S916" s="11">
        <f t="shared" si="88"/>
        <v>41490.208333333336</v>
      </c>
      <c r="T916" s="11">
        <f t="shared" si="89"/>
        <v>41502.208333333336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155.62827640984909</v>
      </c>
      <c r="G917" t="s">
        <v>20</v>
      </c>
      <c r="H917">
        <v>1866</v>
      </c>
      <c r="I917" s="5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86"/>
        <v>film &amp; video</v>
      </c>
      <c r="R917" t="str">
        <f t="shared" si="87"/>
        <v>television</v>
      </c>
      <c r="S917" s="11">
        <f t="shared" si="88"/>
        <v>42976.208333333328</v>
      </c>
      <c r="T917" s="11">
        <f t="shared" si="89"/>
        <v>42985.208333333328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36.297297297297298</v>
      </c>
      <c r="G918" t="s">
        <v>14</v>
      </c>
      <c r="H918">
        <v>52</v>
      </c>
      <c r="I918" s="5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86"/>
        <v>photography</v>
      </c>
      <c r="R918" t="str">
        <f t="shared" si="87"/>
        <v>photography books</v>
      </c>
      <c r="S918" s="11">
        <f t="shared" si="88"/>
        <v>41991.25</v>
      </c>
      <c r="T918" s="11">
        <f t="shared" si="89"/>
        <v>42000.25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58.25</v>
      </c>
      <c r="G919" t="s">
        <v>47</v>
      </c>
      <c r="H919">
        <v>27</v>
      </c>
      <c r="I919" s="5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86"/>
        <v>film &amp; video</v>
      </c>
      <c r="R919" t="str">
        <f t="shared" si="87"/>
        <v>shorts</v>
      </c>
      <c r="S919" s="11">
        <f t="shared" si="88"/>
        <v>40722.208333333336</v>
      </c>
      <c r="T919" s="11">
        <f t="shared" si="89"/>
        <v>40746.208333333336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237.39473684210526</v>
      </c>
      <c r="G920" t="s">
        <v>20</v>
      </c>
      <c r="H920">
        <v>156</v>
      </c>
      <c r="I920" s="5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86"/>
        <v>publishing</v>
      </c>
      <c r="R920" t="str">
        <f t="shared" si="87"/>
        <v>radio &amp; podcasts</v>
      </c>
      <c r="S920" s="11">
        <f t="shared" si="88"/>
        <v>41117.208333333336</v>
      </c>
      <c r="T920" s="11">
        <f t="shared" si="89"/>
        <v>41128.208333333336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58.75</v>
      </c>
      <c r="G921" t="s">
        <v>14</v>
      </c>
      <c r="H921">
        <v>225</v>
      </c>
      <c r="I921" s="5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86"/>
        <v>theater</v>
      </c>
      <c r="R921" t="str">
        <f t="shared" si="87"/>
        <v>plays</v>
      </c>
      <c r="S921" s="11">
        <f t="shared" si="88"/>
        <v>43022.208333333328</v>
      </c>
      <c r="T921" s="11">
        <f t="shared" si="89"/>
        <v>43054.25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182.56603773584905</v>
      </c>
      <c r="G922" t="s">
        <v>20</v>
      </c>
      <c r="H922">
        <v>255</v>
      </c>
      <c r="I922" s="5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86"/>
        <v>film &amp; video</v>
      </c>
      <c r="R922" t="str">
        <f t="shared" si="87"/>
        <v>animation</v>
      </c>
      <c r="S922" s="11">
        <f t="shared" si="88"/>
        <v>43503.25</v>
      </c>
      <c r="T922" s="11">
        <f t="shared" si="89"/>
        <v>43523.25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0.75436408977556113</v>
      </c>
      <c r="G923" t="s">
        <v>14</v>
      </c>
      <c r="H923">
        <v>38</v>
      </c>
      <c r="I923" s="5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86"/>
        <v>technology</v>
      </c>
      <c r="R923" t="str">
        <f t="shared" si="87"/>
        <v>web</v>
      </c>
      <c r="S923" s="11">
        <f t="shared" si="88"/>
        <v>40951.25</v>
      </c>
      <c r="T923" s="11">
        <f t="shared" si="89"/>
        <v>40965.25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175.95330739299609</v>
      </c>
      <c r="G924" t="s">
        <v>20</v>
      </c>
      <c r="H924">
        <v>2261</v>
      </c>
      <c r="I924" s="5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86"/>
        <v>music</v>
      </c>
      <c r="R924" t="str">
        <f t="shared" si="87"/>
        <v>world music</v>
      </c>
      <c r="S924" s="11">
        <f t="shared" si="88"/>
        <v>43443.25</v>
      </c>
      <c r="T924" s="11">
        <f t="shared" si="89"/>
        <v>43452.25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237.88235294117646</v>
      </c>
      <c r="G925" t="s">
        <v>20</v>
      </c>
      <c r="H925">
        <v>40</v>
      </c>
      <c r="I925" s="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86"/>
        <v>theater</v>
      </c>
      <c r="R925" t="str">
        <f t="shared" si="87"/>
        <v>plays</v>
      </c>
      <c r="S925" s="11">
        <f t="shared" si="88"/>
        <v>40373.208333333336</v>
      </c>
      <c r="T925" s="11">
        <f t="shared" si="89"/>
        <v>40374.208333333336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488.05076142131981</v>
      </c>
      <c r="G926" t="s">
        <v>20</v>
      </c>
      <c r="H926">
        <v>2289</v>
      </c>
      <c r="I926" s="5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86"/>
        <v>theater</v>
      </c>
      <c r="R926" t="str">
        <f t="shared" si="87"/>
        <v>plays</v>
      </c>
      <c r="S926" s="11">
        <f t="shared" si="88"/>
        <v>43769.208333333328</v>
      </c>
      <c r="T926" s="11">
        <f t="shared" si="89"/>
        <v>43780.25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224.06666666666669</v>
      </c>
      <c r="G927" t="s">
        <v>20</v>
      </c>
      <c r="H927">
        <v>65</v>
      </c>
      <c r="I927" s="5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86"/>
        <v>theater</v>
      </c>
      <c r="R927" t="str">
        <f t="shared" si="87"/>
        <v>plays</v>
      </c>
      <c r="S927" s="11">
        <f t="shared" si="88"/>
        <v>43000.208333333328</v>
      </c>
      <c r="T927" s="11">
        <f t="shared" si="89"/>
        <v>43012.208333333328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18.126436781609197</v>
      </c>
      <c r="G928" t="s">
        <v>14</v>
      </c>
      <c r="H928">
        <v>15</v>
      </c>
      <c r="I928" s="5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86"/>
        <v>food</v>
      </c>
      <c r="R928" t="str">
        <f t="shared" si="87"/>
        <v>food trucks</v>
      </c>
      <c r="S928" s="11">
        <f t="shared" si="88"/>
        <v>42502.208333333328</v>
      </c>
      <c r="T928" s="11">
        <f t="shared" si="89"/>
        <v>42506.208333333328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45.847222222222221</v>
      </c>
      <c r="G929" t="s">
        <v>14</v>
      </c>
      <c r="H929">
        <v>37</v>
      </c>
      <c r="I929" s="5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86"/>
        <v>theater</v>
      </c>
      <c r="R929" t="str">
        <f t="shared" si="87"/>
        <v>plays</v>
      </c>
      <c r="S929" s="11">
        <f t="shared" si="88"/>
        <v>41102.208333333336</v>
      </c>
      <c r="T929" s="11">
        <f t="shared" si="89"/>
        <v>41131.208333333336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117.31541218637993</v>
      </c>
      <c r="G930" t="s">
        <v>20</v>
      </c>
      <c r="H930">
        <v>3777</v>
      </c>
      <c r="I930" s="5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86"/>
        <v>technology</v>
      </c>
      <c r="R930" t="str">
        <f t="shared" si="87"/>
        <v>web</v>
      </c>
      <c r="S930" s="11">
        <f t="shared" si="88"/>
        <v>41637.25</v>
      </c>
      <c r="T930" s="11">
        <f t="shared" si="89"/>
        <v>41646.25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217.30909090909088</v>
      </c>
      <c r="G931" t="s">
        <v>20</v>
      </c>
      <c r="H931">
        <v>184</v>
      </c>
      <c r="I931" s="5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86"/>
        <v>theater</v>
      </c>
      <c r="R931" t="str">
        <f t="shared" si="87"/>
        <v>plays</v>
      </c>
      <c r="S931" s="11">
        <f t="shared" si="88"/>
        <v>42858.208333333328</v>
      </c>
      <c r="T931" s="11">
        <f t="shared" si="89"/>
        <v>42872.208333333328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112.28571428571428</v>
      </c>
      <c r="G932" t="s">
        <v>20</v>
      </c>
      <c r="H932">
        <v>85</v>
      </c>
      <c r="I932" s="5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86"/>
        <v>theater</v>
      </c>
      <c r="R932" t="str">
        <f t="shared" si="87"/>
        <v>plays</v>
      </c>
      <c r="S932" s="11">
        <f t="shared" si="88"/>
        <v>42060.25</v>
      </c>
      <c r="T932" s="11">
        <f t="shared" si="89"/>
        <v>42067.25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72.51898734177216</v>
      </c>
      <c r="G933" t="s">
        <v>14</v>
      </c>
      <c r="H933">
        <v>112</v>
      </c>
      <c r="I933" s="5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86"/>
        <v>theater</v>
      </c>
      <c r="R933" t="str">
        <f t="shared" si="87"/>
        <v>plays</v>
      </c>
      <c r="S933" s="11">
        <f t="shared" si="88"/>
        <v>41818.208333333336</v>
      </c>
      <c r="T933" s="11">
        <f t="shared" si="89"/>
        <v>41820.208333333336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212.30434782608697</v>
      </c>
      <c r="G934" t="s">
        <v>20</v>
      </c>
      <c r="H934">
        <v>144</v>
      </c>
      <c r="I934" s="5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86"/>
        <v>music</v>
      </c>
      <c r="R934" t="str">
        <f t="shared" si="87"/>
        <v>rock</v>
      </c>
      <c r="S934" s="11">
        <f t="shared" si="88"/>
        <v>41709.208333333336</v>
      </c>
      <c r="T934" s="11">
        <f t="shared" si="89"/>
        <v>41712.208333333336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239.74657534246577</v>
      </c>
      <c r="G935" t="s">
        <v>20</v>
      </c>
      <c r="H935">
        <v>1902</v>
      </c>
      <c r="I935" s="5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86"/>
        <v>theater</v>
      </c>
      <c r="R935" t="str">
        <f t="shared" si="87"/>
        <v>plays</v>
      </c>
      <c r="S935" s="11">
        <f t="shared" si="88"/>
        <v>41372.208333333336</v>
      </c>
      <c r="T935" s="11">
        <f t="shared" si="89"/>
        <v>41385.208333333336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181.93548387096774</v>
      </c>
      <c r="G936" t="s">
        <v>20</v>
      </c>
      <c r="H936">
        <v>105</v>
      </c>
      <c r="I936" s="5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86"/>
        <v>theater</v>
      </c>
      <c r="R936" t="str">
        <f t="shared" si="87"/>
        <v>plays</v>
      </c>
      <c r="S936" s="11">
        <f t="shared" si="88"/>
        <v>42422.25</v>
      </c>
      <c r="T936" s="11">
        <f t="shared" si="89"/>
        <v>42428.25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164.13114754098362</v>
      </c>
      <c r="G937" t="s">
        <v>20</v>
      </c>
      <c r="H937">
        <v>132</v>
      </c>
      <c r="I937" s="5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86"/>
        <v>theater</v>
      </c>
      <c r="R937" t="str">
        <f t="shared" si="87"/>
        <v>plays</v>
      </c>
      <c r="S937" s="11">
        <f t="shared" si="88"/>
        <v>42209.208333333328</v>
      </c>
      <c r="T937" s="11">
        <f t="shared" si="89"/>
        <v>42216.208333333328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1.6375968992248062</v>
      </c>
      <c r="G938" t="s">
        <v>14</v>
      </c>
      <c r="H938">
        <v>21</v>
      </c>
      <c r="I938" s="5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86"/>
        <v>theater</v>
      </c>
      <c r="R938" t="str">
        <f t="shared" si="87"/>
        <v>plays</v>
      </c>
      <c r="S938" s="11">
        <f t="shared" si="88"/>
        <v>43668.208333333328</v>
      </c>
      <c r="T938" s="11">
        <f t="shared" si="89"/>
        <v>43671.208333333328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49.64385964912281</v>
      </c>
      <c r="G939" t="s">
        <v>74</v>
      </c>
      <c r="H939">
        <v>976</v>
      </c>
      <c r="I939" s="5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86"/>
        <v>film &amp; video</v>
      </c>
      <c r="R939" t="str">
        <f t="shared" si="87"/>
        <v>documentary</v>
      </c>
      <c r="S939" s="11">
        <f t="shared" si="88"/>
        <v>42334.25</v>
      </c>
      <c r="T939" s="11">
        <f t="shared" si="89"/>
        <v>42343.25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109.70652173913042</v>
      </c>
      <c r="G940" t="s">
        <v>20</v>
      </c>
      <c r="H940">
        <v>96</v>
      </c>
      <c r="I940" s="5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86"/>
        <v>publishing</v>
      </c>
      <c r="R940" t="str">
        <f t="shared" si="87"/>
        <v>fiction</v>
      </c>
      <c r="S940" s="11">
        <f t="shared" si="88"/>
        <v>43263.208333333328</v>
      </c>
      <c r="T940" s="11">
        <f t="shared" si="89"/>
        <v>43299.208333333328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49.217948717948715</v>
      </c>
      <c r="G941" t="s">
        <v>14</v>
      </c>
      <c r="H941">
        <v>67</v>
      </c>
      <c r="I941" s="5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86"/>
        <v>games</v>
      </c>
      <c r="R941" t="str">
        <f t="shared" si="87"/>
        <v>video games</v>
      </c>
      <c r="S941" s="11">
        <f t="shared" si="88"/>
        <v>40670.208333333336</v>
      </c>
      <c r="T941" s="11">
        <f t="shared" si="89"/>
        <v>40687.208333333336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62.232323232323225</v>
      </c>
      <c r="G942" t="s">
        <v>47</v>
      </c>
      <c r="H942">
        <v>66</v>
      </c>
      <c r="I942" s="5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86"/>
        <v>technology</v>
      </c>
      <c r="R942" t="str">
        <f t="shared" si="87"/>
        <v>web</v>
      </c>
      <c r="S942" s="11">
        <f t="shared" si="88"/>
        <v>41244.25</v>
      </c>
      <c r="T942" s="11">
        <f t="shared" si="89"/>
        <v>41266.25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13.05813953488372</v>
      </c>
      <c r="G943" t="s">
        <v>14</v>
      </c>
      <c r="H943">
        <v>78</v>
      </c>
      <c r="I943" s="5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86"/>
        <v>theater</v>
      </c>
      <c r="R943" t="str">
        <f t="shared" si="87"/>
        <v>plays</v>
      </c>
      <c r="S943" s="11">
        <f t="shared" si="88"/>
        <v>40552.25</v>
      </c>
      <c r="T943" s="11">
        <f t="shared" si="89"/>
        <v>40587.25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64.635416666666671</v>
      </c>
      <c r="G944" t="s">
        <v>14</v>
      </c>
      <c r="H944">
        <v>67</v>
      </c>
      <c r="I944" s="5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86"/>
        <v>theater</v>
      </c>
      <c r="R944" t="str">
        <f t="shared" si="87"/>
        <v>plays</v>
      </c>
      <c r="S944" s="11">
        <f t="shared" si="88"/>
        <v>40568.25</v>
      </c>
      <c r="T944" s="11">
        <f t="shared" si="89"/>
        <v>40571.25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159.58666666666667</v>
      </c>
      <c r="G945" t="s">
        <v>20</v>
      </c>
      <c r="H945">
        <v>114</v>
      </c>
      <c r="I945" s="5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86"/>
        <v>food</v>
      </c>
      <c r="R945" t="str">
        <f t="shared" si="87"/>
        <v>food trucks</v>
      </c>
      <c r="S945" s="11">
        <f t="shared" si="88"/>
        <v>41906.208333333336</v>
      </c>
      <c r="T945" s="11">
        <f t="shared" si="89"/>
        <v>41941.208333333336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81.42</v>
      </c>
      <c r="G946" t="s">
        <v>14</v>
      </c>
      <c r="H946">
        <v>263</v>
      </c>
      <c r="I946" s="5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86"/>
        <v>photography</v>
      </c>
      <c r="R946" t="str">
        <f t="shared" si="87"/>
        <v>photography books</v>
      </c>
      <c r="S946" s="11">
        <f t="shared" si="88"/>
        <v>42776.25</v>
      </c>
      <c r="T946" s="11">
        <f t="shared" si="89"/>
        <v>42795.25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32.444767441860463</v>
      </c>
      <c r="G947" t="s">
        <v>14</v>
      </c>
      <c r="H947">
        <v>1691</v>
      </c>
      <c r="I947" s="5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86"/>
        <v>photography</v>
      </c>
      <c r="R947" t="str">
        <f t="shared" si="87"/>
        <v>photography books</v>
      </c>
      <c r="S947" s="11">
        <f t="shared" si="88"/>
        <v>41004.208333333336</v>
      </c>
      <c r="T947" s="11">
        <f t="shared" si="89"/>
        <v>41019.208333333336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9.9141184124918666</v>
      </c>
      <c r="G948" t="s">
        <v>14</v>
      </c>
      <c r="H948">
        <v>181</v>
      </c>
      <c r="I948" s="5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86"/>
        <v>theater</v>
      </c>
      <c r="R948" t="str">
        <f t="shared" si="87"/>
        <v>plays</v>
      </c>
      <c r="S948" s="11">
        <f t="shared" si="88"/>
        <v>40710.208333333336</v>
      </c>
      <c r="T948" s="11">
        <f t="shared" si="89"/>
        <v>40712.208333333336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26.694444444444443</v>
      </c>
      <c r="G949" t="s">
        <v>14</v>
      </c>
      <c r="H949">
        <v>13</v>
      </c>
      <c r="I949" s="5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86"/>
        <v>theater</v>
      </c>
      <c r="R949" t="str">
        <f t="shared" si="87"/>
        <v>plays</v>
      </c>
      <c r="S949" s="11">
        <f t="shared" si="88"/>
        <v>41908.208333333336</v>
      </c>
      <c r="T949" s="11">
        <f t="shared" si="89"/>
        <v>41915.208333333336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62.957446808510639</v>
      </c>
      <c r="G950" t="s">
        <v>74</v>
      </c>
      <c r="H950">
        <v>160</v>
      </c>
      <c r="I950" s="5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86"/>
        <v>film &amp; video</v>
      </c>
      <c r="R950" t="str">
        <f t="shared" si="87"/>
        <v>documentary</v>
      </c>
      <c r="S950" s="11">
        <f t="shared" si="88"/>
        <v>41985.25</v>
      </c>
      <c r="T950" s="11">
        <f t="shared" si="89"/>
        <v>41995.25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161.35593220338984</v>
      </c>
      <c r="G951" t="s">
        <v>20</v>
      </c>
      <c r="H951">
        <v>203</v>
      </c>
      <c r="I951" s="5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86"/>
        <v>technology</v>
      </c>
      <c r="R951" t="str">
        <f t="shared" si="87"/>
        <v>web</v>
      </c>
      <c r="S951" s="11">
        <f t="shared" si="88"/>
        <v>42112.208333333328</v>
      </c>
      <c r="T951" s="11">
        <f t="shared" si="89"/>
        <v>42131.208333333328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5</v>
      </c>
      <c r="G952" t="s">
        <v>14</v>
      </c>
      <c r="H952">
        <v>1</v>
      </c>
      <c r="I952" s="5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86"/>
        <v>theater</v>
      </c>
      <c r="R952" t="str">
        <f t="shared" si="87"/>
        <v>plays</v>
      </c>
      <c r="S952" s="11">
        <f t="shared" si="88"/>
        <v>43571.208333333328</v>
      </c>
      <c r="T952" s="11">
        <f t="shared" si="89"/>
        <v>43576.208333333328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1096.9379310344827</v>
      </c>
      <c r="G953" t="s">
        <v>20</v>
      </c>
      <c r="H953">
        <v>1559</v>
      </c>
      <c r="I953" s="5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86"/>
        <v>music</v>
      </c>
      <c r="R953" t="str">
        <f t="shared" si="87"/>
        <v>rock</v>
      </c>
      <c r="S953" s="11">
        <f t="shared" si="88"/>
        <v>42730.25</v>
      </c>
      <c r="T953" s="11">
        <f t="shared" si="89"/>
        <v>42731.25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70.094158075601371</v>
      </c>
      <c r="G954" t="s">
        <v>74</v>
      </c>
      <c r="H954">
        <v>2266</v>
      </c>
      <c r="I954" s="5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86"/>
        <v>film &amp; video</v>
      </c>
      <c r="R954" t="str">
        <f t="shared" si="87"/>
        <v>documentary</v>
      </c>
      <c r="S954" s="11">
        <f t="shared" si="88"/>
        <v>42591.208333333328</v>
      </c>
      <c r="T954" s="11">
        <f t="shared" si="89"/>
        <v>42605.208333333328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60</v>
      </c>
      <c r="G955" t="s">
        <v>14</v>
      </c>
      <c r="H955">
        <v>21</v>
      </c>
      <c r="I955" s="5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86"/>
        <v>film &amp; video</v>
      </c>
      <c r="R955" t="str">
        <f t="shared" si="87"/>
        <v>science fiction</v>
      </c>
      <c r="S955" s="11">
        <f t="shared" si="88"/>
        <v>42358.25</v>
      </c>
      <c r="T955" s="11">
        <f t="shared" si="89"/>
        <v>42394.25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367.0985915492958</v>
      </c>
      <c r="G956" t="s">
        <v>20</v>
      </c>
      <c r="H956">
        <v>1548</v>
      </c>
      <c r="I956" s="5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86"/>
        <v>technology</v>
      </c>
      <c r="R956" t="str">
        <f t="shared" si="87"/>
        <v>web</v>
      </c>
      <c r="S956" s="11">
        <f t="shared" si="88"/>
        <v>41174.208333333336</v>
      </c>
      <c r="T956" s="11">
        <f t="shared" si="89"/>
        <v>41198.208333333336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1109</v>
      </c>
      <c r="G957" t="s">
        <v>20</v>
      </c>
      <c r="H957">
        <v>80</v>
      </c>
      <c r="I957" s="5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86"/>
        <v>theater</v>
      </c>
      <c r="R957" t="str">
        <f t="shared" si="87"/>
        <v>plays</v>
      </c>
      <c r="S957" s="11">
        <f t="shared" si="88"/>
        <v>41238.25</v>
      </c>
      <c r="T957" s="11">
        <f t="shared" si="89"/>
        <v>41240.25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19.028784648187631</v>
      </c>
      <c r="G958" t="s">
        <v>14</v>
      </c>
      <c r="H958">
        <v>830</v>
      </c>
      <c r="I958" s="5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86"/>
        <v>film &amp; video</v>
      </c>
      <c r="R958" t="str">
        <f t="shared" si="87"/>
        <v>science fiction</v>
      </c>
      <c r="S958" s="11">
        <f t="shared" si="88"/>
        <v>42360.25</v>
      </c>
      <c r="T958" s="11">
        <f t="shared" si="89"/>
        <v>42364.25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126.87755102040816</v>
      </c>
      <c r="G959" t="s">
        <v>20</v>
      </c>
      <c r="H959">
        <v>131</v>
      </c>
      <c r="I959" s="5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86"/>
        <v>theater</v>
      </c>
      <c r="R959" t="str">
        <f t="shared" si="87"/>
        <v>plays</v>
      </c>
      <c r="S959" s="11">
        <f t="shared" si="88"/>
        <v>40955.25</v>
      </c>
      <c r="T959" s="11">
        <f t="shared" si="89"/>
        <v>40958.25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734.63636363636363</v>
      </c>
      <c r="G960" t="s">
        <v>20</v>
      </c>
      <c r="H960">
        <v>112</v>
      </c>
      <c r="I960" s="5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86"/>
        <v>film &amp; video</v>
      </c>
      <c r="R960" t="str">
        <f t="shared" si="87"/>
        <v>animation</v>
      </c>
      <c r="S960" s="11">
        <f t="shared" si="88"/>
        <v>40350.208333333336</v>
      </c>
      <c r="T960" s="11">
        <f t="shared" si="89"/>
        <v>40372.208333333336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4.5731034482758623</v>
      </c>
      <c r="G961" t="s">
        <v>14</v>
      </c>
      <c r="H961">
        <v>130</v>
      </c>
      <c r="I961" s="5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86"/>
        <v>publishing</v>
      </c>
      <c r="R961" t="str">
        <f t="shared" si="87"/>
        <v>translations</v>
      </c>
      <c r="S961" s="11">
        <f t="shared" si="88"/>
        <v>40357.208333333336</v>
      </c>
      <c r="T961" s="11">
        <f t="shared" si="89"/>
        <v>40385.208333333336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4"/>
        <v>85.054545454545448</v>
      </c>
      <c r="G962" t="s">
        <v>14</v>
      </c>
      <c r="H962">
        <v>55</v>
      </c>
      <c r="I962" s="5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86"/>
        <v>technology</v>
      </c>
      <c r="R962" t="str">
        <f t="shared" si="87"/>
        <v>web</v>
      </c>
      <c r="S962" s="11">
        <f t="shared" si="88"/>
        <v>42408.25</v>
      </c>
      <c r="T962" s="11">
        <f t="shared" si="89"/>
        <v>42445.208333333328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0">(E963/D963)*100</f>
        <v>119.29824561403508</v>
      </c>
      <c r="G963" t="s">
        <v>20</v>
      </c>
      <c r="H963">
        <v>155</v>
      </c>
      <c r="I963" s="5">
        <f t="shared" ref="I963:I1001" si="91">IF(H963=0,0,E963/H963)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92">LEFT(P963,SEARCH("/",P963)-1)</f>
        <v>publishing</v>
      </c>
      <c r="R963" t="str">
        <f t="shared" ref="R963:R1001" si="93">RIGHT(P963,LEN(P963)-SEARCH("/",P963))</f>
        <v>translations</v>
      </c>
      <c r="S963" s="11">
        <f t="shared" ref="S963:S1001" si="94">(((L963/60)/60)/24)+DATE(1970,1,1)</f>
        <v>40591.25</v>
      </c>
      <c r="T963" s="11">
        <f t="shared" ref="T963:T1001" si="95">(((M963/60)/60)/24)+DATE(1970,1,1)</f>
        <v>40595.25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296.02777777777777</v>
      </c>
      <c r="G964" t="s">
        <v>20</v>
      </c>
      <c r="H964">
        <v>266</v>
      </c>
      <c r="I964" s="5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92"/>
        <v>food</v>
      </c>
      <c r="R964" t="str">
        <f t="shared" si="93"/>
        <v>food trucks</v>
      </c>
      <c r="S964" s="11">
        <f t="shared" si="94"/>
        <v>41592.25</v>
      </c>
      <c r="T964" s="11">
        <f t="shared" si="95"/>
        <v>41613.25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84.694915254237287</v>
      </c>
      <c r="G965" t="s">
        <v>14</v>
      </c>
      <c r="H965">
        <v>114</v>
      </c>
      <c r="I965" s="5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92"/>
        <v>photography</v>
      </c>
      <c r="R965" t="str">
        <f t="shared" si="93"/>
        <v>photography books</v>
      </c>
      <c r="S965" s="11">
        <f t="shared" si="94"/>
        <v>40607.25</v>
      </c>
      <c r="T965" s="11">
        <f t="shared" si="95"/>
        <v>40613.25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355.7837837837838</v>
      </c>
      <c r="G966" t="s">
        <v>20</v>
      </c>
      <c r="H966">
        <v>155</v>
      </c>
      <c r="I966" s="5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92"/>
        <v>theater</v>
      </c>
      <c r="R966" t="str">
        <f t="shared" si="93"/>
        <v>plays</v>
      </c>
      <c r="S966" s="11">
        <f t="shared" si="94"/>
        <v>42135.208333333328</v>
      </c>
      <c r="T966" s="11">
        <f t="shared" si="95"/>
        <v>42140.208333333328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386.40909090909093</v>
      </c>
      <c r="G967" t="s">
        <v>20</v>
      </c>
      <c r="H967">
        <v>207</v>
      </c>
      <c r="I967" s="5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92"/>
        <v>music</v>
      </c>
      <c r="R967" t="str">
        <f t="shared" si="93"/>
        <v>rock</v>
      </c>
      <c r="S967" s="11">
        <f t="shared" si="94"/>
        <v>40203.25</v>
      </c>
      <c r="T967" s="11">
        <f t="shared" si="95"/>
        <v>40243.25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792.23529411764707</v>
      </c>
      <c r="G968" t="s">
        <v>20</v>
      </c>
      <c r="H968">
        <v>245</v>
      </c>
      <c r="I968" s="5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92"/>
        <v>theater</v>
      </c>
      <c r="R968" t="str">
        <f t="shared" si="93"/>
        <v>plays</v>
      </c>
      <c r="S968" s="11">
        <f t="shared" si="94"/>
        <v>42901.208333333328</v>
      </c>
      <c r="T968" s="11">
        <f t="shared" si="95"/>
        <v>42903.208333333328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137.03393665158373</v>
      </c>
      <c r="G969" t="s">
        <v>20</v>
      </c>
      <c r="H969">
        <v>1573</v>
      </c>
      <c r="I969" s="5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92"/>
        <v>music</v>
      </c>
      <c r="R969" t="str">
        <f t="shared" si="93"/>
        <v>world music</v>
      </c>
      <c r="S969" s="11">
        <f t="shared" si="94"/>
        <v>41005.208333333336</v>
      </c>
      <c r="T969" s="11">
        <f t="shared" si="95"/>
        <v>41042.208333333336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338.20833333333337</v>
      </c>
      <c r="G970" t="s">
        <v>20</v>
      </c>
      <c r="H970">
        <v>114</v>
      </c>
      <c r="I970" s="5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92"/>
        <v>food</v>
      </c>
      <c r="R970" t="str">
        <f t="shared" si="93"/>
        <v>food trucks</v>
      </c>
      <c r="S970" s="11">
        <f t="shared" si="94"/>
        <v>40544.25</v>
      </c>
      <c r="T970" s="11">
        <f t="shared" si="95"/>
        <v>40559.25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108.22784810126582</v>
      </c>
      <c r="G971" t="s">
        <v>20</v>
      </c>
      <c r="H971">
        <v>93</v>
      </c>
      <c r="I971" s="5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92"/>
        <v>theater</v>
      </c>
      <c r="R971" t="str">
        <f t="shared" si="93"/>
        <v>plays</v>
      </c>
      <c r="S971" s="11">
        <f t="shared" si="94"/>
        <v>43821.25</v>
      </c>
      <c r="T971" s="11">
        <f t="shared" si="95"/>
        <v>43828.25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60.757639620653315</v>
      </c>
      <c r="G972" t="s">
        <v>14</v>
      </c>
      <c r="H972">
        <v>594</v>
      </c>
      <c r="I972" s="5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92"/>
        <v>theater</v>
      </c>
      <c r="R972" t="str">
        <f t="shared" si="93"/>
        <v>plays</v>
      </c>
      <c r="S972" s="11">
        <f t="shared" si="94"/>
        <v>40672.208333333336</v>
      </c>
      <c r="T972" s="11">
        <f t="shared" si="95"/>
        <v>40673.208333333336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27.725490196078432</v>
      </c>
      <c r="G973" t="s">
        <v>14</v>
      </c>
      <c r="H973">
        <v>24</v>
      </c>
      <c r="I973" s="5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92"/>
        <v>film &amp; video</v>
      </c>
      <c r="R973" t="str">
        <f t="shared" si="93"/>
        <v>television</v>
      </c>
      <c r="S973" s="11">
        <f t="shared" si="94"/>
        <v>41555.208333333336</v>
      </c>
      <c r="T973" s="11">
        <f t="shared" si="95"/>
        <v>41561.208333333336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228.3934426229508</v>
      </c>
      <c r="G974" t="s">
        <v>20</v>
      </c>
      <c r="H974">
        <v>1681</v>
      </c>
      <c r="I974" s="5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92"/>
        <v>technology</v>
      </c>
      <c r="R974" t="str">
        <f t="shared" si="93"/>
        <v>web</v>
      </c>
      <c r="S974" s="11">
        <f t="shared" si="94"/>
        <v>41792.208333333336</v>
      </c>
      <c r="T974" s="11">
        <f t="shared" si="95"/>
        <v>41801.208333333336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21.615194054500414</v>
      </c>
      <c r="G975" t="s">
        <v>14</v>
      </c>
      <c r="H975">
        <v>252</v>
      </c>
      <c r="I975" s="5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92"/>
        <v>theater</v>
      </c>
      <c r="R975" t="str">
        <f t="shared" si="93"/>
        <v>plays</v>
      </c>
      <c r="S975" s="11">
        <f t="shared" si="94"/>
        <v>40522.25</v>
      </c>
      <c r="T975" s="11">
        <f t="shared" si="95"/>
        <v>40524.25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373.875</v>
      </c>
      <c r="G976" t="s">
        <v>20</v>
      </c>
      <c r="H976">
        <v>32</v>
      </c>
      <c r="I976" s="5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92"/>
        <v>music</v>
      </c>
      <c r="R976" t="str">
        <f t="shared" si="93"/>
        <v>indie rock</v>
      </c>
      <c r="S976" s="11">
        <f t="shared" si="94"/>
        <v>41412.208333333336</v>
      </c>
      <c r="T976" s="11">
        <f t="shared" si="95"/>
        <v>41413.208333333336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154.92592592592592</v>
      </c>
      <c r="G977" t="s">
        <v>20</v>
      </c>
      <c r="H977">
        <v>135</v>
      </c>
      <c r="I977" s="5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92"/>
        <v>theater</v>
      </c>
      <c r="R977" t="str">
        <f t="shared" si="93"/>
        <v>plays</v>
      </c>
      <c r="S977" s="11">
        <f t="shared" si="94"/>
        <v>42337.25</v>
      </c>
      <c r="T977" s="11">
        <f t="shared" si="95"/>
        <v>42376.25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322.14999999999998</v>
      </c>
      <c r="G978" t="s">
        <v>20</v>
      </c>
      <c r="H978">
        <v>140</v>
      </c>
      <c r="I978" s="5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92"/>
        <v>theater</v>
      </c>
      <c r="R978" t="str">
        <f t="shared" si="93"/>
        <v>plays</v>
      </c>
      <c r="S978" s="11">
        <f t="shared" si="94"/>
        <v>40571.25</v>
      </c>
      <c r="T978" s="11">
        <f t="shared" si="95"/>
        <v>40577.25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73.957142857142856</v>
      </c>
      <c r="G979" t="s">
        <v>14</v>
      </c>
      <c r="H979">
        <v>67</v>
      </c>
      <c r="I979" s="5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92"/>
        <v>food</v>
      </c>
      <c r="R979" t="str">
        <f t="shared" si="93"/>
        <v>food trucks</v>
      </c>
      <c r="S979" s="11">
        <f t="shared" si="94"/>
        <v>43138.25</v>
      </c>
      <c r="T979" s="11">
        <f t="shared" si="95"/>
        <v>43170.25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864.1</v>
      </c>
      <c r="G980" t="s">
        <v>20</v>
      </c>
      <c r="H980">
        <v>92</v>
      </c>
      <c r="I980" s="5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92"/>
        <v>games</v>
      </c>
      <c r="R980" t="str">
        <f t="shared" si="93"/>
        <v>video games</v>
      </c>
      <c r="S980" s="11">
        <f t="shared" si="94"/>
        <v>42686.25</v>
      </c>
      <c r="T980" s="11">
        <f t="shared" si="95"/>
        <v>42708.25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143.26245847176079</v>
      </c>
      <c r="G981" t="s">
        <v>20</v>
      </c>
      <c r="H981">
        <v>1015</v>
      </c>
      <c r="I981" s="5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92"/>
        <v>theater</v>
      </c>
      <c r="R981" t="str">
        <f t="shared" si="93"/>
        <v>plays</v>
      </c>
      <c r="S981" s="11">
        <f t="shared" si="94"/>
        <v>42078.208333333328</v>
      </c>
      <c r="T981" s="11">
        <f t="shared" si="95"/>
        <v>42084.208333333328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40.281762295081968</v>
      </c>
      <c r="G982" t="s">
        <v>14</v>
      </c>
      <c r="H982">
        <v>742</v>
      </c>
      <c r="I982" s="5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92"/>
        <v>publishing</v>
      </c>
      <c r="R982" t="str">
        <f t="shared" si="93"/>
        <v>nonfiction</v>
      </c>
      <c r="S982" s="11">
        <f t="shared" si="94"/>
        <v>42307.208333333328</v>
      </c>
      <c r="T982" s="11">
        <f t="shared" si="95"/>
        <v>42312.25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178.22388059701493</v>
      </c>
      <c r="G983" t="s">
        <v>20</v>
      </c>
      <c r="H983">
        <v>323</v>
      </c>
      <c r="I983" s="5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92"/>
        <v>technology</v>
      </c>
      <c r="R983" t="str">
        <f t="shared" si="93"/>
        <v>web</v>
      </c>
      <c r="S983" s="11">
        <f t="shared" si="94"/>
        <v>43094.25</v>
      </c>
      <c r="T983" s="11">
        <f t="shared" si="95"/>
        <v>43127.25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84.930555555555557</v>
      </c>
      <c r="G984" t="s">
        <v>14</v>
      </c>
      <c r="H984">
        <v>75</v>
      </c>
      <c r="I984" s="5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92"/>
        <v>film &amp; video</v>
      </c>
      <c r="R984" t="str">
        <f t="shared" si="93"/>
        <v>documentary</v>
      </c>
      <c r="S984" s="11">
        <f t="shared" si="94"/>
        <v>40743.208333333336</v>
      </c>
      <c r="T984" s="11">
        <f t="shared" si="95"/>
        <v>40745.208333333336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145.93648334624322</v>
      </c>
      <c r="G985" t="s">
        <v>20</v>
      </c>
      <c r="H985">
        <v>2326</v>
      </c>
      <c r="I985" s="5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92"/>
        <v>film &amp; video</v>
      </c>
      <c r="R985" t="str">
        <f t="shared" si="93"/>
        <v>documentary</v>
      </c>
      <c r="S985" s="11">
        <f t="shared" si="94"/>
        <v>43681.208333333328</v>
      </c>
      <c r="T985" s="11">
        <f t="shared" si="95"/>
        <v>43696.208333333328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152.46153846153848</v>
      </c>
      <c r="G986" t="s">
        <v>20</v>
      </c>
      <c r="H986">
        <v>381</v>
      </c>
      <c r="I986" s="5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92"/>
        <v>theater</v>
      </c>
      <c r="R986" t="str">
        <f t="shared" si="93"/>
        <v>plays</v>
      </c>
      <c r="S986" s="11">
        <f t="shared" si="94"/>
        <v>43716.208333333328</v>
      </c>
      <c r="T986" s="11">
        <f t="shared" si="95"/>
        <v>43742.208333333328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67.129542790152414</v>
      </c>
      <c r="G987" t="s">
        <v>14</v>
      </c>
      <c r="H987">
        <v>4405</v>
      </c>
      <c r="I987" s="5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92"/>
        <v>music</v>
      </c>
      <c r="R987" t="str">
        <f t="shared" si="93"/>
        <v>rock</v>
      </c>
      <c r="S987" s="11">
        <f t="shared" si="94"/>
        <v>41614.25</v>
      </c>
      <c r="T987" s="11">
        <f t="shared" si="95"/>
        <v>41640.25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40.307692307692307</v>
      </c>
      <c r="G988" t="s">
        <v>14</v>
      </c>
      <c r="H988">
        <v>92</v>
      </c>
      <c r="I988" s="5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92"/>
        <v>music</v>
      </c>
      <c r="R988" t="str">
        <f t="shared" si="93"/>
        <v>rock</v>
      </c>
      <c r="S988" s="11">
        <f t="shared" si="94"/>
        <v>40638.208333333336</v>
      </c>
      <c r="T988" s="11">
        <f t="shared" si="95"/>
        <v>40652.208333333336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216.79032258064518</v>
      </c>
      <c r="G989" t="s">
        <v>20</v>
      </c>
      <c r="H989">
        <v>480</v>
      </c>
      <c r="I989" s="5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92"/>
        <v>film &amp; video</v>
      </c>
      <c r="R989" t="str">
        <f t="shared" si="93"/>
        <v>documentary</v>
      </c>
      <c r="S989" s="11">
        <f t="shared" si="94"/>
        <v>42852.208333333328</v>
      </c>
      <c r="T989" s="11">
        <f t="shared" si="95"/>
        <v>42866.208333333328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52.117021276595743</v>
      </c>
      <c r="G990" t="s">
        <v>14</v>
      </c>
      <c r="H990">
        <v>64</v>
      </c>
      <c r="I990" s="5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92"/>
        <v>publishing</v>
      </c>
      <c r="R990" t="str">
        <f t="shared" si="93"/>
        <v>radio &amp; podcasts</v>
      </c>
      <c r="S990" s="11">
        <f t="shared" si="94"/>
        <v>42686.25</v>
      </c>
      <c r="T990" s="11">
        <f t="shared" si="95"/>
        <v>42707.25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499.58333333333337</v>
      </c>
      <c r="G991" t="s">
        <v>20</v>
      </c>
      <c r="H991">
        <v>226</v>
      </c>
      <c r="I991" s="5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92"/>
        <v>publishing</v>
      </c>
      <c r="R991" t="str">
        <f t="shared" si="93"/>
        <v>translations</v>
      </c>
      <c r="S991" s="11">
        <f t="shared" si="94"/>
        <v>43571.208333333328</v>
      </c>
      <c r="T991" s="11">
        <f t="shared" si="95"/>
        <v>43576.208333333328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87.679487179487182</v>
      </c>
      <c r="G992" t="s">
        <v>14</v>
      </c>
      <c r="H992">
        <v>64</v>
      </c>
      <c r="I992" s="5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92"/>
        <v>film &amp; video</v>
      </c>
      <c r="R992" t="str">
        <f t="shared" si="93"/>
        <v>drama</v>
      </c>
      <c r="S992" s="11">
        <f t="shared" si="94"/>
        <v>42432.25</v>
      </c>
      <c r="T992" s="11">
        <f t="shared" si="95"/>
        <v>42454.208333333328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113.17346938775511</v>
      </c>
      <c r="G993" t="s">
        <v>20</v>
      </c>
      <c r="H993">
        <v>241</v>
      </c>
      <c r="I993" s="5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92"/>
        <v>music</v>
      </c>
      <c r="R993" t="str">
        <f t="shared" si="93"/>
        <v>rock</v>
      </c>
      <c r="S993" s="11">
        <f t="shared" si="94"/>
        <v>41907.208333333336</v>
      </c>
      <c r="T993" s="11">
        <f t="shared" si="95"/>
        <v>41911.208333333336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0"/>
        <v>426.54838709677421</v>
      </c>
      <c r="G994" t="s">
        <v>20</v>
      </c>
      <c r="H994">
        <v>132</v>
      </c>
      <c r="I994" s="5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92"/>
        <v>film &amp; video</v>
      </c>
      <c r="R994" t="str">
        <f t="shared" si="93"/>
        <v>drama</v>
      </c>
      <c r="S994" s="11">
        <f t="shared" si="94"/>
        <v>43227.208333333328</v>
      </c>
      <c r="T994" s="11">
        <f t="shared" si="95"/>
        <v>43241.208333333328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77.632653061224488</v>
      </c>
      <c r="G995" t="s">
        <v>74</v>
      </c>
      <c r="H995">
        <v>75</v>
      </c>
      <c r="I995" s="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92"/>
        <v>photography</v>
      </c>
      <c r="R995" t="str">
        <f t="shared" si="93"/>
        <v>photography books</v>
      </c>
      <c r="S995" s="11">
        <f t="shared" si="94"/>
        <v>42362.25</v>
      </c>
      <c r="T995" s="11">
        <f t="shared" si="95"/>
        <v>42379.25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52.496810772501767</v>
      </c>
      <c r="G996" t="s">
        <v>14</v>
      </c>
      <c r="H996">
        <v>842</v>
      </c>
      <c r="I996" s="5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92"/>
        <v>publishing</v>
      </c>
      <c r="R996" t="str">
        <f t="shared" si="93"/>
        <v>translations</v>
      </c>
      <c r="S996" s="11">
        <f t="shared" si="94"/>
        <v>41929.208333333336</v>
      </c>
      <c r="T996" s="11">
        <f t="shared" si="95"/>
        <v>41935.208333333336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157.46762589928059</v>
      </c>
      <c r="G997" t="s">
        <v>20</v>
      </c>
      <c r="H997">
        <v>2043</v>
      </c>
      <c r="I997" s="5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92"/>
        <v>food</v>
      </c>
      <c r="R997" t="str">
        <f t="shared" si="93"/>
        <v>food trucks</v>
      </c>
      <c r="S997" s="11">
        <f t="shared" si="94"/>
        <v>43408.208333333328</v>
      </c>
      <c r="T997" s="11">
        <f t="shared" si="95"/>
        <v>43437.25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72.939393939393938</v>
      </c>
      <c r="G998" t="s">
        <v>14</v>
      </c>
      <c r="H998">
        <v>112</v>
      </c>
      <c r="I998" s="5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92"/>
        <v>theater</v>
      </c>
      <c r="R998" t="str">
        <f t="shared" si="93"/>
        <v>plays</v>
      </c>
      <c r="S998" s="11">
        <f t="shared" si="94"/>
        <v>41276.25</v>
      </c>
      <c r="T998" s="11">
        <f t="shared" si="95"/>
        <v>41306.25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60.565789473684205</v>
      </c>
      <c r="G999" t="s">
        <v>74</v>
      </c>
      <c r="H999">
        <v>139</v>
      </c>
      <c r="I999" s="5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92"/>
        <v>theater</v>
      </c>
      <c r="R999" t="str">
        <f t="shared" si="93"/>
        <v>plays</v>
      </c>
      <c r="S999" s="11">
        <f t="shared" si="94"/>
        <v>41659.25</v>
      </c>
      <c r="T999" s="11">
        <f t="shared" si="95"/>
        <v>41664.25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56.791291291291287</v>
      </c>
      <c r="G1000" t="s">
        <v>14</v>
      </c>
      <c r="H1000">
        <v>374</v>
      </c>
      <c r="I1000" s="5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92"/>
        <v>music</v>
      </c>
      <c r="R1000" t="str">
        <f t="shared" si="93"/>
        <v>indie rock</v>
      </c>
      <c r="S1000" s="11">
        <f t="shared" si="94"/>
        <v>40220.25</v>
      </c>
      <c r="T1000" s="11">
        <f t="shared" si="95"/>
        <v>40234.25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56.542754275427541</v>
      </c>
      <c r="G1001" t="s">
        <v>74</v>
      </c>
      <c r="H1001">
        <v>1122</v>
      </c>
      <c r="I1001" s="5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92"/>
        <v>food</v>
      </c>
      <c r="R1001" t="str">
        <f t="shared" si="93"/>
        <v>food trucks</v>
      </c>
      <c r="S1001" s="11">
        <f t="shared" si="94"/>
        <v>42550.208333333328</v>
      </c>
      <c r="T1001" s="11">
        <f t="shared" si="95"/>
        <v>42557.208333333328</v>
      </c>
    </row>
  </sheetData>
  <autoFilter ref="G1:G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C00000"/>
        <color theme="9"/>
        <color theme="4"/>
      </colorScale>
    </cfRule>
  </conditionalFormatting>
  <conditionalFormatting sqref="G1:G1048576">
    <cfRule type="cellIs" dxfId="11" priority="2" operator="equal">
      <formula>"canceled"</formula>
    </cfRule>
    <cfRule type="cellIs" dxfId="10" priority="4" operator="equal">
      <formula>"live"</formula>
    </cfRule>
    <cfRule type="cellIs" dxfId="9" priority="5" operator="equal">
      <formula>"failed"</formula>
    </cfRule>
    <cfRule type="cellIs" dxfId="8" priority="6" operator="equal">
      <formula>"successful"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BBAE-43E7-49DD-8C0F-E4C030A2B2E0}">
  <dimension ref="A1:H566"/>
  <sheetViews>
    <sheetView tabSelected="1" topLeftCell="E16" workbookViewId="0">
      <selection activeCell="F25" sqref="F25"/>
    </sheetView>
  </sheetViews>
  <sheetFormatPr defaultRowHeight="15.5" x14ac:dyDescent="0.35"/>
  <cols>
    <col min="1" max="1" width="9.33203125" bestFit="1" customWidth="1"/>
    <col min="2" max="2" width="13.5" bestFit="1" customWidth="1"/>
    <col min="3" max="3" width="8.5" bestFit="1" customWidth="1"/>
    <col min="4" max="4" width="13.5" bestFit="1" customWidth="1"/>
    <col min="7" max="7" width="30.75" bestFit="1" customWidth="1"/>
    <col min="8" max="8" width="9.75" bestFit="1" customWidth="1"/>
  </cols>
  <sheetData>
    <row r="1" spans="1:8" x14ac:dyDescent="0.35">
      <c r="A1" s="1" t="s">
        <v>4</v>
      </c>
      <c r="B1" s="1" t="s">
        <v>5</v>
      </c>
      <c r="C1" s="1" t="s">
        <v>4</v>
      </c>
      <c r="D1" s="1" t="s">
        <v>5</v>
      </c>
    </row>
    <row r="2" spans="1:8" x14ac:dyDescent="0.35">
      <c r="A2" t="s">
        <v>20</v>
      </c>
      <c r="B2">
        <v>158</v>
      </c>
      <c r="C2" t="s">
        <v>14</v>
      </c>
      <c r="D2">
        <v>0</v>
      </c>
    </row>
    <row r="3" spans="1:8" x14ac:dyDescent="0.35">
      <c r="A3" t="s">
        <v>20</v>
      </c>
      <c r="B3">
        <v>1425</v>
      </c>
      <c r="C3" t="s">
        <v>14</v>
      </c>
      <c r="D3">
        <v>24</v>
      </c>
    </row>
    <row r="4" spans="1:8" x14ac:dyDescent="0.35">
      <c r="A4" t="s">
        <v>20</v>
      </c>
      <c r="B4">
        <v>174</v>
      </c>
      <c r="C4" t="s">
        <v>14</v>
      </c>
      <c r="D4">
        <v>53</v>
      </c>
    </row>
    <row r="5" spans="1:8" x14ac:dyDescent="0.35">
      <c r="A5" t="s">
        <v>20</v>
      </c>
      <c r="B5">
        <v>227</v>
      </c>
      <c r="C5" t="s">
        <v>14</v>
      </c>
      <c r="D5">
        <v>18</v>
      </c>
      <c r="G5" s="9" t="s">
        <v>2106</v>
      </c>
    </row>
    <row r="6" spans="1:8" x14ac:dyDescent="0.35">
      <c r="A6" t="s">
        <v>20</v>
      </c>
      <c r="B6">
        <v>220</v>
      </c>
      <c r="C6" t="s">
        <v>14</v>
      </c>
      <c r="D6">
        <v>44</v>
      </c>
      <c r="G6" t="s">
        <v>2108</v>
      </c>
      <c r="H6" s="14">
        <f>AVERAGE(B:B)</f>
        <v>961.85630118296035</v>
      </c>
    </row>
    <row r="7" spans="1:8" x14ac:dyDescent="0.35">
      <c r="A7" t="s">
        <v>20</v>
      </c>
      <c r="B7">
        <v>98</v>
      </c>
      <c r="C7" t="s">
        <v>14</v>
      </c>
      <c r="D7">
        <v>27</v>
      </c>
      <c r="G7" t="s">
        <v>2109</v>
      </c>
      <c r="H7">
        <f>MEDIAN(B:B)</f>
        <v>1028.13605198864</v>
      </c>
    </row>
    <row r="8" spans="1:8" x14ac:dyDescent="0.35">
      <c r="A8" t="s">
        <v>20</v>
      </c>
      <c r="B8">
        <v>100</v>
      </c>
      <c r="C8" t="s">
        <v>14</v>
      </c>
      <c r="D8">
        <v>55</v>
      </c>
      <c r="G8" t="s">
        <v>2110</v>
      </c>
      <c r="H8">
        <f>MIN(B:B)</f>
        <v>16</v>
      </c>
    </row>
    <row r="9" spans="1:8" x14ac:dyDescent="0.35">
      <c r="A9" t="s">
        <v>20</v>
      </c>
      <c r="B9">
        <v>1249</v>
      </c>
      <c r="C9" t="s">
        <v>14</v>
      </c>
      <c r="D9">
        <v>200</v>
      </c>
      <c r="G9" t="s">
        <v>2111</v>
      </c>
      <c r="H9">
        <f>MAX(B:B)</f>
        <v>7295</v>
      </c>
    </row>
    <row r="10" spans="1:8" x14ac:dyDescent="0.35">
      <c r="A10" t="s">
        <v>20</v>
      </c>
      <c r="B10">
        <v>1396</v>
      </c>
      <c r="C10" t="s">
        <v>14</v>
      </c>
      <c r="D10">
        <v>452</v>
      </c>
      <c r="G10" t="s">
        <v>2112</v>
      </c>
      <c r="H10">
        <f>_xlfn.VAR.P(B:B)</f>
        <v>1267570.5983778345</v>
      </c>
    </row>
    <row r="11" spans="1:8" x14ac:dyDescent="0.35">
      <c r="A11" t="s">
        <v>20</v>
      </c>
      <c r="B11">
        <v>890</v>
      </c>
      <c r="C11" t="s">
        <v>14</v>
      </c>
      <c r="D11">
        <v>674</v>
      </c>
      <c r="G11" t="s">
        <v>2113</v>
      </c>
      <c r="H11" s="14">
        <f>_xlfn.STDEV.P(B:B)</f>
        <v>1125.8643783235325</v>
      </c>
    </row>
    <row r="12" spans="1:8" x14ac:dyDescent="0.35">
      <c r="A12" t="s">
        <v>20</v>
      </c>
      <c r="B12">
        <v>142</v>
      </c>
      <c r="C12" t="s">
        <v>14</v>
      </c>
      <c r="D12">
        <v>558</v>
      </c>
    </row>
    <row r="13" spans="1:8" x14ac:dyDescent="0.35">
      <c r="A13" t="s">
        <v>20</v>
      </c>
      <c r="B13">
        <v>2673</v>
      </c>
      <c r="C13" t="s">
        <v>14</v>
      </c>
      <c r="D13">
        <v>15</v>
      </c>
    </row>
    <row r="14" spans="1:8" x14ac:dyDescent="0.35">
      <c r="A14" t="s">
        <v>20</v>
      </c>
      <c r="B14">
        <v>163</v>
      </c>
      <c r="C14" t="s">
        <v>14</v>
      </c>
      <c r="D14">
        <v>2307</v>
      </c>
      <c r="G14" s="9" t="s">
        <v>2114</v>
      </c>
    </row>
    <row r="15" spans="1:8" x14ac:dyDescent="0.35">
      <c r="A15" t="s">
        <v>20</v>
      </c>
      <c r="B15">
        <v>2220</v>
      </c>
      <c r="C15" t="s">
        <v>14</v>
      </c>
      <c r="D15">
        <v>88</v>
      </c>
      <c r="G15" t="s">
        <v>2107</v>
      </c>
      <c r="H15" s="14">
        <f>AVERAGE(D:D)</f>
        <v>564.2995013206023</v>
      </c>
    </row>
    <row r="16" spans="1:8" x14ac:dyDescent="0.35">
      <c r="A16" t="s">
        <v>20</v>
      </c>
      <c r="B16">
        <v>1606</v>
      </c>
      <c r="C16" t="s">
        <v>14</v>
      </c>
      <c r="D16">
        <v>48</v>
      </c>
      <c r="G16" t="s">
        <v>2109</v>
      </c>
      <c r="H16">
        <f>MEDIAN(D:D)</f>
        <v>501.47474633078798</v>
      </c>
    </row>
    <row r="17" spans="1:8" x14ac:dyDescent="0.35">
      <c r="A17" t="s">
        <v>20</v>
      </c>
      <c r="B17">
        <v>129</v>
      </c>
      <c r="C17" t="s">
        <v>14</v>
      </c>
      <c r="D17">
        <v>1</v>
      </c>
      <c r="G17" t="s">
        <v>2110</v>
      </c>
      <c r="H17">
        <f>MIN(D:D)</f>
        <v>0</v>
      </c>
    </row>
    <row r="18" spans="1:8" x14ac:dyDescent="0.35">
      <c r="A18" t="s">
        <v>20</v>
      </c>
      <c r="B18">
        <v>226</v>
      </c>
      <c r="C18" t="s">
        <v>14</v>
      </c>
      <c r="D18">
        <v>1467</v>
      </c>
      <c r="G18" t="s">
        <v>2115</v>
      </c>
      <c r="H18">
        <f>MAX(D:D)</f>
        <v>6080</v>
      </c>
    </row>
    <row r="19" spans="1:8" x14ac:dyDescent="0.35">
      <c r="A19" t="s">
        <v>20</v>
      </c>
      <c r="B19">
        <v>5419</v>
      </c>
      <c r="C19" t="s">
        <v>14</v>
      </c>
      <c r="D19">
        <v>75</v>
      </c>
      <c r="G19" t="s">
        <v>2112</v>
      </c>
      <c r="H19">
        <f>_xlfn.VAR.P(D:D)</f>
        <v>631590.82895892474</v>
      </c>
    </row>
    <row r="20" spans="1:8" x14ac:dyDescent="0.35">
      <c r="A20" t="s">
        <v>20</v>
      </c>
      <c r="B20">
        <v>165</v>
      </c>
      <c r="C20" t="s">
        <v>14</v>
      </c>
      <c r="D20">
        <v>120</v>
      </c>
      <c r="G20" t="s">
        <v>2116</v>
      </c>
      <c r="H20" s="14">
        <f>_xlfn.STDEV.P(D:D)</f>
        <v>794.72688954063005</v>
      </c>
    </row>
    <row r="21" spans="1:8" x14ac:dyDescent="0.35">
      <c r="A21" t="s">
        <v>20</v>
      </c>
      <c r="B21">
        <v>1965</v>
      </c>
      <c r="C21" t="s">
        <v>14</v>
      </c>
      <c r="D21">
        <v>2253</v>
      </c>
    </row>
    <row r="22" spans="1:8" x14ac:dyDescent="0.35">
      <c r="A22" t="s">
        <v>20</v>
      </c>
      <c r="B22">
        <v>16</v>
      </c>
      <c r="C22" t="s">
        <v>14</v>
      </c>
      <c r="D22">
        <v>5</v>
      </c>
    </row>
    <row r="23" spans="1:8" x14ac:dyDescent="0.35">
      <c r="A23" t="s">
        <v>20</v>
      </c>
      <c r="B23">
        <v>107</v>
      </c>
      <c r="C23" t="s">
        <v>14</v>
      </c>
      <c r="D23">
        <v>38</v>
      </c>
      <c r="F23">
        <v>-1</v>
      </c>
      <c r="G23" t="s">
        <v>2117</v>
      </c>
    </row>
    <row r="24" spans="1:8" x14ac:dyDescent="0.35">
      <c r="A24" t="s">
        <v>20</v>
      </c>
      <c r="B24">
        <v>134</v>
      </c>
      <c r="C24" t="s">
        <v>14</v>
      </c>
      <c r="D24">
        <v>12</v>
      </c>
      <c r="F24">
        <v>2</v>
      </c>
      <c r="G24" t="s">
        <v>2118</v>
      </c>
    </row>
    <row r="25" spans="1:8" x14ac:dyDescent="0.35">
      <c r="A25" t="s">
        <v>20</v>
      </c>
      <c r="B25">
        <v>198</v>
      </c>
      <c r="C25" t="s">
        <v>14</v>
      </c>
      <c r="D25">
        <v>1684</v>
      </c>
      <c r="G25" t="s">
        <v>2119</v>
      </c>
    </row>
    <row r="26" spans="1:8" x14ac:dyDescent="0.35">
      <c r="A26" t="s">
        <v>20</v>
      </c>
      <c r="B26">
        <v>111</v>
      </c>
      <c r="C26" t="s">
        <v>14</v>
      </c>
      <c r="D26">
        <v>56</v>
      </c>
    </row>
    <row r="27" spans="1:8" x14ac:dyDescent="0.35">
      <c r="A27" t="s">
        <v>20</v>
      </c>
      <c r="B27">
        <v>222</v>
      </c>
      <c r="C27" t="s">
        <v>14</v>
      </c>
      <c r="D27">
        <v>838</v>
      </c>
    </row>
    <row r="28" spans="1:8" x14ac:dyDescent="0.35">
      <c r="A28" t="s">
        <v>20</v>
      </c>
      <c r="B28">
        <v>6212</v>
      </c>
      <c r="C28" t="s">
        <v>14</v>
      </c>
      <c r="D28">
        <v>1000</v>
      </c>
    </row>
    <row r="29" spans="1:8" x14ac:dyDescent="0.35">
      <c r="A29" t="s">
        <v>20</v>
      </c>
      <c r="B29">
        <v>98</v>
      </c>
      <c r="C29" t="s">
        <v>14</v>
      </c>
      <c r="D29">
        <v>1482</v>
      </c>
    </row>
    <row r="30" spans="1:8" x14ac:dyDescent="0.35">
      <c r="A30" t="s">
        <v>20</v>
      </c>
      <c r="B30">
        <v>92</v>
      </c>
      <c r="C30" t="s">
        <v>14</v>
      </c>
      <c r="D30">
        <v>106</v>
      </c>
    </row>
    <row r="31" spans="1:8" x14ac:dyDescent="0.35">
      <c r="A31" t="s">
        <v>20</v>
      </c>
      <c r="B31">
        <v>149</v>
      </c>
      <c r="C31" t="s">
        <v>14</v>
      </c>
      <c r="D31">
        <v>679</v>
      </c>
    </row>
    <row r="32" spans="1:8" x14ac:dyDescent="0.35">
      <c r="A32" t="s">
        <v>20</v>
      </c>
      <c r="B32">
        <v>2431</v>
      </c>
      <c r="C32" t="s">
        <v>14</v>
      </c>
      <c r="D32">
        <v>1220</v>
      </c>
    </row>
    <row r="33" spans="1:4" x14ac:dyDescent="0.35">
      <c r="A33" t="s">
        <v>20</v>
      </c>
      <c r="B33">
        <v>303</v>
      </c>
      <c r="C33" t="s">
        <v>14</v>
      </c>
      <c r="D33">
        <v>1</v>
      </c>
    </row>
    <row r="34" spans="1:4" x14ac:dyDescent="0.35">
      <c r="A34" t="s">
        <v>20</v>
      </c>
      <c r="B34">
        <v>209</v>
      </c>
      <c r="C34" t="s">
        <v>14</v>
      </c>
      <c r="D34">
        <v>37</v>
      </c>
    </row>
    <row r="35" spans="1:4" x14ac:dyDescent="0.35">
      <c r="A35" t="s">
        <v>20</v>
      </c>
      <c r="B35">
        <v>131</v>
      </c>
      <c r="C35" t="s">
        <v>14</v>
      </c>
      <c r="D35">
        <v>60</v>
      </c>
    </row>
    <row r="36" spans="1:4" x14ac:dyDescent="0.35">
      <c r="A36" t="s">
        <v>20</v>
      </c>
      <c r="B36">
        <v>164</v>
      </c>
      <c r="C36" t="s">
        <v>14</v>
      </c>
      <c r="D36">
        <v>296</v>
      </c>
    </row>
    <row r="37" spans="1:4" x14ac:dyDescent="0.35">
      <c r="A37" t="s">
        <v>20</v>
      </c>
      <c r="B37">
        <v>201</v>
      </c>
      <c r="C37" t="s">
        <v>14</v>
      </c>
      <c r="D37">
        <v>3304</v>
      </c>
    </row>
    <row r="38" spans="1:4" x14ac:dyDescent="0.35">
      <c r="A38" t="s">
        <v>20</v>
      </c>
      <c r="B38">
        <v>211</v>
      </c>
      <c r="C38" t="s">
        <v>14</v>
      </c>
      <c r="D38">
        <v>73</v>
      </c>
    </row>
    <row r="39" spans="1:4" x14ac:dyDescent="0.35">
      <c r="A39" t="s">
        <v>20</v>
      </c>
      <c r="B39">
        <v>128</v>
      </c>
      <c r="C39" t="s">
        <v>14</v>
      </c>
      <c r="D39">
        <v>3387</v>
      </c>
    </row>
    <row r="40" spans="1:4" x14ac:dyDescent="0.35">
      <c r="A40" t="s">
        <v>20</v>
      </c>
      <c r="B40">
        <v>1600</v>
      </c>
      <c r="C40" t="s">
        <v>14</v>
      </c>
      <c r="D40">
        <v>662</v>
      </c>
    </row>
    <row r="41" spans="1:4" x14ac:dyDescent="0.35">
      <c r="A41" t="s">
        <v>20</v>
      </c>
      <c r="B41">
        <v>249</v>
      </c>
      <c r="C41" t="s">
        <v>14</v>
      </c>
      <c r="D41">
        <v>774</v>
      </c>
    </row>
    <row r="42" spans="1:4" x14ac:dyDescent="0.35">
      <c r="A42" t="s">
        <v>20</v>
      </c>
      <c r="B42">
        <v>236</v>
      </c>
      <c r="C42" t="s">
        <v>14</v>
      </c>
      <c r="D42">
        <v>672</v>
      </c>
    </row>
    <row r="43" spans="1:4" x14ac:dyDescent="0.35">
      <c r="A43" t="s">
        <v>20</v>
      </c>
      <c r="B43">
        <v>4065</v>
      </c>
      <c r="C43" t="s">
        <v>14</v>
      </c>
      <c r="D43">
        <v>940</v>
      </c>
    </row>
    <row r="44" spans="1:4" x14ac:dyDescent="0.35">
      <c r="A44" t="s">
        <v>20</v>
      </c>
      <c r="B44">
        <v>246</v>
      </c>
      <c r="C44" t="s">
        <v>14</v>
      </c>
      <c r="D44">
        <v>117</v>
      </c>
    </row>
    <row r="45" spans="1:4" x14ac:dyDescent="0.35">
      <c r="A45" t="s">
        <v>20</v>
      </c>
      <c r="B45">
        <v>2475</v>
      </c>
      <c r="C45" t="s">
        <v>14</v>
      </c>
      <c r="D45">
        <v>115</v>
      </c>
    </row>
    <row r="46" spans="1:4" x14ac:dyDescent="0.35">
      <c r="A46" t="s">
        <v>20</v>
      </c>
      <c r="B46">
        <v>76</v>
      </c>
      <c r="C46" t="s">
        <v>14</v>
      </c>
      <c r="D46">
        <v>326</v>
      </c>
    </row>
    <row r="47" spans="1:4" x14ac:dyDescent="0.35">
      <c r="A47" t="s">
        <v>20</v>
      </c>
      <c r="B47">
        <v>54</v>
      </c>
      <c r="C47" t="s">
        <v>14</v>
      </c>
      <c r="D47">
        <v>1</v>
      </c>
    </row>
    <row r="48" spans="1:4" x14ac:dyDescent="0.35">
      <c r="A48" t="s">
        <v>20</v>
      </c>
      <c r="B48">
        <v>88</v>
      </c>
      <c r="C48" t="s">
        <v>14</v>
      </c>
      <c r="D48">
        <v>1467</v>
      </c>
    </row>
    <row r="49" spans="1:4" x14ac:dyDescent="0.35">
      <c r="A49" t="s">
        <v>20</v>
      </c>
      <c r="B49">
        <v>85</v>
      </c>
      <c r="C49" t="s">
        <v>14</v>
      </c>
      <c r="D49">
        <v>5681</v>
      </c>
    </row>
    <row r="50" spans="1:4" x14ac:dyDescent="0.35">
      <c r="A50" t="s">
        <v>20</v>
      </c>
      <c r="B50">
        <v>170</v>
      </c>
      <c r="C50" t="s">
        <v>14</v>
      </c>
      <c r="D50">
        <v>1059</v>
      </c>
    </row>
    <row r="51" spans="1:4" x14ac:dyDescent="0.35">
      <c r="A51" t="s">
        <v>20</v>
      </c>
      <c r="B51">
        <v>330</v>
      </c>
      <c r="C51" t="s">
        <v>14</v>
      </c>
      <c r="D51">
        <v>1194</v>
      </c>
    </row>
    <row r="52" spans="1:4" x14ac:dyDescent="0.35">
      <c r="A52" t="s">
        <v>20</v>
      </c>
      <c r="B52">
        <v>127</v>
      </c>
      <c r="C52" t="s">
        <v>14</v>
      </c>
      <c r="D52">
        <v>30</v>
      </c>
    </row>
    <row r="53" spans="1:4" x14ac:dyDescent="0.35">
      <c r="A53" t="s">
        <v>20</v>
      </c>
      <c r="B53">
        <v>411</v>
      </c>
      <c r="C53" t="s">
        <v>14</v>
      </c>
      <c r="D53">
        <v>75</v>
      </c>
    </row>
    <row r="54" spans="1:4" x14ac:dyDescent="0.35">
      <c r="A54" t="s">
        <v>20</v>
      </c>
      <c r="B54">
        <v>180</v>
      </c>
      <c r="C54" t="s">
        <v>14</v>
      </c>
      <c r="D54">
        <v>955</v>
      </c>
    </row>
    <row r="55" spans="1:4" x14ac:dyDescent="0.35">
      <c r="A55" t="s">
        <v>20</v>
      </c>
      <c r="B55">
        <v>374</v>
      </c>
      <c r="C55" t="s">
        <v>14</v>
      </c>
      <c r="D55">
        <v>67</v>
      </c>
    </row>
    <row r="56" spans="1:4" x14ac:dyDescent="0.35">
      <c r="A56" t="s">
        <v>20</v>
      </c>
      <c r="B56">
        <v>71</v>
      </c>
      <c r="C56" t="s">
        <v>14</v>
      </c>
      <c r="D56">
        <v>5</v>
      </c>
    </row>
    <row r="57" spans="1:4" x14ac:dyDescent="0.35">
      <c r="A57" t="s">
        <v>20</v>
      </c>
      <c r="B57">
        <v>203</v>
      </c>
      <c r="C57" t="s">
        <v>14</v>
      </c>
      <c r="D57">
        <v>26</v>
      </c>
    </row>
    <row r="58" spans="1:4" x14ac:dyDescent="0.35">
      <c r="A58" t="s">
        <v>20</v>
      </c>
      <c r="B58">
        <v>113</v>
      </c>
      <c r="C58" t="s">
        <v>14</v>
      </c>
      <c r="D58">
        <v>1130</v>
      </c>
    </row>
    <row r="59" spans="1:4" x14ac:dyDescent="0.35">
      <c r="A59" t="s">
        <v>20</v>
      </c>
      <c r="B59">
        <v>96</v>
      </c>
      <c r="C59" t="s">
        <v>14</v>
      </c>
      <c r="D59">
        <v>782</v>
      </c>
    </row>
    <row r="60" spans="1:4" x14ac:dyDescent="0.35">
      <c r="A60" t="s">
        <v>20</v>
      </c>
      <c r="B60">
        <v>498</v>
      </c>
      <c r="C60" t="s">
        <v>14</v>
      </c>
      <c r="D60">
        <v>210</v>
      </c>
    </row>
    <row r="61" spans="1:4" x14ac:dyDescent="0.35">
      <c r="A61" t="s">
        <v>20</v>
      </c>
      <c r="B61">
        <v>180</v>
      </c>
      <c r="C61" t="s">
        <v>14</v>
      </c>
      <c r="D61">
        <v>136</v>
      </c>
    </row>
    <row r="62" spans="1:4" x14ac:dyDescent="0.35">
      <c r="A62" t="s">
        <v>20</v>
      </c>
      <c r="B62">
        <v>27</v>
      </c>
      <c r="C62" t="s">
        <v>14</v>
      </c>
      <c r="D62">
        <v>86</v>
      </c>
    </row>
    <row r="63" spans="1:4" x14ac:dyDescent="0.35">
      <c r="A63" t="s">
        <v>20</v>
      </c>
      <c r="B63">
        <v>2331</v>
      </c>
      <c r="C63" t="s">
        <v>14</v>
      </c>
      <c r="D63">
        <v>19</v>
      </c>
    </row>
    <row r="64" spans="1:4" x14ac:dyDescent="0.35">
      <c r="A64" t="s">
        <v>20</v>
      </c>
      <c r="B64">
        <v>113</v>
      </c>
      <c r="C64" t="s">
        <v>14</v>
      </c>
      <c r="D64">
        <v>886</v>
      </c>
    </row>
    <row r="65" spans="1:4" x14ac:dyDescent="0.35">
      <c r="A65" t="s">
        <v>20</v>
      </c>
      <c r="B65">
        <v>164</v>
      </c>
      <c r="C65" t="s">
        <v>14</v>
      </c>
      <c r="D65">
        <v>35</v>
      </c>
    </row>
    <row r="66" spans="1:4" x14ac:dyDescent="0.35">
      <c r="A66" t="s">
        <v>20</v>
      </c>
      <c r="B66">
        <v>164</v>
      </c>
      <c r="C66" t="s">
        <v>14</v>
      </c>
      <c r="D66">
        <v>24</v>
      </c>
    </row>
    <row r="67" spans="1:4" x14ac:dyDescent="0.35">
      <c r="A67" t="s">
        <v>20</v>
      </c>
      <c r="B67">
        <v>336</v>
      </c>
      <c r="C67" t="s">
        <v>14</v>
      </c>
      <c r="D67">
        <v>86</v>
      </c>
    </row>
    <row r="68" spans="1:4" x14ac:dyDescent="0.35">
      <c r="A68" t="s">
        <v>20</v>
      </c>
      <c r="B68">
        <v>1917</v>
      </c>
      <c r="C68" t="s">
        <v>14</v>
      </c>
      <c r="D68">
        <v>243</v>
      </c>
    </row>
    <row r="69" spans="1:4" x14ac:dyDescent="0.35">
      <c r="A69" t="s">
        <v>20</v>
      </c>
      <c r="B69">
        <v>95</v>
      </c>
      <c r="C69" t="s">
        <v>14</v>
      </c>
      <c r="D69">
        <v>65</v>
      </c>
    </row>
    <row r="70" spans="1:4" x14ac:dyDescent="0.35">
      <c r="A70" t="s">
        <v>20</v>
      </c>
      <c r="B70">
        <v>147</v>
      </c>
      <c r="C70" t="s">
        <v>14</v>
      </c>
      <c r="D70">
        <v>100</v>
      </c>
    </row>
    <row r="71" spans="1:4" x14ac:dyDescent="0.35">
      <c r="A71" t="s">
        <v>20</v>
      </c>
      <c r="B71">
        <v>86</v>
      </c>
      <c r="C71" t="s">
        <v>14</v>
      </c>
      <c r="D71">
        <v>168</v>
      </c>
    </row>
    <row r="72" spans="1:4" x14ac:dyDescent="0.35">
      <c r="A72" t="s">
        <v>20</v>
      </c>
      <c r="B72">
        <v>83</v>
      </c>
      <c r="C72" t="s">
        <v>14</v>
      </c>
      <c r="D72">
        <v>13</v>
      </c>
    </row>
    <row r="73" spans="1:4" x14ac:dyDescent="0.35">
      <c r="A73" t="s">
        <v>20</v>
      </c>
      <c r="B73">
        <v>676</v>
      </c>
      <c r="C73" t="s">
        <v>14</v>
      </c>
      <c r="D73">
        <v>1</v>
      </c>
    </row>
    <row r="74" spans="1:4" x14ac:dyDescent="0.35">
      <c r="A74" t="s">
        <v>20</v>
      </c>
      <c r="B74">
        <v>361</v>
      </c>
      <c r="C74" t="s">
        <v>14</v>
      </c>
      <c r="D74">
        <v>40</v>
      </c>
    </row>
    <row r="75" spans="1:4" x14ac:dyDescent="0.35">
      <c r="A75" t="s">
        <v>20</v>
      </c>
      <c r="B75">
        <v>131</v>
      </c>
      <c r="C75" t="s">
        <v>14</v>
      </c>
      <c r="D75">
        <v>226</v>
      </c>
    </row>
    <row r="76" spans="1:4" x14ac:dyDescent="0.35">
      <c r="A76" t="s">
        <v>20</v>
      </c>
      <c r="B76">
        <v>126</v>
      </c>
      <c r="C76" t="s">
        <v>14</v>
      </c>
      <c r="D76">
        <v>1625</v>
      </c>
    </row>
    <row r="77" spans="1:4" x14ac:dyDescent="0.35">
      <c r="A77" t="s">
        <v>20</v>
      </c>
      <c r="B77">
        <v>275</v>
      </c>
      <c r="C77" t="s">
        <v>14</v>
      </c>
      <c r="D77">
        <v>143</v>
      </c>
    </row>
    <row r="78" spans="1:4" x14ac:dyDescent="0.35">
      <c r="A78" t="s">
        <v>20</v>
      </c>
      <c r="B78">
        <v>67</v>
      </c>
      <c r="C78" t="s">
        <v>14</v>
      </c>
      <c r="D78">
        <v>934</v>
      </c>
    </row>
    <row r="79" spans="1:4" x14ac:dyDescent="0.35">
      <c r="A79" t="s">
        <v>20</v>
      </c>
      <c r="B79">
        <v>154</v>
      </c>
      <c r="C79" t="s">
        <v>14</v>
      </c>
      <c r="D79">
        <v>17</v>
      </c>
    </row>
    <row r="80" spans="1:4" x14ac:dyDescent="0.35">
      <c r="A80" t="s">
        <v>20</v>
      </c>
      <c r="B80">
        <v>1782</v>
      </c>
      <c r="C80" t="s">
        <v>14</v>
      </c>
      <c r="D80">
        <v>2179</v>
      </c>
    </row>
    <row r="81" spans="1:4" x14ac:dyDescent="0.35">
      <c r="A81" t="s">
        <v>20</v>
      </c>
      <c r="B81">
        <v>903</v>
      </c>
      <c r="C81" t="s">
        <v>14</v>
      </c>
      <c r="D81">
        <v>931</v>
      </c>
    </row>
    <row r="82" spans="1:4" x14ac:dyDescent="0.35">
      <c r="A82" t="s">
        <v>20</v>
      </c>
      <c r="B82">
        <v>94</v>
      </c>
      <c r="C82" t="s">
        <v>14</v>
      </c>
      <c r="D82">
        <v>92</v>
      </c>
    </row>
    <row r="83" spans="1:4" x14ac:dyDescent="0.35">
      <c r="A83" t="s">
        <v>20</v>
      </c>
      <c r="B83">
        <v>180</v>
      </c>
      <c r="C83" t="s">
        <v>14</v>
      </c>
      <c r="D83">
        <v>57</v>
      </c>
    </row>
    <row r="84" spans="1:4" x14ac:dyDescent="0.35">
      <c r="A84" t="s">
        <v>20</v>
      </c>
      <c r="B84">
        <v>533</v>
      </c>
      <c r="C84" t="s">
        <v>14</v>
      </c>
      <c r="D84">
        <v>41</v>
      </c>
    </row>
    <row r="85" spans="1:4" x14ac:dyDescent="0.35">
      <c r="A85" t="s">
        <v>20</v>
      </c>
      <c r="B85">
        <v>2443</v>
      </c>
      <c r="C85" t="s">
        <v>14</v>
      </c>
      <c r="D85">
        <v>1</v>
      </c>
    </row>
    <row r="86" spans="1:4" x14ac:dyDescent="0.35">
      <c r="A86" t="s">
        <v>20</v>
      </c>
      <c r="B86">
        <v>89</v>
      </c>
      <c r="C86" t="s">
        <v>14</v>
      </c>
      <c r="D86">
        <v>101</v>
      </c>
    </row>
    <row r="87" spans="1:4" x14ac:dyDescent="0.35">
      <c r="A87" t="s">
        <v>20</v>
      </c>
      <c r="B87">
        <v>159</v>
      </c>
      <c r="C87" t="s">
        <v>14</v>
      </c>
      <c r="D87">
        <v>1335</v>
      </c>
    </row>
    <row r="88" spans="1:4" x14ac:dyDescent="0.35">
      <c r="A88" t="s">
        <v>20</v>
      </c>
      <c r="B88">
        <v>50</v>
      </c>
      <c r="C88" t="s">
        <v>14</v>
      </c>
      <c r="D88">
        <v>15</v>
      </c>
    </row>
    <row r="89" spans="1:4" x14ac:dyDescent="0.35">
      <c r="A89" t="s">
        <v>20</v>
      </c>
      <c r="B89">
        <v>186</v>
      </c>
      <c r="C89" t="s">
        <v>14</v>
      </c>
      <c r="D89">
        <v>454</v>
      </c>
    </row>
    <row r="90" spans="1:4" x14ac:dyDescent="0.35">
      <c r="A90" t="s">
        <v>20</v>
      </c>
      <c r="B90">
        <v>1071</v>
      </c>
      <c r="C90" t="s">
        <v>14</v>
      </c>
      <c r="D90">
        <v>3182</v>
      </c>
    </row>
    <row r="91" spans="1:4" x14ac:dyDescent="0.35">
      <c r="A91" t="s">
        <v>20</v>
      </c>
      <c r="B91">
        <v>117</v>
      </c>
      <c r="C91" t="s">
        <v>14</v>
      </c>
      <c r="D91">
        <v>15</v>
      </c>
    </row>
    <row r="92" spans="1:4" x14ac:dyDescent="0.35">
      <c r="A92" t="s">
        <v>20</v>
      </c>
      <c r="B92">
        <v>70</v>
      </c>
      <c r="C92" t="s">
        <v>14</v>
      </c>
      <c r="D92">
        <v>133</v>
      </c>
    </row>
    <row r="93" spans="1:4" x14ac:dyDescent="0.35">
      <c r="A93" t="s">
        <v>20</v>
      </c>
      <c r="B93">
        <v>135</v>
      </c>
      <c r="C93" t="s">
        <v>14</v>
      </c>
      <c r="D93">
        <v>2062</v>
      </c>
    </row>
    <row r="94" spans="1:4" x14ac:dyDescent="0.35">
      <c r="A94" t="s">
        <v>20</v>
      </c>
      <c r="B94">
        <v>768</v>
      </c>
      <c r="C94" t="s">
        <v>14</v>
      </c>
      <c r="D94">
        <v>29</v>
      </c>
    </row>
    <row r="95" spans="1:4" x14ac:dyDescent="0.35">
      <c r="A95" t="s">
        <v>20</v>
      </c>
      <c r="B95">
        <v>199</v>
      </c>
      <c r="C95" t="s">
        <v>14</v>
      </c>
      <c r="D95">
        <v>132</v>
      </c>
    </row>
    <row r="96" spans="1:4" x14ac:dyDescent="0.35">
      <c r="A96" t="s">
        <v>20</v>
      </c>
      <c r="B96">
        <v>107</v>
      </c>
      <c r="C96" t="s">
        <v>14</v>
      </c>
      <c r="D96">
        <v>137</v>
      </c>
    </row>
    <row r="97" spans="1:4" x14ac:dyDescent="0.35">
      <c r="A97" t="s">
        <v>20</v>
      </c>
      <c r="B97">
        <v>195</v>
      </c>
      <c r="C97" t="s">
        <v>14</v>
      </c>
      <c r="D97">
        <v>908</v>
      </c>
    </row>
    <row r="98" spans="1:4" x14ac:dyDescent="0.35">
      <c r="A98" t="s">
        <v>20</v>
      </c>
      <c r="B98">
        <v>3376</v>
      </c>
      <c r="C98" t="s">
        <v>14</v>
      </c>
      <c r="D98">
        <v>10</v>
      </c>
    </row>
    <row r="99" spans="1:4" x14ac:dyDescent="0.35">
      <c r="A99" t="s">
        <v>20</v>
      </c>
      <c r="B99">
        <v>41</v>
      </c>
      <c r="C99" t="s">
        <v>14</v>
      </c>
      <c r="D99">
        <v>1910</v>
      </c>
    </row>
    <row r="100" spans="1:4" x14ac:dyDescent="0.35">
      <c r="A100" t="s">
        <v>20</v>
      </c>
      <c r="B100">
        <v>1821</v>
      </c>
      <c r="C100" t="s">
        <v>14</v>
      </c>
      <c r="D100">
        <v>38</v>
      </c>
    </row>
    <row r="101" spans="1:4" x14ac:dyDescent="0.35">
      <c r="A101" t="s">
        <v>20</v>
      </c>
      <c r="B101">
        <v>164</v>
      </c>
      <c r="C101" t="s">
        <v>14</v>
      </c>
      <c r="D101">
        <v>104</v>
      </c>
    </row>
    <row r="102" spans="1:4" x14ac:dyDescent="0.35">
      <c r="A102" t="s">
        <v>20</v>
      </c>
      <c r="B102">
        <v>157</v>
      </c>
      <c r="C102" t="s">
        <v>14</v>
      </c>
      <c r="D102">
        <v>49</v>
      </c>
    </row>
    <row r="103" spans="1:4" x14ac:dyDescent="0.35">
      <c r="A103" t="s">
        <v>20</v>
      </c>
      <c r="B103">
        <v>246</v>
      </c>
      <c r="C103" t="s">
        <v>14</v>
      </c>
      <c r="D103">
        <v>1</v>
      </c>
    </row>
    <row r="104" spans="1:4" x14ac:dyDescent="0.35">
      <c r="A104" t="s">
        <v>20</v>
      </c>
      <c r="B104">
        <v>1396</v>
      </c>
      <c r="C104" t="s">
        <v>14</v>
      </c>
      <c r="D104">
        <v>245</v>
      </c>
    </row>
    <row r="105" spans="1:4" x14ac:dyDescent="0.35">
      <c r="A105" t="s">
        <v>20</v>
      </c>
      <c r="B105">
        <v>2506</v>
      </c>
      <c r="C105" t="s">
        <v>14</v>
      </c>
      <c r="D105">
        <v>32</v>
      </c>
    </row>
    <row r="106" spans="1:4" x14ac:dyDescent="0.35">
      <c r="A106" t="s">
        <v>20</v>
      </c>
      <c r="B106">
        <v>244</v>
      </c>
      <c r="C106" t="s">
        <v>14</v>
      </c>
      <c r="D106">
        <v>7</v>
      </c>
    </row>
    <row r="107" spans="1:4" x14ac:dyDescent="0.35">
      <c r="A107" t="s">
        <v>20</v>
      </c>
      <c r="B107">
        <v>146</v>
      </c>
      <c r="C107" t="s">
        <v>14</v>
      </c>
      <c r="D107">
        <v>803</v>
      </c>
    </row>
    <row r="108" spans="1:4" x14ac:dyDescent="0.35">
      <c r="A108" t="s">
        <v>20</v>
      </c>
      <c r="B108">
        <v>1267</v>
      </c>
      <c r="C108" t="s">
        <v>14</v>
      </c>
      <c r="D108">
        <v>16</v>
      </c>
    </row>
    <row r="109" spans="1:4" x14ac:dyDescent="0.35">
      <c r="A109" t="s">
        <v>20</v>
      </c>
      <c r="B109">
        <v>1561</v>
      </c>
      <c r="C109" t="s">
        <v>14</v>
      </c>
      <c r="D109">
        <v>31</v>
      </c>
    </row>
    <row r="110" spans="1:4" x14ac:dyDescent="0.35">
      <c r="A110" t="s">
        <v>20</v>
      </c>
      <c r="B110">
        <v>48</v>
      </c>
      <c r="C110" t="s">
        <v>14</v>
      </c>
      <c r="D110">
        <v>108</v>
      </c>
    </row>
    <row r="111" spans="1:4" x14ac:dyDescent="0.35">
      <c r="A111" t="s">
        <v>20</v>
      </c>
      <c r="B111">
        <v>2739</v>
      </c>
      <c r="C111" t="s">
        <v>14</v>
      </c>
      <c r="D111">
        <v>30</v>
      </c>
    </row>
    <row r="112" spans="1:4" x14ac:dyDescent="0.35">
      <c r="A112" t="s">
        <v>20</v>
      </c>
      <c r="B112">
        <v>3537</v>
      </c>
      <c r="C112" t="s">
        <v>14</v>
      </c>
      <c r="D112">
        <v>17</v>
      </c>
    </row>
    <row r="113" spans="1:4" x14ac:dyDescent="0.35">
      <c r="A113" t="s">
        <v>20</v>
      </c>
      <c r="B113">
        <v>2107</v>
      </c>
      <c r="C113" t="s">
        <v>14</v>
      </c>
      <c r="D113">
        <v>80</v>
      </c>
    </row>
    <row r="114" spans="1:4" x14ac:dyDescent="0.35">
      <c r="A114" t="s">
        <v>20</v>
      </c>
      <c r="B114">
        <v>3318</v>
      </c>
      <c r="C114" t="s">
        <v>14</v>
      </c>
      <c r="D114">
        <v>2468</v>
      </c>
    </row>
    <row r="115" spans="1:4" x14ac:dyDescent="0.35">
      <c r="A115" t="s">
        <v>20</v>
      </c>
      <c r="B115">
        <v>340</v>
      </c>
      <c r="C115" t="s">
        <v>14</v>
      </c>
      <c r="D115">
        <v>26</v>
      </c>
    </row>
    <row r="116" spans="1:4" x14ac:dyDescent="0.35">
      <c r="A116" t="s">
        <v>20</v>
      </c>
      <c r="B116">
        <v>1442</v>
      </c>
      <c r="C116" t="s">
        <v>14</v>
      </c>
      <c r="D116">
        <v>73</v>
      </c>
    </row>
    <row r="117" spans="1:4" x14ac:dyDescent="0.35">
      <c r="A117" t="s">
        <v>20</v>
      </c>
      <c r="B117">
        <v>126</v>
      </c>
      <c r="C117" t="s">
        <v>14</v>
      </c>
      <c r="D117">
        <v>128</v>
      </c>
    </row>
    <row r="118" spans="1:4" x14ac:dyDescent="0.35">
      <c r="A118" t="s">
        <v>20</v>
      </c>
      <c r="B118">
        <v>524</v>
      </c>
      <c r="C118" t="s">
        <v>14</v>
      </c>
      <c r="D118">
        <v>33</v>
      </c>
    </row>
    <row r="119" spans="1:4" x14ac:dyDescent="0.35">
      <c r="A119" t="s">
        <v>20</v>
      </c>
      <c r="B119">
        <v>1989</v>
      </c>
      <c r="C119" t="s">
        <v>14</v>
      </c>
      <c r="D119">
        <v>1072</v>
      </c>
    </row>
    <row r="120" spans="1:4" x14ac:dyDescent="0.35">
      <c r="A120" t="s">
        <v>20</v>
      </c>
      <c r="B120">
        <v>157</v>
      </c>
      <c r="C120" t="s">
        <v>14</v>
      </c>
      <c r="D120">
        <v>393</v>
      </c>
    </row>
    <row r="121" spans="1:4" x14ac:dyDescent="0.35">
      <c r="A121" t="s">
        <v>20</v>
      </c>
      <c r="B121">
        <v>4498</v>
      </c>
      <c r="C121" t="s">
        <v>14</v>
      </c>
      <c r="D121">
        <v>1257</v>
      </c>
    </row>
    <row r="122" spans="1:4" x14ac:dyDescent="0.35">
      <c r="A122" t="s">
        <v>20</v>
      </c>
      <c r="B122">
        <v>80</v>
      </c>
      <c r="C122" t="s">
        <v>14</v>
      </c>
      <c r="D122">
        <v>328</v>
      </c>
    </row>
    <row r="123" spans="1:4" x14ac:dyDescent="0.35">
      <c r="A123" t="s">
        <v>20</v>
      </c>
      <c r="B123">
        <v>43</v>
      </c>
      <c r="C123" t="s">
        <v>14</v>
      </c>
      <c r="D123">
        <v>147</v>
      </c>
    </row>
    <row r="124" spans="1:4" x14ac:dyDescent="0.35">
      <c r="A124" t="s">
        <v>20</v>
      </c>
      <c r="B124">
        <v>2053</v>
      </c>
      <c r="C124" t="s">
        <v>14</v>
      </c>
      <c r="D124">
        <v>830</v>
      </c>
    </row>
    <row r="125" spans="1:4" x14ac:dyDescent="0.35">
      <c r="A125" t="s">
        <v>20</v>
      </c>
      <c r="B125">
        <v>168</v>
      </c>
      <c r="C125" t="s">
        <v>14</v>
      </c>
      <c r="D125">
        <v>331</v>
      </c>
    </row>
    <row r="126" spans="1:4" x14ac:dyDescent="0.35">
      <c r="A126" t="s">
        <v>20</v>
      </c>
      <c r="B126">
        <v>4289</v>
      </c>
      <c r="C126" t="s">
        <v>14</v>
      </c>
      <c r="D126">
        <v>25</v>
      </c>
    </row>
    <row r="127" spans="1:4" x14ac:dyDescent="0.35">
      <c r="A127" t="s">
        <v>20</v>
      </c>
      <c r="B127">
        <v>165</v>
      </c>
      <c r="C127" t="s">
        <v>14</v>
      </c>
      <c r="D127">
        <v>3483</v>
      </c>
    </row>
    <row r="128" spans="1:4" x14ac:dyDescent="0.35">
      <c r="A128" t="s">
        <v>20</v>
      </c>
      <c r="B128">
        <v>1815</v>
      </c>
      <c r="C128" t="s">
        <v>14</v>
      </c>
      <c r="D128">
        <v>923</v>
      </c>
    </row>
    <row r="129" spans="1:4" x14ac:dyDescent="0.35">
      <c r="A129" t="s">
        <v>20</v>
      </c>
      <c r="B129">
        <v>397</v>
      </c>
      <c r="C129" t="s">
        <v>14</v>
      </c>
      <c r="D129">
        <v>1</v>
      </c>
    </row>
    <row r="130" spans="1:4" x14ac:dyDescent="0.35">
      <c r="A130" t="s">
        <v>20</v>
      </c>
      <c r="B130">
        <v>1539</v>
      </c>
      <c r="C130" t="s">
        <v>14</v>
      </c>
      <c r="D130">
        <v>33</v>
      </c>
    </row>
    <row r="131" spans="1:4" x14ac:dyDescent="0.35">
      <c r="A131" t="s">
        <v>20</v>
      </c>
      <c r="B131">
        <v>138</v>
      </c>
      <c r="C131" t="s">
        <v>14</v>
      </c>
      <c r="D131">
        <v>40</v>
      </c>
    </row>
    <row r="132" spans="1:4" x14ac:dyDescent="0.35">
      <c r="A132" t="s">
        <v>20</v>
      </c>
      <c r="B132">
        <v>3594</v>
      </c>
      <c r="C132" t="s">
        <v>14</v>
      </c>
      <c r="D132">
        <v>23</v>
      </c>
    </row>
    <row r="133" spans="1:4" x14ac:dyDescent="0.35">
      <c r="A133" t="s">
        <v>20</v>
      </c>
      <c r="B133">
        <v>5880</v>
      </c>
      <c r="C133" t="s">
        <v>14</v>
      </c>
      <c r="D133">
        <v>75</v>
      </c>
    </row>
    <row r="134" spans="1:4" x14ac:dyDescent="0.35">
      <c r="A134" t="s">
        <v>20</v>
      </c>
      <c r="B134">
        <v>112</v>
      </c>
      <c r="C134" t="s">
        <v>14</v>
      </c>
      <c r="D134">
        <v>2176</v>
      </c>
    </row>
    <row r="135" spans="1:4" x14ac:dyDescent="0.35">
      <c r="A135" t="s">
        <v>20</v>
      </c>
      <c r="B135">
        <v>943</v>
      </c>
      <c r="C135" t="s">
        <v>14</v>
      </c>
      <c r="D135">
        <v>441</v>
      </c>
    </row>
    <row r="136" spans="1:4" x14ac:dyDescent="0.35">
      <c r="A136" t="s">
        <v>20</v>
      </c>
      <c r="B136">
        <v>2468</v>
      </c>
      <c r="C136" t="s">
        <v>14</v>
      </c>
      <c r="D136">
        <v>25</v>
      </c>
    </row>
    <row r="137" spans="1:4" x14ac:dyDescent="0.35">
      <c r="A137" t="s">
        <v>20</v>
      </c>
      <c r="B137">
        <v>2551</v>
      </c>
      <c r="C137" t="s">
        <v>14</v>
      </c>
      <c r="D137">
        <v>127</v>
      </c>
    </row>
    <row r="138" spans="1:4" x14ac:dyDescent="0.35">
      <c r="A138" t="s">
        <v>20</v>
      </c>
      <c r="B138">
        <v>101</v>
      </c>
      <c r="C138" t="s">
        <v>14</v>
      </c>
      <c r="D138">
        <v>355</v>
      </c>
    </row>
    <row r="139" spans="1:4" x14ac:dyDescent="0.35">
      <c r="A139" t="s">
        <v>20</v>
      </c>
      <c r="B139">
        <v>92</v>
      </c>
      <c r="C139" t="s">
        <v>14</v>
      </c>
      <c r="D139">
        <v>44</v>
      </c>
    </row>
    <row r="140" spans="1:4" x14ac:dyDescent="0.35">
      <c r="A140" t="s">
        <v>20</v>
      </c>
      <c r="B140">
        <v>62</v>
      </c>
      <c r="C140" t="s">
        <v>14</v>
      </c>
      <c r="D140">
        <v>67</v>
      </c>
    </row>
    <row r="141" spans="1:4" x14ac:dyDescent="0.35">
      <c r="A141" t="s">
        <v>20</v>
      </c>
      <c r="B141">
        <v>149</v>
      </c>
      <c r="C141" t="s">
        <v>14</v>
      </c>
      <c r="D141">
        <v>1068</v>
      </c>
    </row>
    <row r="142" spans="1:4" x14ac:dyDescent="0.35">
      <c r="A142" t="s">
        <v>20</v>
      </c>
      <c r="B142">
        <v>329</v>
      </c>
      <c r="C142" t="s">
        <v>14</v>
      </c>
      <c r="D142">
        <v>424</v>
      </c>
    </row>
    <row r="143" spans="1:4" x14ac:dyDescent="0.35">
      <c r="A143" t="s">
        <v>20</v>
      </c>
      <c r="B143">
        <v>97</v>
      </c>
      <c r="C143" t="s">
        <v>14</v>
      </c>
      <c r="D143">
        <v>151</v>
      </c>
    </row>
    <row r="144" spans="1:4" x14ac:dyDescent="0.35">
      <c r="A144" t="s">
        <v>20</v>
      </c>
      <c r="B144">
        <v>1784</v>
      </c>
      <c r="C144" t="s">
        <v>14</v>
      </c>
      <c r="D144">
        <v>1608</v>
      </c>
    </row>
    <row r="145" spans="1:4" x14ac:dyDescent="0.35">
      <c r="A145" t="s">
        <v>20</v>
      </c>
      <c r="B145">
        <v>1684</v>
      </c>
      <c r="C145" t="s">
        <v>14</v>
      </c>
      <c r="D145">
        <v>941</v>
      </c>
    </row>
    <row r="146" spans="1:4" x14ac:dyDescent="0.35">
      <c r="A146" t="s">
        <v>20</v>
      </c>
      <c r="B146">
        <v>250</v>
      </c>
      <c r="C146" t="s">
        <v>14</v>
      </c>
      <c r="D146">
        <v>1</v>
      </c>
    </row>
    <row r="147" spans="1:4" x14ac:dyDescent="0.35">
      <c r="A147" t="s">
        <v>20</v>
      </c>
      <c r="B147">
        <v>238</v>
      </c>
      <c r="C147" t="s">
        <v>14</v>
      </c>
      <c r="D147">
        <v>40</v>
      </c>
    </row>
    <row r="148" spans="1:4" x14ac:dyDescent="0.35">
      <c r="A148" t="s">
        <v>20</v>
      </c>
      <c r="B148">
        <v>53</v>
      </c>
      <c r="C148" t="s">
        <v>14</v>
      </c>
      <c r="D148">
        <v>3015</v>
      </c>
    </row>
    <row r="149" spans="1:4" x14ac:dyDescent="0.35">
      <c r="A149" t="s">
        <v>20</v>
      </c>
      <c r="B149">
        <v>214</v>
      </c>
      <c r="C149" t="s">
        <v>14</v>
      </c>
      <c r="D149">
        <v>435</v>
      </c>
    </row>
    <row r="150" spans="1:4" x14ac:dyDescent="0.35">
      <c r="A150" t="s">
        <v>20</v>
      </c>
      <c r="B150">
        <v>222</v>
      </c>
      <c r="C150" t="s">
        <v>14</v>
      </c>
      <c r="D150">
        <v>714</v>
      </c>
    </row>
    <row r="151" spans="1:4" x14ac:dyDescent="0.35">
      <c r="A151" t="s">
        <v>20</v>
      </c>
      <c r="B151">
        <v>1884</v>
      </c>
      <c r="C151" t="s">
        <v>14</v>
      </c>
      <c r="D151">
        <v>5497</v>
      </c>
    </row>
    <row r="152" spans="1:4" x14ac:dyDescent="0.35">
      <c r="A152" t="s">
        <v>20</v>
      </c>
      <c r="B152">
        <v>218</v>
      </c>
      <c r="C152" t="s">
        <v>14</v>
      </c>
      <c r="D152">
        <v>418</v>
      </c>
    </row>
    <row r="153" spans="1:4" x14ac:dyDescent="0.35">
      <c r="A153" t="s">
        <v>20</v>
      </c>
      <c r="B153">
        <v>6465</v>
      </c>
      <c r="C153" t="s">
        <v>14</v>
      </c>
      <c r="D153">
        <v>1439</v>
      </c>
    </row>
    <row r="154" spans="1:4" x14ac:dyDescent="0.35">
      <c r="A154" t="s">
        <v>20</v>
      </c>
      <c r="B154">
        <v>59</v>
      </c>
      <c r="C154" t="s">
        <v>14</v>
      </c>
      <c r="D154">
        <v>15</v>
      </c>
    </row>
    <row r="155" spans="1:4" x14ac:dyDescent="0.35">
      <c r="A155" t="s">
        <v>20</v>
      </c>
      <c r="B155">
        <v>88</v>
      </c>
      <c r="C155" t="s">
        <v>14</v>
      </c>
      <c r="D155">
        <v>1999</v>
      </c>
    </row>
    <row r="156" spans="1:4" x14ac:dyDescent="0.35">
      <c r="A156" t="s">
        <v>20</v>
      </c>
      <c r="B156">
        <v>1697</v>
      </c>
      <c r="C156" t="s">
        <v>14</v>
      </c>
      <c r="D156">
        <v>118</v>
      </c>
    </row>
    <row r="157" spans="1:4" x14ac:dyDescent="0.35">
      <c r="A157" t="s">
        <v>20</v>
      </c>
      <c r="B157">
        <v>92</v>
      </c>
      <c r="C157" t="s">
        <v>14</v>
      </c>
      <c r="D157">
        <v>162</v>
      </c>
    </row>
    <row r="158" spans="1:4" x14ac:dyDescent="0.35">
      <c r="A158" t="s">
        <v>20</v>
      </c>
      <c r="B158">
        <v>186</v>
      </c>
      <c r="C158" t="s">
        <v>14</v>
      </c>
      <c r="D158">
        <v>83</v>
      </c>
    </row>
    <row r="159" spans="1:4" x14ac:dyDescent="0.35">
      <c r="A159" t="s">
        <v>20</v>
      </c>
      <c r="B159">
        <v>138</v>
      </c>
      <c r="C159" t="s">
        <v>14</v>
      </c>
      <c r="D159">
        <v>747</v>
      </c>
    </row>
    <row r="160" spans="1:4" x14ac:dyDescent="0.35">
      <c r="A160" t="s">
        <v>20</v>
      </c>
      <c r="B160">
        <v>261</v>
      </c>
      <c r="C160" t="s">
        <v>14</v>
      </c>
      <c r="D160">
        <v>84</v>
      </c>
    </row>
    <row r="161" spans="1:4" x14ac:dyDescent="0.35">
      <c r="A161" t="s">
        <v>20</v>
      </c>
      <c r="B161">
        <v>107</v>
      </c>
      <c r="C161" t="s">
        <v>14</v>
      </c>
      <c r="D161">
        <v>91</v>
      </c>
    </row>
    <row r="162" spans="1:4" x14ac:dyDescent="0.35">
      <c r="A162" t="s">
        <v>20</v>
      </c>
      <c r="B162">
        <v>199</v>
      </c>
      <c r="C162" t="s">
        <v>14</v>
      </c>
      <c r="D162">
        <v>792</v>
      </c>
    </row>
    <row r="163" spans="1:4" x14ac:dyDescent="0.35">
      <c r="A163" t="s">
        <v>20</v>
      </c>
      <c r="B163">
        <v>5512</v>
      </c>
      <c r="C163" t="s">
        <v>14</v>
      </c>
      <c r="D163">
        <v>32</v>
      </c>
    </row>
    <row r="164" spans="1:4" x14ac:dyDescent="0.35">
      <c r="A164" t="s">
        <v>20</v>
      </c>
      <c r="B164">
        <v>86</v>
      </c>
      <c r="C164" t="s">
        <v>14</v>
      </c>
      <c r="D164">
        <v>186</v>
      </c>
    </row>
    <row r="165" spans="1:4" x14ac:dyDescent="0.35">
      <c r="A165" t="s">
        <v>20</v>
      </c>
      <c r="B165">
        <v>2768</v>
      </c>
      <c r="C165" t="s">
        <v>14</v>
      </c>
      <c r="D165">
        <v>605</v>
      </c>
    </row>
    <row r="166" spans="1:4" x14ac:dyDescent="0.35">
      <c r="A166" t="s">
        <v>20</v>
      </c>
      <c r="B166">
        <v>48</v>
      </c>
      <c r="C166" t="s">
        <v>14</v>
      </c>
      <c r="D166">
        <v>1</v>
      </c>
    </row>
    <row r="167" spans="1:4" x14ac:dyDescent="0.35">
      <c r="A167" t="s">
        <v>20</v>
      </c>
      <c r="B167">
        <v>87</v>
      </c>
      <c r="C167" t="s">
        <v>14</v>
      </c>
      <c r="D167">
        <v>31</v>
      </c>
    </row>
    <row r="168" spans="1:4" x14ac:dyDescent="0.35">
      <c r="A168" t="s">
        <v>20</v>
      </c>
      <c r="B168">
        <v>1894</v>
      </c>
      <c r="C168" t="s">
        <v>14</v>
      </c>
      <c r="D168">
        <v>1181</v>
      </c>
    </row>
    <row r="169" spans="1:4" x14ac:dyDescent="0.35">
      <c r="A169" t="s">
        <v>20</v>
      </c>
      <c r="B169">
        <v>282</v>
      </c>
      <c r="C169" t="s">
        <v>14</v>
      </c>
      <c r="D169">
        <v>39</v>
      </c>
    </row>
    <row r="170" spans="1:4" x14ac:dyDescent="0.35">
      <c r="A170" t="s">
        <v>20</v>
      </c>
      <c r="B170">
        <v>116</v>
      </c>
      <c r="C170" t="s">
        <v>14</v>
      </c>
      <c r="D170">
        <v>46</v>
      </c>
    </row>
    <row r="171" spans="1:4" x14ac:dyDescent="0.35">
      <c r="A171" t="s">
        <v>20</v>
      </c>
      <c r="B171">
        <v>83</v>
      </c>
      <c r="C171" t="s">
        <v>14</v>
      </c>
      <c r="D171">
        <v>105</v>
      </c>
    </row>
    <row r="172" spans="1:4" x14ac:dyDescent="0.35">
      <c r="A172" t="s">
        <v>20</v>
      </c>
      <c r="B172">
        <v>91</v>
      </c>
      <c r="C172" t="s">
        <v>14</v>
      </c>
      <c r="D172">
        <v>535</v>
      </c>
    </row>
    <row r="173" spans="1:4" x14ac:dyDescent="0.35">
      <c r="A173" t="s">
        <v>20</v>
      </c>
      <c r="B173">
        <v>546</v>
      </c>
      <c r="C173" t="s">
        <v>14</v>
      </c>
      <c r="D173">
        <v>16</v>
      </c>
    </row>
    <row r="174" spans="1:4" x14ac:dyDescent="0.35">
      <c r="A174" t="s">
        <v>20</v>
      </c>
      <c r="B174">
        <v>393</v>
      </c>
      <c r="C174" t="s">
        <v>14</v>
      </c>
      <c r="D174">
        <v>575</v>
      </c>
    </row>
    <row r="175" spans="1:4" x14ac:dyDescent="0.35">
      <c r="A175" t="s">
        <v>20</v>
      </c>
      <c r="B175">
        <v>133</v>
      </c>
      <c r="C175" t="s">
        <v>14</v>
      </c>
      <c r="D175">
        <v>1120</v>
      </c>
    </row>
    <row r="176" spans="1:4" x14ac:dyDescent="0.35">
      <c r="A176" t="s">
        <v>20</v>
      </c>
      <c r="B176">
        <v>254</v>
      </c>
      <c r="C176" t="s">
        <v>14</v>
      </c>
      <c r="D176">
        <v>113</v>
      </c>
    </row>
    <row r="177" spans="1:4" x14ac:dyDescent="0.35">
      <c r="A177" t="s">
        <v>20</v>
      </c>
      <c r="B177">
        <v>176</v>
      </c>
      <c r="C177" t="s">
        <v>14</v>
      </c>
      <c r="D177">
        <v>1538</v>
      </c>
    </row>
    <row r="178" spans="1:4" x14ac:dyDescent="0.35">
      <c r="A178" t="s">
        <v>20</v>
      </c>
      <c r="B178">
        <v>337</v>
      </c>
      <c r="C178" t="s">
        <v>14</v>
      </c>
      <c r="D178">
        <v>9</v>
      </c>
    </row>
    <row r="179" spans="1:4" x14ac:dyDescent="0.35">
      <c r="A179" t="s">
        <v>20</v>
      </c>
      <c r="B179">
        <v>107</v>
      </c>
      <c r="C179" t="s">
        <v>14</v>
      </c>
      <c r="D179">
        <v>554</v>
      </c>
    </row>
    <row r="180" spans="1:4" x14ac:dyDescent="0.35">
      <c r="A180" t="s">
        <v>20</v>
      </c>
      <c r="B180">
        <v>183</v>
      </c>
      <c r="C180" t="s">
        <v>14</v>
      </c>
      <c r="D180">
        <v>648</v>
      </c>
    </row>
    <row r="181" spans="1:4" x14ac:dyDescent="0.35">
      <c r="A181" t="s">
        <v>20</v>
      </c>
      <c r="B181">
        <v>72</v>
      </c>
      <c r="C181" t="s">
        <v>14</v>
      </c>
      <c r="D181">
        <v>21</v>
      </c>
    </row>
    <row r="182" spans="1:4" x14ac:dyDescent="0.35">
      <c r="A182" t="s">
        <v>20</v>
      </c>
      <c r="B182">
        <v>295</v>
      </c>
      <c r="C182" t="s">
        <v>14</v>
      </c>
      <c r="D182">
        <v>54</v>
      </c>
    </row>
    <row r="183" spans="1:4" x14ac:dyDescent="0.35">
      <c r="A183" t="s">
        <v>20</v>
      </c>
      <c r="B183">
        <v>142</v>
      </c>
      <c r="C183" t="s">
        <v>14</v>
      </c>
      <c r="D183">
        <v>120</v>
      </c>
    </row>
    <row r="184" spans="1:4" x14ac:dyDescent="0.35">
      <c r="A184" t="s">
        <v>20</v>
      </c>
      <c r="B184">
        <v>85</v>
      </c>
      <c r="C184" t="s">
        <v>14</v>
      </c>
      <c r="D184">
        <v>579</v>
      </c>
    </row>
    <row r="185" spans="1:4" x14ac:dyDescent="0.35">
      <c r="A185" t="s">
        <v>20</v>
      </c>
      <c r="B185">
        <v>659</v>
      </c>
      <c r="C185" t="s">
        <v>14</v>
      </c>
      <c r="D185">
        <v>2072</v>
      </c>
    </row>
    <row r="186" spans="1:4" x14ac:dyDescent="0.35">
      <c r="A186" t="s">
        <v>20</v>
      </c>
      <c r="B186">
        <v>121</v>
      </c>
      <c r="C186" t="s">
        <v>14</v>
      </c>
      <c r="D186">
        <v>0</v>
      </c>
    </row>
    <row r="187" spans="1:4" x14ac:dyDescent="0.35">
      <c r="A187" t="s">
        <v>20</v>
      </c>
      <c r="B187">
        <v>3742</v>
      </c>
      <c r="C187" t="s">
        <v>14</v>
      </c>
      <c r="D187">
        <v>1796</v>
      </c>
    </row>
    <row r="188" spans="1:4" x14ac:dyDescent="0.35">
      <c r="A188" t="s">
        <v>20</v>
      </c>
      <c r="B188">
        <v>223</v>
      </c>
      <c r="C188" t="s">
        <v>14</v>
      </c>
      <c r="D188">
        <v>62</v>
      </c>
    </row>
    <row r="189" spans="1:4" x14ac:dyDescent="0.35">
      <c r="A189" t="s">
        <v>20</v>
      </c>
      <c r="B189">
        <v>133</v>
      </c>
      <c r="C189" t="s">
        <v>14</v>
      </c>
      <c r="D189">
        <v>347</v>
      </c>
    </row>
    <row r="190" spans="1:4" x14ac:dyDescent="0.35">
      <c r="A190" t="s">
        <v>20</v>
      </c>
      <c r="B190">
        <v>5168</v>
      </c>
      <c r="C190" t="s">
        <v>14</v>
      </c>
      <c r="D190">
        <v>19</v>
      </c>
    </row>
    <row r="191" spans="1:4" x14ac:dyDescent="0.35">
      <c r="A191" t="s">
        <v>20</v>
      </c>
      <c r="B191">
        <v>307</v>
      </c>
      <c r="C191" t="s">
        <v>14</v>
      </c>
      <c r="D191">
        <v>1258</v>
      </c>
    </row>
    <row r="192" spans="1:4" x14ac:dyDescent="0.35">
      <c r="A192" t="s">
        <v>20</v>
      </c>
      <c r="B192">
        <v>2441</v>
      </c>
      <c r="C192" t="s">
        <v>14</v>
      </c>
      <c r="D192">
        <v>362</v>
      </c>
    </row>
    <row r="193" spans="1:4" x14ac:dyDescent="0.35">
      <c r="A193" t="s">
        <v>20</v>
      </c>
      <c r="B193">
        <v>1385</v>
      </c>
      <c r="C193" t="s">
        <v>14</v>
      </c>
      <c r="D193">
        <v>133</v>
      </c>
    </row>
    <row r="194" spans="1:4" x14ac:dyDescent="0.35">
      <c r="A194" t="s">
        <v>20</v>
      </c>
      <c r="B194">
        <v>190</v>
      </c>
      <c r="C194" t="s">
        <v>14</v>
      </c>
      <c r="D194">
        <v>846</v>
      </c>
    </row>
    <row r="195" spans="1:4" x14ac:dyDescent="0.35">
      <c r="A195" t="s">
        <v>20</v>
      </c>
      <c r="B195">
        <v>470</v>
      </c>
      <c r="C195" t="s">
        <v>14</v>
      </c>
      <c r="D195">
        <v>10</v>
      </c>
    </row>
    <row r="196" spans="1:4" x14ac:dyDescent="0.35">
      <c r="A196" t="s">
        <v>20</v>
      </c>
      <c r="B196">
        <v>253</v>
      </c>
      <c r="C196" t="s">
        <v>14</v>
      </c>
      <c r="D196">
        <v>191</v>
      </c>
    </row>
    <row r="197" spans="1:4" x14ac:dyDescent="0.35">
      <c r="A197" t="s">
        <v>20</v>
      </c>
      <c r="B197">
        <v>1113</v>
      </c>
      <c r="C197" t="s">
        <v>14</v>
      </c>
      <c r="D197">
        <v>1979</v>
      </c>
    </row>
    <row r="198" spans="1:4" x14ac:dyDescent="0.35">
      <c r="A198" t="s">
        <v>20</v>
      </c>
      <c r="B198">
        <v>2283</v>
      </c>
      <c r="C198" t="s">
        <v>14</v>
      </c>
      <c r="D198">
        <v>63</v>
      </c>
    </row>
    <row r="199" spans="1:4" x14ac:dyDescent="0.35">
      <c r="A199" t="s">
        <v>20</v>
      </c>
      <c r="B199">
        <v>1095</v>
      </c>
      <c r="C199" t="s">
        <v>14</v>
      </c>
      <c r="D199">
        <v>6080</v>
      </c>
    </row>
    <row r="200" spans="1:4" x14ac:dyDescent="0.35">
      <c r="A200" t="s">
        <v>20</v>
      </c>
      <c r="B200">
        <v>1690</v>
      </c>
      <c r="C200" t="s">
        <v>14</v>
      </c>
      <c r="D200">
        <v>80</v>
      </c>
    </row>
    <row r="201" spans="1:4" x14ac:dyDescent="0.35">
      <c r="A201" t="s">
        <v>20</v>
      </c>
      <c r="B201">
        <v>191</v>
      </c>
      <c r="C201" t="s">
        <v>14</v>
      </c>
      <c r="D201">
        <v>9</v>
      </c>
    </row>
    <row r="202" spans="1:4" x14ac:dyDescent="0.35">
      <c r="A202" t="s">
        <v>20</v>
      </c>
      <c r="B202">
        <v>2013</v>
      </c>
      <c r="C202" t="s">
        <v>14</v>
      </c>
      <c r="D202">
        <v>1784</v>
      </c>
    </row>
    <row r="203" spans="1:4" x14ac:dyDescent="0.35">
      <c r="A203" t="s">
        <v>20</v>
      </c>
      <c r="B203">
        <v>1703</v>
      </c>
      <c r="C203" t="s">
        <v>14</v>
      </c>
      <c r="D203">
        <v>243</v>
      </c>
    </row>
    <row r="204" spans="1:4" x14ac:dyDescent="0.35">
      <c r="A204" t="s">
        <v>20</v>
      </c>
      <c r="B204">
        <v>80</v>
      </c>
      <c r="C204" t="s">
        <v>14</v>
      </c>
      <c r="D204">
        <v>1296</v>
      </c>
    </row>
    <row r="205" spans="1:4" x14ac:dyDescent="0.35">
      <c r="A205" t="s">
        <v>20</v>
      </c>
      <c r="B205">
        <v>41</v>
      </c>
      <c r="C205" t="s">
        <v>14</v>
      </c>
      <c r="D205">
        <v>77</v>
      </c>
    </row>
    <row r="206" spans="1:4" x14ac:dyDescent="0.35">
      <c r="A206" t="s">
        <v>20</v>
      </c>
      <c r="B206">
        <v>187</v>
      </c>
      <c r="C206" t="s">
        <v>14</v>
      </c>
      <c r="D206">
        <v>395</v>
      </c>
    </row>
    <row r="207" spans="1:4" x14ac:dyDescent="0.35">
      <c r="A207" t="s">
        <v>20</v>
      </c>
      <c r="B207">
        <v>2875</v>
      </c>
      <c r="C207" t="s">
        <v>14</v>
      </c>
      <c r="D207">
        <v>49</v>
      </c>
    </row>
    <row r="208" spans="1:4" x14ac:dyDescent="0.35">
      <c r="A208" t="s">
        <v>20</v>
      </c>
      <c r="B208">
        <v>88</v>
      </c>
      <c r="C208" t="s">
        <v>14</v>
      </c>
      <c r="D208">
        <v>180</v>
      </c>
    </row>
    <row r="209" spans="1:4" x14ac:dyDescent="0.35">
      <c r="A209" t="s">
        <v>20</v>
      </c>
      <c r="B209">
        <v>191</v>
      </c>
      <c r="C209" t="s">
        <v>14</v>
      </c>
      <c r="D209">
        <v>2690</v>
      </c>
    </row>
    <row r="210" spans="1:4" x14ac:dyDescent="0.35">
      <c r="A210" t="s">
        <v>20</v>
      </c>
      <c r="B210">
        <v>139</v>
      </c>
      <c r="C210" t="s">
        <v>14</v>
      </c>
      <c r="D210">
        <v>2779</v>
      </c>
    </row>
    <row r="211" spans="1:4" x14ac:dyDescent="0.35">
      <c r="A211" t="s">
        <v>20</v>
      </c>
      <c r="B211">
        <v>186</v>
      </c>
      <c r="C211" t="s">
        <v>14</v>
      </c>
      <c r="D211">
        <v>92</v>
      </c>
    </row>
    <row r="212" spans="1:4" x14ac:dyDescent="0.35">
      <c r="A212" t="s">
        <v>20</v>
      </c>
      <c r="B212">
        <v>112</v>
      </c>
      <c r="C212" t="s">
        <v>14</v>
      </c>
      <c r="D212">
        <v>1028</v>
      </c>
    </row>
    <row r="213" spans="1:4" x14ac:dyDescent="0.35">
      <c r="A213" t="s">
        <v>20</v>
      </c>
      <c r="B213">
        <v>101</v>
      </c>
      <c r="C213" t="s">
        <v>14</v>
      </c>
      <c r="D213">
        <v>26</v>
      </c>
    </row>
    <row r="214" spans="1:4" x14ac:dyDescent="0.35">
      <c r="A214" t="s">
        <v>20</v>
      </c>
      <c r="B214">
        <v>206</v>
      </c>
      <c r="C214" t="s">
        <v>14</v>
      </c>
      <c r="D214">
        <v>1790</v>
      </c>
    </row>
    <row r="215" spans="1:4" x14ac:dyDescent="0.35">
      <c r="A215" t="s">
        <v>20</v>
      </c>
      <c r="B215">
        <v>154</v>
      </c>
      <c r="C215" t="s">
        <v>14</v>
      </c>
      <c r="D215">
        <v>37</v>
      </c>
    </row>
    <row r="216" spans="1:4" x14ac:dyDescent="0.35">
      <c r="A216" t="s">
        <v>20</v>
      </c>
      <c r="B216">
        <v>5966</v>
      </c>
      <c r="C216" t="s">
        <v>14</v>
      </c>
      <c r="D216">
        <v>35</v>
      </c>
    </row>
    <row r="217" spans="1:4" x14ac:dyDescent="0.35">
      <c r="A217" t="s">
        <v>20</v>
      </c>
      <c r="B217">
        <v>169</v>
      </c>
      <c r="C217" t="s">
        <v>14</v>
      </c>
      <c r="D217">
        <v>558</v>
      </c>
    </row>
    <row r="218" spans="1:4" x14ac:dyDescent="0.35">
      <c r="A218" t="s">
        <v>20</v>
      </c>
      <c r="B218">
        <v>2106</v>
      </c>
      <c r="C218" t="s">
        <v>14</v>
      </c>
      <c r="D218">
        <v>64</v>
      </c>
    </row>
    <row r="219" spans="1:4" x14ac:dyDescent="0.35">
      <c r="A219" t="s">
        <v>20</v>
      </c>
      <c r="B219">
        <v>131</v>
      </c>
      <c r="C219" t="s">
        <v>14</v>
      </c>
      <c r="D219">
        <v>245</v>
      </c>
    </row>
    <row r="220" spans="1:4" x14ac:dyDescent="0.35">
      <c r="A220" t="s">
        <v>20</v>
      </c>
      <c r="B220">
        <v>84</v>
      </c>
      <c r="C220" t="s">
        <v>14</v>
      </c>
      <c r="D220">
        <v>71</v>
      </c>
    </row>
    <row r="221" spans="1:4" x14ac:dyDescent="0.35">
      <c r="A221" t="s">
        <v>20</v>
      </c>
      <c r="B221">
        <v>155</v>
      </c>
      <c r="C221" t="s">
        <v>14</v>
      </c>
      <c r="D221">
        <v>42</v>
      </c>
    </row>
    <row r="222" spans="1:4" x14ac:dyDescent="0.35">
      <c r="A222" t="s">
        <v>20</v>
      </c>
      <c r="B222">
        <v>189</v>
      </c>
      <c r="C222" t="s">
        <v>14</v>
      </c>
      <c r="D222">
        <v>156</v>
      </c>
    </row>
    <row r="223" spans="1:4" x14ac:dyDescent="0.35">
      <c r="A223" t="s">
        <v>20</v>
      </c>
      <c r="B223">
        <v>4799</v>
      </c>
      <c r="C223" t="s">
        <v>14</v>
      </c>
      <c r="D223">
        <v>1368</v>
      </c>
    </row>
    <row r="224" spans="1:4" x14ac:dyDescent="0.35">
      <c r="A224" t="s">
        <v>20</v>
      </c>
      <c r="B224">
        <v>1137</v>
      </c>
      <c r="C224" t="s">
        <v>14</v>
      </c>
      <c r="D224">
        <v>102</v>
      </c>
    </row>
    <row r="225" spans="1:4" x14ac:dyDescent="0.35">
      <c r="A225" t="s">
        <v>20</v>
      </c>
      <c r="B225">
        <v>1152</v>
      </c>
      <c r="C225" t="s">
        <v>14</v>
      </c>
      <c r="D225">
        <v>86</v>
      </c>
    </row>
    <row r="226" spans="1:4" x14ac:dyDescent="0.35">
      <c r="A226" t="s">
        <v>20</v>
      </c>
      <c r="B226">
        <v>50</v>
      </c>
      <c r="C226" t="s">
        <v>14</v>
      </c>
      <c r="D226">
        <v>253</v>
      </c>
    </row>
    <row r="227" spans="1:4" x14ac:dyDescent="0.35">
      <c r="A227" t="s">
        <v>20</v>
      </c>
      <c r="B227">
        <v>3059</v>
      </c>
      <c r="C227" t="s">
        <v>14</v>
      </c>
      <c r="D227">
        <v>157</v>
      </c>
    </row>
    <row r="228" spans="1:4" x14ac:dyDescent="0.35">
      <c r="A228" t="s">
        <v>20</v>
      </c>
      <c r="B228">
        <v>34</v>
      </c>
      <c r="C228" t="s">
        <v>14</v>
      </c>
      <c r="D228">
        <v>183</v>
      </c>
    </row>
    <row r="229" spans="1:4" x14ac:dyDescent="0.35">
      <c r="A229" t="s">
        <v>20</v>
      </c>
      <c r="B229">
        <v>220</v>
      </c>
      <c r="C229" t="s">
        <v>14</v>
      </c>
      <c r="D229">
        <v>82</v>
      </c>
    </row>
    <row r="230" spans="1:4" x14ac:dyDescent="0.35">
      <c r="A230" t="s">
        <v>20</v>
      </c>
      <c r="B230">
        <v>1604</v>
      </c>
      <c r="C230" t="s">
        <v>14</v>
      </c>
      <c r="D230">
        <v>1</v>
      </c>
    </row>
    <row r="231" spans="1:4" x14ac:dyDescent="0.35">
      <c r="A231" t="s">
        <v>20</v>
      </c>
      <c r="B231">
        <v>454</v>
      </c>
      <c r="C231" t="s">
        <v>14</v>
      </c>
      <c r="D231">
        <v>1198</v>
      </c>
    </row>
    <row r="232" spans="1:4" x14ac:dyDescent="0.35">
      <c r="A232" t="s">
        <v>20</v>
      </c>
      <c r="B232">
        <v>123</v>
      </c>
      <c r="C232" t="s">
        <v>14</v>
      </c>
      <c r="D232">
        <v>648</v>
      </c>
    </row>
    <row r="233" spans="1:4" x14ac:dyDescent="0.35">
      <c r="A233" t="s">
        <v>20</v>
      </c>
      <c r="B233">
        <v>299</v>
      </c>
      <c r="C233" t="s">
        <v>14</v>
      </c>
      <c r="D233">
        <v>64</v>
      </c>
    </row>
    <row r="234" spans="1:4" x14ac:dyDescent="0.35">
      <c r="A234" t="s">
        <v>20</v>
      </c>
      <c r="B234">
        <v>2237</v>
      </c>
      <c r="C234" t="s">
        <v>14</v>
      </c>
      <c r="D234">
        <v>62</v>
      </c>
    </row>
    <row r="235" spans="1:4" x14ac:dyDescent="0.35">
      <c r="A235" t="s">
        <v>20</v>
      </c>
      <c r="B235">
        <v>645</v>
      </c>
      <c r="C235" t="s">
        <v>14</v>
      </c>
      <c r="D235">
        <v>750</v>
      </c>
    </row>
    <row r="236" spans="1:4" x14ac:dyDescent="0.35">
      <c r="A236" t="s">
        <v>20</v>
      </c>
      <c r="B236">
        <v>484</v>
      </c>
      <c r="C236" t="s">
        <v>14</v>
      </c>
      <c r="D236">
        <v>105</v>
      </c>
    </row>
    <row r="237" spans="1:4" x14ac:dyDescent="0.35">
      <c r="A237" t="s">
        <v>20</v>
      </c>
      <c r="B237">
        <v>154</v>
      </c>
      <c r="C237" t="s">
        <v>14</v>
      </c>
      <c r="D237">
        <v>2604</v>
      </c>
    </row>
    <row r="238" spans="1:4" x14ac:dyDescent="0.35">
      <c r="A238" t="s">
        <v>20</v>
      </c>
      <c r="B238">
        <v>82</v>
      </c>
      <c r="C238" t="s">
        <v>14</v>
      </c>
      <c r="D238">
        <v>65</v>
      </c>
    </row>
    <row r="239" spans="1:4" x14ac:dyDescent="0.35">
      <c r="A239" t="s">
        <v>20</v>
      </c>
      <c r="B239">
        <v>134</v>
      </c>
      <c r="C239" t="s">
        <v>14</v>
      </c>
      <c r="D239">
        <v>94</v>
      </c>
    </row>
    <row r="240" spans="1:4" x14ac:dyDescent="0.35">
      <c r="A240" t="s">
        <v>20</v>
      </c>
      <c r="B240">
        <v>5203</v>
      </c>
      <c r="C240" t="s">
        <v>14</v>
      </c>
      <c r="D240">
        <v>257</v>
      </c>
    </row>
    <row r="241" spans="1:4" x14ac:dyDescent="0.35">
      <c r="A241" t="s">
        <v>20</v>
      </c>
      <c r="B241">
        <v>94</v>
      </c>
      <c r="C241" t="s">
        <v>14</v>
      </c>
      <c r="D241">
        <v>2928</v>
      </c>
    </row>
    <row r="242" spans="1:4" x14ac:dyDescent="0.35">
      <c r="A242" t="s">
        <v>20</v>
      </c>
      <c r="B242">
        <v>205</v>
      </c>
      <c r="C242" t="s">
        <v>14</v>
      </c>
      <c r="D242">
        <v>4697</v>
      </c>
    </row>
    <row r="243" spans="1:4" x14ac:dyDescent="0.35">
      <c r="A243" t="s">
        <v>20</v>
      </c>
      <c r="B243">
        <v>92</v>
      </c>
      <c r="C243" t="s">
        <v>14</v>
      </c>
      <c r="D243">
        <v>2915</v>
      </c>
    </row>
    <row r="244" spans="1:4" x14ac:dyDescent="0.35">
      <c r="A244" t="s">
        <v>20</v>
      </c>
      <c r="B244">
        <v>219</v>
      </c>
      <c r="C244" t="s">
        <v>14</v>
      </c>
      <c r="D244">
        <v>18</v>
      </c>
    </row>
    <row r="245" spans="1:4" x14ac:dyDescent="0.35">
      <c r="A245" t="s">
        <v>20</v>
      </c>
      <c r="B245">
        <v>2526</v>
      </c>
      <c r="C245" t="s">
        <v>14</v>
      </c>
      <c r="D245">
        <v>602</v>
      </c>
    </row>
    <row r="246" spans="1:4" x14ac:dyDescent="0.35">
      <c r="A246" t="s">
        <v>20</v>
      </c>
      <c r="B246">
        <v>94</v>
      </c>
      <c r="C246" t="s">
        <v>14</v>
      </c>
      <c r="D246">
        <v>1</v>
      </c>
    </row>
    <row r="247" spans="1:4" x14ac:dyDescent="0.35">
      <c r="A247" t="s">
        <v>20</v>
      </c>
      <c r="B247">
        <v>1713</v>
      </c>
      <c r="C247" t="s">
        <v>14</v>
      </c>
      <c r="D247">
        <v>3868</v>
      </c>
    </row>
    <row r="248" spans="1:4" x14ac:dyDescent="0.35">
      <c r="A248" t="s">
        <v>20</v>
      </c>
      <c r="B248">
        <v>249</v>
      </c>
      <c r="C248" t="s">
        <v>14</v>
      </c>
      <c r="D248">
        <v>504</v>
      </c>
    </row>
    <row r="249" spans="1:4" x14ac:dyDescent="0.35">
      <c r="A249" t="s">
        <v>20</v>
      </c>
      <c r="B249">
        <v>192</v>
      </c>
      <c r="C249" t="s">
        <v>14</v>
      </c>
      <c r="D249">
        <v>14</v>
      </c>
    </row>
    <row r="250" spans="1:4" x14ac:dyDescent="0.35">
      <c r="A250" t="s">
        <v>20</v>
      </c>
      <c r="B250">
        <v>247</v>
      </c>
      <c r="C250" t="s">
        <v>14</v>
      </c>
      <c r="D250">
        <v>750</v>
      </c>
    </row>
    <row r="251" spans="1:4" x14ac:dyDescent="0.35">
      <c r="A251" t="s">
        <v>20</v>
      </c>
      <c r="B251">
        <v>2293</v>
      </c>
      <c r="C251" t="s">
        <v>14</v>
      </c>
      <c r="D251">
        <v>77</v>
      </c>
    </row>
    <row r="252" spans="1:4" x14ac:dyDescent="0.35">
      <c r="A252" t="s">
        <v>20</v>
      </c>
      <c r="B252">
        <v>3131</v>
      </c>
      <c r="C252" t="s">
        <v>14</v>
      </c>
      <c r="D252">
        <v>752</v>
      </c>
    </row>
    <row r="253" spans="1:4" x14ac:dyDescent="0.35">
      <c r="A253" t="s">
        <v>20</v>
      </c>
      <c r="B253">
        <v>143</v>
      </c>
      <c r="C253" t="s">
        <v>14</v>
      </c>
      <c r="D253">
        <v>131</v>
      </c>
    </row>
    <row r="254" spans="1:4" x14ac:dyDescent="0.35">
      <c r="A254" t="s">
        <v>20</v>
      </c>
      <c r="B254">
        <v>296</v>
      </c>
      <c r="C254" t="s">
        <v>14</v>
      </c>
      <c r="D254">
        <v>87</v>
      </c>
    </row>
    <row r="255" spans="1:4" x14ac:dyDescent="0.35">
      <c r="A255" t="s">
        <v>20</v>
      </c>
      <c r="B255">
        <v>170</v>
      </c>
      <c r="C255" t="s">
        <v>14</v>
      </c>
      <c r="D255">
        <v>1063</v>
      </c>
    </row>
    <row r="256" spans="1:4" x14ac:dyDescent="0.35">
      <c r="A256" t="s">
        <v>20</v>
      </c>
      <c r="B256">
        <v>86</v>
      </c>
      <c r="C256" t="s">
        <v>14</v>
      </c>
      <c r="D256">
        <v>76</v>
      </c>
    </row>
    <row r="257" spans="1:4" x14ac:dyDescent="0.35">
      <c r="A257" t="s">
        <v>20</v>
      </c>
      <c r="B257">
        <v>6286</v>
      </c>
      <c r="C257" t="s">
        <v>14</v>
      </c>
      <c r="D257">
        <v>4428</v>
      </c>
    </row>
    <row r="258" spans="1:4" x14ac:dyDescent="0.35">
      <c r="A258" t="s">
        <v>20</v>
      </c>
      <c r="B258">
        <v>3727</v>
      </c>
      <c r="C258" t="s">
        <v>14</v>
      </c>
      <c r="D258">
        <v>58</v>
      </c>
    </row>
    <row r="259" spans="1:4" x14ac:dyDescent="0.35">
      <c r="A259" t="s">
        <v>20</v>
      </c>
      <c r="B259">
        <v>1605</v>
      </c>
      <c r="C259" t="s">
        <v>14</v>
      </c>
      <c r="D259">
        <v>111</v>
      </c>
    </row>
    <row r="260" spans="1:4" x14ac:dyDescent="0.35">
      <c r="A260" t="s">
        <v>20</v>
      </c>
      <c r="B260">
        <v>2120</v>
      </c>
      <c r="C260" t="s">
        <v>14</v>
      </c>
      <c r="D260">
        <v>2955</v>
      </c>
    </row>
    <row r="261" spans="1:4" x14ac:dyDescent="0.35">
      <c r="A261" t="s">
        <v>20</v>
      </c>
      <c r="B261">
        <v>50</v>
      </c>
      <c r="C261" t="s">
        <v>14</v>
      </c>
      <c r="D261">
        <v>1657</v>
      </c>
    </row>
    <row r="262" spans="1:4" x14ac:dyDescent="0.35">
      <c r="A262" t="s">
        <v>20</v>
      </c>
      <c r="B262">
        <v>2080</v>
      </c>
      <c r="C262" t="s">
        <v>14</v>
      </c>
      <c r="D262">
        <v>926</v>
      </c>
    </row>
    <row r="263" spans="1:4" x14ac:dyDescent="0.35">
      <c r="A263" t="s">
        <v>20</v>
      </c>
      <c r="B263">
        <v>2105</v>
      </c>
      <c r="C263" t="s">
        <v>14</v>
      </c>
      <c r="D263">
        <v>77</v>
      </c>
    </row>
    <row r="264" spans="1:4" x14ac:dyDescent="0.35">
      <c r="A264" t="s">
        <v>20</v>
      </c>
      <c r="B264">
        <v>2436</v>
      </c>
      <c r="C264" t="s">
        <v>14</v>
      </c>
      <c r="D264">
        <v>1748</v>
      </c>
    </row>
    <row r="265" spans="1:4" x14ac:dyDescent="0.35">
      <c r="A265" t="s">
        <v>20</v>
      </c>
      <c r="B265">
        <v>80</v>
      </c>
      <c r="C265" t="s">
        <v>14</v>
      </c>
      <c r="D265">
        <v>79</v>
      </c>
    </row>
    <row r="266" spans="1:4" x14ac:dyDescent="0.35">
      <c r="A266" t="s">
        <v>20</v>
      </c>
      <c r="B266">
        <v>42</v>
      </c>
      <c r="C266" t="s">
        <v>14</v>
      </c>
      <c r="D266">
        <v>889</v>
      </c>
    </row>
    <row r="267" spans="1:4" x14ac:dyDescent="0.35">
      <c r="A267" t="s">
        <v>20</v>
      </c>
      <c r="B267">
        <v>139</v>
      </c>
      <c r="C267" t="s">
        <v>14</v>
      </c>
      <c r="D267">
        <v>56</v>
      </c>
    </row>
    <row r="268" spans="1:4" x14ac:dyDescent="0.35">
      <c r="A268" t="s">
        <v>20</v>
      </c>
      <c r="B268">
        <v>159</v>
      </c>
      <c r="C268" t="s">
        <v>14</v>
      </c>
      <c r="D268">
        <v>1</v>
      </c>
    </row>
    <row r="269" spans="1:4" x14ac:dyDescent="0.35">
      <c r="A269" t="s">
        <v>20</v>
      </c>
      <c r="B269">
        <v>381</v>
      </c>
      <c r="C269" t="s">
        <v>14</v>
      </c>
      <c r="D269">
        <v>83</v>
      </c>
    </row>
    <row r="270" spans="1:4" x14ac:dyDescent="0.35">
      <c r="A270" t="s">
        <v>20</v>
      </c>
      <c r="B270">
        <v>194</v>
      </c>
      <c r="C270" t="s">
        <v>14</v>
      </c>
      <c r="D270">
        <v>2025</v>
      </c>
    </row>
    <row r="271" spans="1:4" x14ac:dyDescent="0.35">
      <c r="A271" t="s">
        <v>20</v>
      </c>
      <c r="B271">
        <v>106</v>
      </c>
      <c r="C271" t="s">
        <v>14</v>
      </c>
      <c r="D271">
        <v>14</v>
      </c>
    </row>
    <row r="272" spans="1:4" x14ac:dyDescent="0.35">
      <c r="A272" t="s">
        <v>20</v>
      </c>
      <c r="B272">
        <v>142</v>
      </c>
      <c r="C272" t="s">
        <v>14</v>
      </c>
      <c r="D272">
        <v>656</v>
      </c>
    </row>
    <row r="273" spans="1:4" x14ac:dyDescent="0.35">
      <c r="A273" t="s">
        <v>20</v>
      </c>
      <c r="B273">
        <v>211</v>
      </c>
      <c r="C273" t="s">
        <v>14</v>
      </c>
      <c r="D273">
        <v>1596</v>
      </c>
    </row>
    <row r="274" spans="1:4" x14ac:dyDescent="0.35">
      <c r="A274" t="s">
        <v>20</v>
      </c>
      <c r="B274">
        <v>2756</v>
      </c>
      <c r="C274" t="s">
        <v>14</v>
      </c>
      <c r="D274">
        <v>10</v>
      </c>
    </row>
    <row r="275" spans="1:4" x14ac:dyDescent="0.35">
      <c r="A275" t="s">
        <v>20</v>
      </c>
      <c r="B275">
        <v>173</v>
      </c>
      <c r="C275" t="s">
        <v>14</v>
      </c>
      <c r="D275">
        <v>1121</v>
      </c>
    </row>
    <row r="276" spans="1:4" x14ac:dyDescent="0.35">
      <c r="A276" t="s">
        <v>20</v>
      </c>
      <c r="B276">
        <v>87</v>
      </c>
      <c r="C276" t="s">
        <v>14</v>
      </c>
      <c r="D276">
        <v>15</v>
      </c>
    </row>
    <row r="277" spans="1:4" x14ac:dyDescent="0.35">
      <c r="A277" t="s">
        <v>20</v>
      </c>
      <c r="B277">
        <v>1572</v>
      </c>
      <c r="C277" t="s">
        <v>14</v>
      </c>
      <c r="D277">
        <v>191</v>
      </c>
    </row>
    <row r="278" spans="1:4" x14ac:dyDescent="0.35">
      <c r="A278" t="s">
        <v>20</v>
      </c>
      <c r="B278">
        <v>2346</v>
      </c>
      <c r="C278" t="s">
        <v>14</v>
      </c>
      <c r="D278">
        <v>16</v>
      </c>
    </row>
    <row r="279" spans="1:4" x14ac:dyDescent="0.35">
      <c r="A279" t="s">
        <v>20</v>
      </c>
      <c r="B279">
        <v>115</v>
      </c>
      <c r="C279" t="s">
        <v>14</v>
      </c>
      <c r="D279">
        <v>17</v>
      </c>
    </row>
    <row r="280" spans="1:4" x14ac:dyDescent="0.35">
      <c r="A280" t="s">
        <v>20</v>
      </c>
      <c r="B280">
        <v>85</v>
      </c>
      <c r="C280" t="s">
        <v>14</v>
      </c>
      <c r="D280">
        <v>34</v>
      </c>
    </row>
    <row r="281" spans="1:4" x14ac:dyDescent="0.35">
      <c r="A281" t="s">
        <v>20</v>
      </c>
      <c r="B281">
        <v>144</v>
      </c>
      <c r="C281" t="s">
        <v>14</v>
      </c>
      <c r="D281">
        <v>1</v>
      </c>
    </row>
    <row r="282" spans="1:4" x14ac:dyDescent="0.35">
      <c r="A282" t="s">
        <v>20</v>
      </c>
      <c r="B282">
        <v>2443</v>
      </c>
      <c r="C282" t="s">
        <v>14</v>
      </c>
      <c r="D282">
        <v>1274</v>
      </c>
    </row>
    <row r="283" spans="1:4" x14ac:dyDescent="0.35">
      <c r="A283" t="s">
        <v>20</v>
      </c>
      <c r="B283">
        <v>64</v>
      </c>
      <c r="C283" t="s">
        <v>14</v>
      </c>
      <c r="D283">
        <v>210</v>
      </c>
    </row>
    <row r="284" spans="1:4" x14ac:dyDescent="0.35">
      <c r="A284" t="s">
        <v>20</v>
      </c>
      <c r="B284">
        <v>268</v>
      </c>
      <c r="C284" t="s">
        <v>14</v>
      </c>
      <c r="D284">
        <v>248</v>
      </c>
    </row>
    <row r="285" spans="1:4" x14ac:dyDescent="0.35">
      <c r="A285" t="s">
        <v>20</v>
      </c>
      <c r="B285">
        <v>195</v>
      </c>
      <c r="C285" t="s">
        <v>14</v>
      </c>
      <c r="D285">
        <v>513</v>
      </c>
    </row>
    <row r="286" spans="1:4" x14ac:dyDescent="0.35">
      <c r="A286" t="s">
        <v>20</v>
      </c>
      <c r="B286">
        <v>186</v>
      </c>
      <c r="C286" t="s">
        <v>14</v>
      </c>
      <c r="D286">
        <v>3410</v>
      </c>
    </row>
    <row r="287" spans="1:4" x14ac:dyDescent="0.35">
      <c r="A287" t="s">
        <v>20</v>
      </c>
      <c r="B287">
        <v>460</v>
      </c>
      <c r="C287" t="s">
        <v>14</v>
      </c>
      <c r="D287">
        <v>10</v>
      </c>
    </row>
    <row r="288" spans="1:4" x14ac:dyDescent="0.35">
      <c r="A288" t="s">
        <v>20</v>
      </c>
      <c r="B288">
        <v>2528</v>
      </c>
      <c r="C288" t="s">
        <v>14</v>
      </c>
      <c r="D288">
        <v>2201</v>
      </c>
    </row>
    <row r="289" spans="1:4" x14ac:dyDescent="0.35">
      <c r="A289" t="s">
        <v>20</v>
      </c>
      <c r="B289">
        <v>3657</v>
      </c>
      <c r="C289" t="s">
        <v>14</v>
      </c>
      <c r="D289">
        <v>676</v>
      </c>
    </row>
    <row r="290" spans="1:4" x14ac:dyDescent="0.35">
      <c r="A290" t="s">
        <v>20</v>
      </c>
      <c r="B290">
        <v>131</v>
      </c>
      <c r="C290" t="s">
        <v>14</v>
      </c>
      <c r="D290">
        <v>831</v>
      </c>
    </row>
    <row r="291" spans="1:4" x14ac:dyDescent="0.35">
      <c r="A291" t="s">
        <v>20</v>
      </c>
      <c r="B291">
        <v>239</v>
      </c>
      <c r="C291" t="s">
        <v>14</v>
      </c>
      <c r="D291">
        <v>859</v>
      </c>
    </row>
    <row r="292" spans="1:4" x14ac:dyDescent="0.35">
      <c r="A292" t="s">
        <v>20</v>
      </c>
      <c r="B292">
        <v>78</v>
      </c>
      <c r="C292" t="s">
        <v>14</v>
      </c>
      <c r="D292">
        <v>45</v>
      </c>
    </row>
    <row r="293" spans="1:4" x14ac:dyDescent="0.35">
      <c r="A293" t="s">
        <v>20</v>
      </c>
      <c r="B293">
        <v>1773</v>
      </c>
      <c r="C293" t="s">
        <v>14</v>
      </c>
      <c r="D293">
        <v>6</v>
      </c>
    </row>
    <row r="294" spans="1:4" x14ac:dyDescent="0.35">
      <c r="A294" t="s">
        <v>20</v>
      </c>
      <c r="B294">
        <v>32</v>
      </c>
      <c r="C294" t="s">
        <v>14</v>
      </c>
      <c r="D294">
        <v>7</v>
      </c>
    </row>
    <row r="295" spans="1:4" x14ac:dyDescent="0.35">
      <c r="A295" t="s">
        <v>20</v>
      </c>
      <c r="B295">
        <v>369</v>
      </c>
      <c r="C295" t="s">
        <v>14</v>
      </c>
      <c r="D295">
        <v>31</v>
      </c>
    </row>
    <row r="296" spans="1:4" x14ac:dyDescent="0.35">
      <c r="A296" t="s">
        <v>20</v>
      </c>
      <c r="B296">
        <v>89</v>
      </c>
      <c r="C296" t="s">
        <v>14</v>
      </c>
      <c r="D296">
        <v>78</v>
      </c>
    </row>
    <row r="297" spans="1:4" x14ac:dyDescent="0.35">
      <c r="A297" t="s">
        <v>20</v>
      </c>
      <c r="B297">
        <v>147</v>
      </c>
      <c r="C297" t="s">
        <v>14</v>
      </c>
      <c r="D297">
        <v>1225</v>
      </c>
    </row>
    <row r="298" spans="1:4" x14ac:dyDescent="0.35">
      <c r="A298" t="s">
        <v>20</v>
      </c>
      <c r="B298">
        <v>126</v>
      </c>
      <c r="C298" t="s">
        <v>14</v>
      </c>
      <c r="D298">
        <v>1</v>
      </c>
    </row>
    <row r="299" spans="1:4" x14ac:dyDescent="0.35">
      <c r="A299" t="s">
        <v>20</v>
      </c>
      <c r="B299">
        <v>2218</v>
      </c>
      <c r="C299" t="s">
        <v>14</v>
      </c>
      <c r="D299">
        <v>67</v>
      </c>
    </row>
    <row r="300" spans="1:4" x14ac:dyDescent="0.35">
      <c r="A300" t="s">
        <v>20</v>
      </c>
      <c r="B300">
        <v>202</v>
      </c>
      <c r="C300" t="s">
        <v>14</v>
      </c>
      <c r="D300">
        <v>19</v>
      </c>
    </row>
    <row r="301" spans="1:4" x14ac:dyDescent="0.35">
      <c r="A301" t="s">
        <v>20</v>
      </c>
      <c r="B301">
        <v>140</v>
      </c>
      <c r="C301" t="s">
        <v>14</v>
      </c>
      <c r="D301">
        <v>2108</v>
      </c>
    </row>
    <row r="302" spans="1:4" x14ac:dyDescent="0.35">
      <c r="A302" t="s">
        <v>20</v>
      </c>
      <c r="B302">
        <v>1052</v>
      </c>
      <c r="C302" t="s">
        <v>14</v>
      </c>
      <c r="D302">
        <v>679</v>
      </c>
    </row>
    <row r="303" spans="1:4" x14ac:dyDescent="0.35">
      <c r="A303" t="s">
        <v>20</v>
      </c>
      <c r="B303">
        <v>247</v>
      </c>
      <c r="C303" t="s">
        <v>14</v>
      </c>
      <c r="D303">
        <v>36</v>
      </c>
    </row>
    <row r="304" spans="1:4" x14ac:dyDescent="0.35">
      <c r="A304" t="s">
        <v>20</v>
      </c>
      <c r="B304">
        <v>84</v>
      </c>
      <c r="C304" t="s">
        <v>14</v>
      </c>
      <c r="D304">
        <v>47</v>
      </c>
    </row>
    <row r="305" spans="1:4" x14ac:dyDescent="0.35">
      <c r="A305" t="s">
        <v>20</v>
      </c>
      <c r="B305">
        <v>88</v>
      </c>
      <c r="C305" t="s">
        <v>14</v>
      </c>
      <c r="D305">
        <v>70</v>
      </c>
    </row>
    <row r="306" spans="1:4" x14ac:dyDescent="0.35">
      <c r="A306" t="s">
        <v>20</v>
      </c>
      <c r="B306">
        <v>156</v>
      </c>
      <c r="C306" t="s">
        <v>14</v>
      </c>
      <c r="D306">
        <v>154</v>
      </c>
    </row>
    <row r="307" spans="1:4" x14ac:dyDescent="0.35">
      <c r="A307" t="s">
        <v>20</v>
      </c>
      <c r="B307">
        <v>2985</v>
      </c>
      <c r="C307" t="s">
        <v>14</v>
      </c>
      <c r="D307">
        <v>22</v>
      </c>
    </row>
    <row r="308" spans="1:4" x14ac:dyDescent="0.35">
      <c r="A308" t="s">
        <v>20</v>
      </c>
      <c r="B308">
        <v>762</v>
      </c>
      <c r="C308" t="s">
        <v>14</v>
      </c>
      <c r="D308">
        <v>1758</v>
      </c>
    </row>
    <row r="309" spans="1:4" x14ac:dyDescent="0.35">
      <c r="A309" t="s">
        <v>20</v>
      </c>
      <c r="B309">
        <v>554</v>
      </c>
      <c r="C309" t="s">
        <v>14</v>
      </c>
      <c r="D309">
        <v>94</v>
      </c>
    </row>
    <row r="310" spans="1:4" x14ac:dyDescent="0.35">
      <c r="A310" t="s">
        <v>20</v>
      </c>
      <c r="B310">
        <v>135</v>
      </c>
      <c r="C310" t="s">
        <v>14</v>
      </c>
      <c r="D310">
        <v>33</v>
      </c>
    </row>
    <row r="311" spans="1:4" x14ac:dyDescent="0.35">
      <c r="A311" t="s">
        <v>20</v>
      </c>
      <c r="B311">
        <v>122</v>
      </c>
      <c r="C311" t="s">
        <v>14</v>
      </c>
      <c r="D311">
        <v>1</v>
      </c>
    </row>
    <row r="312" spans="1:4" x14ac:dyDescent="0.35">
      <c r="A312" t="s">
        <v>20</v>
      </c>
      <c r="B312">
        <v>221</v>
      </c>
      <c r="C312" t="s">
        <v>14</v>
      </c>
      <c r="D312">
        <v>31</v>
      </c>
    </row>
    <row r="313" spans="1:4" x14ac:dyDescent="0.35">
      <c r="A313" t="s">
        <v>20</v>
      </c>
      <c r="B313">
        <v>126</v>
      </c>
      <c r="C313" t="s">
        <v>14</v>
      </c>
      <c r="D313">
        <v>35</v>
      </c>
    </row>
    <row r="314" spans="1:4" x14ac:dyDescent="0.35">
      <c r="A314" t="s">
        <v>20</v>
      </c>
      <c r="B314">
        <v>1022</v>
      </c>
      <c r="C314" t="s">
        <v>14</v>
      </c>
      <c r="D314">
        <v>63</v>
      </c>
    </row>
    <row r="315" spans="1:4" x14ac:dyDescent="0.35">
      <c r="A315" t="s">
        <v>20</v>
      </c>
      <c r="B315">
        <v>3177</v>
      </c>
      <c r="C315" t="s">
        <v>14</v>
      </c>
      <c r="D315">
        <v>526</v>
      </c>
    </row>
    <row r="316" spans="1:4" x14ac:dyDescent="0.35">
      <c r="A316" t="s">
        <v>20</v>
      </c>
      <c r="B316">
        <v>198</v>
      </c>
      <c r="C316" t="s">
        <v>14</v>
      </c>
      <c r="D316">
        <v>121</v>
      </c>
    </row>
    <row r="317" spans="1:4" x14ac:dyDescent="0.35">
      <c r="A317" t="s">
        <v>20</v>
      </c>
      <c r="B317">
        <v>85</v>
      </c>
      <c r="C317" t="s">
        <v>14</v>
      </c>
      <c r="D317">
        <v>67</v>
      </c>
    </row>
    <row r="318" spans="1:4" x14ac:dyDescent="0.35">
      <c r="A318" t="s">
        <v>20</v>
      </c>
      <c r="B318">
        <v>3596</v>
      </c>
      <c r="C318" t="s">
        <v>14</v>
      </c>
      <c r="D318">
        <v>57</v>
      </c>
    </row>
    <row r="319" spans="1:4" x14ac:dyDescent="0.35">
      <c r="A319" t="s">
        <v>20</v>
      </c>
      <c r="B319">
        <v>244</v>
      </c>
      <c r="C319" t="s">
        <v>14</v>
      </c>
      <c r="D319">
        <v>1229</v>
      </c>
    </row>
    <row r="320" spans="1:4" x14ac:dyDescent="0.35">
      <c r="A320" t="s">
        <v>20</v>
      </c>
      <c r="B320">
        <v>5180</v>
      </c>
      <c r="C320" t="s">
        <v>14</v>
      </c>
      <c r="D320">
        <v>12</v>
      </c>
    </row>
    <row r="321" spans="1:4" x14ac:dyDescent="0.35">
      <c r="A321" t="s">
        <v>20</v>
      </c>
      <c r="B321">
        <v>589</v>
      </c>
      <c r="C321" t="s">
        <v>14</v>
      </c>
      <c r="D321">
        <v>452</v>
      </c>
    </row>
    <row r="322" spans="1:4" x14ac:dyDescent="0.35">
      <c r="A322" t="s">
        <v>20</v>
      </c>
      <c r="B322">
        <v>2725</v>
      </c>
      <c r="C322" t="s">
        <v>14</v>
      </c>
      <c r="D322">
        <v>1886</v>
      </c>
    </row>
    <row r="323" spans="1:4" x14ac:dyDescent="0.35">
      <c r="A323" t="s">
        <v>20</v>
      </c>
      <c r="B323">
        <v>300</v>
      </c>
      <c r="C323" t="s">
        <v>14</v>
      </c>
      <c r="D323">
        <v>1825</v>
      </c>
    </row>
    <row r="324" spans="1:4" x14ac:dyDescent="0.35">
      <c r="A324" t="s">
        <v>20</v>
      </c>
      <c r="B324">
        <v>144</v>
      </c>
      <c r="C324" t="s">
        <v>14</v>
      </c>
      <c r="D324">
        <v>31</v>
      </c>
    </row>
    <row r="325" spans="1:4" x14ac:dyDescent="0.35">
      <c r="A325" t="s">
        <v>20</v>
      </c>
      <c r="B325">
        <v>87</v>
      </c>
      <c r="C325" t="s">
        <v>14</v>
      </c>
      <c r="D325">
        <v>107</v>
      </c>
    </row>
    <row r="326" spans="1:4" x14ac:dyDescent="0.35">
      <c r="A326" t="s">
        <v>20</v>
      </c>
      <c r="B326">
        <v>3116</v>
      </c>
      <c r="C326" t="s">
        <v>14</v>
      </c>
      <c r="D326">
        <v>27</v>
      </c>
    </row>
    <row r="327" spans="1:4" x14ac:dyDescent="0.35">
      <c r="A327" t="s">
        <v>20</v>
      </c>
      <c r="B327">
        <v>909</v>
      </c>
      <c r="C327" t="s">
        <v>14</v>
      </c>
      <c r="D327">
        <v>1221</v>
      </c>
    </row>
    <row r="328" spans="1:4" x14ac:dyDescent="0.35">
      <c r="A328" t="s">
        <v>20</v>
      </c>
      <c r="B328">
        <v>1613</v>
      </c>
      <c r="C328" t="s">
        <v>14</v>
      </c>
      <c r="D328">
        <v>1</v>
      </c>
    </row>
    <row r="329" spans="1:4" x14ac:dyDescent="0.35">
      <c r="A329" t="s">
        <v>20</v>
      </c>
      <c r="B329">
        <v>136</v>
      </c>
      <c r="C329" t="s">
        <v>14</v>
      </c>
      <c r="D329">
        <v>16</v>
      </c>
    </row>
    <row r="330" spans="1:4" x14ac:dyDescent="0.35">
      <c r="A330" t="s">
        <v>20</v>
      </c>
      <c r="B330">
        <v>130</v>
      </c>
      <c r="C330" t="s">
        <v>14</v>
      </c>
      <c r="D330">
        <v>41</v>
      </c>
    </row>
    <row r="331" spans="1:4" x14ac:dyDescent="0.35">
      <c r="A331" t="s">
        <v>20</v>
      </c>
      <c r="B331">
        <v>102</v>
      </c>
      <c r="C331" t="s">
        <v>14</v>
      </c>
      <c r="D331">
        <v>523</v>
      </c>
    </row>
    <row r="332" spans="1:4" x14ac:dyDescent="0.35">
      <c r="A332" t="s">
        <v>20</v>
      </c>
      <c r="B332">
        <v>4006</v>
      </c>
      <c r="C332" t="s">
        <v>14</v>
      </c>
      <c r="D332">
        <v>141</v>
      </c>
    </row>
    <row r="333" spans="1:4" x14ac:dyDescent="0.35">
      <c r="A333" t="s">
        <v>20</v>
      </c>
      <c r="B333">
        <v>1629</v>
      </c>
      <c r="C333" t="s">
        <v>14</v>
      </c>
      <c r="D333">
        <v>52</v>
      </c>
    </row>
    <row r="334" spans="1:4" x14ac:dyDescent="0.35">
      <c r="A334" t="s">
        <v>20</v>
      </c>
      <c r="B334">
        <v>2188</v>
      </c>
      <c r="C334" t="s">
        <v>14</v>
      </c>
      <c r="D334">
        <v>225</v>
      </c>
    </row>
    <row r="335" spans="1:4" x14ac:dyDescent="0.35">
      <c r="A335" t="s">
        <v>20</v>
      </c>
      <c r="B335">
        <v>2409</v>
      </c>
      <c r="C335" t="s">
        <v>14</v>
      </c>
      <c r="D335">
        <v>38</v>
      </c>
    </row>
    <row r="336" spans="1:4" x14ac:dyDescent="0.35">
      <c r="A336" t="s">
        <v>20</v>
      </c>
      <c r="B336">
        <v>194</v>
      </c>
      <c r="C336" t="s">
        <v>14</v>
      </c>
      <c r="D336">
        <v>15</v>
      </c>
    </row>
    <row r="337" spans="1:4" x14ac:dyDescent="0.35">
      <c r="A337" t="s">
        <v>20</v>
      </c>
      <c r="B337">
        <v>1140</v>
      </c>
      <c r="C337" t="s">
        <v>14</v>
      </c>
      <c r="D337">
        <v>37</v>
      </c>
    </row>
    <row r="338" spans="1:4" x14ac:dyDescent="0.35">
      <c r="A338" t="s">
        <v>20</v>
      </c>
      <c r="B338">
        <v>102</v>
      </c>
      <c r="C338" t="s">
        <v>14</v>
      </c>
      <c r="D338">
        <v>112</v>
      </c>
    </row>
    <row r="339" spans="1:4" x14ac:dyDescent="0.35">
      <c r="A339" t="s">
        <v>20</v>
      </c>
      <c r="B339">
        <v>2857</v>
      </c>
      <c r="C339" t="s">
        <v>14</v>
      </c>
      <c r="D339">
        <v>21</v>
      </c>
    </row>
    <row r="340" spans="1:4" x14ac:dyDescent="0.35">
      <c r="A340" t="s">
        <v>20</v>
      </c>
      <c r="B340">
        <v>107</v>
      </c>
      <c r="C340" t="s">
        <v>14</v>
      </c>
      <c r="D340">
        <v>67</v>
      </c>
    </row>
    <row r="341" spans="1:4" x14ac:dyDescent="0.35">
      <c r="A341" t="s">
        <v>20</v>
      </c>
      <c r="B341">
        <v>160</v>
      </c>
      <c r="C341" t="s">
        <v>14</v>
      </c>
      <c r="D341">
        <v>78</v>
      </c>
    </row>
    <row r="342" spans="1:4" x14ac:dyDescent="0.35">
      <c r="A342" t="s">
        <v>20</v>
      </c>
      <c r="B342">
        <v>2230</v>
      </c>
      <c r="C342" t="s">
        <v>14</v>
      </c>
      <c r="D342">
        <v>67</v>
      </c>
    </row>
    <row r="343" spans="1:4" x14ac:dyDescent="0.35">
      <c r="A343" t="s">
        <v>20</v>
      </c>
      <c r="B343">
        <v>316</v>
      </c>
      <c r="C343" t="s">
        <v>14</v>
      </c>
      <c r="D343">
        <v>263</v>
      </c>
    </row>
    <row r="344" spans="1:4" x14ac:dyDescent="0.35">
      <c r="A344" t="s">
        <v>20</v>
      </c>
      <c r="B344">
        <v>117</v>
      </c>
      <c r="C344" t="s">
        <v>14</v>
      </c>
      <c r="D344">
        <v>1691</v>
      </c>
    </row>
    <row r="345" spans="1:4" x14ac:dyDescent="0.35">
      <c r="A345" t="s">
        <v>20</v>
      </c>
      <c r="B345">
        <v>6406</v>
      </c>
      <c r="C345" t="s">
        <v>14</v>
      </c>
      <c r="D345">
        <v>181</v>
      </c>
    </row>
    <row r="346" spans="1:4" x14ac:dyDescent="0.35">
      <c r="A346" t="s">
        <v>20</v>
      </c>
      <c r="B346">
        <v>192</v>
      </c>
      <c r="C346" t="s">
        <v>14</v>
      </c>
      <c r="D346">
        <v>13</v>
      </c>
    </row>
    <row r="347" spans="1:4" x14ac:dyDescent="0.35">
      <c r="A347" t="s">
        <v>20</v>
      </c>
      <c r="B347">
        <v>26</v>
      </c>
      <c r="C347" t="s">
        <v>14</v>
      </c>
      <c r="D347">
        <v>1</v>
      </c>
    </row>
    <row r="348" spans="1:4" x14ac:dyDescent="0.35">
      <c r="A348" t="s">
        <v>20</v>
      </c>
      <c r="B348">
        <v>723</v>
      </c>
      <c r="C348" t="s">
        <v>14</v>
      </c>
      <c r="D348">
        <v>21</v>
      </c>
    </row>
    <row r="349" spans="1:4" x14ac:dyDescent="0.35">
      <c r="A349" t="s">
        <v>20</v>
      </c>
      <c r="B349">
        <v>170</v>
      </c>
      <c r="C349" t="s">
        <v>14</v>
      </c>
      <c r="D349">
        <v>830</v>
      </c>
    </row>
    <row r="350" spans="1:4" x14ac:dyDescent="0.35">
      <c r="A350" t="s">
        <v>20</v>
      </c>
      <c r="B350">
        <v>238</v>
      </c>
      <c r="C350" t="s">
        <v>14</v>
      </c>
      <c r="D350">
        <v>130</v>
      </c>
    </row>
    <row r="351" spans="1:4" x14ac:dyDescent="0.35">
      <c r="A351" t="s">
        <v>20</v>
      </c>
      <c r="B351">
        <v>55</v>
      </c>
      <c r="C351" t="s">
        <v>14</v>
      </c>
      <c r="D351">
        <v>55</v>
      </c>
    </row>
    <row r="352" spans="1:4" x14ac:dyDescent="0.35">
      <c r="A352" t="s">
        <v>20</v>
      </c>
      <c r="B352">
        <v>128</v>
      </c>
      <c r="C352" t="s">
        <v>14</v>
      </c>
      <c r="D352">
        <v>114</v>
      </c>
    </row>
    <row r="353" spans="1:4" x14ac:dyDescent="0.35">
      <c r="A353" t="s">
        <v>20</v>
      </c>
      <c r="B353">
        <v>2144</v>
      </c>
      <c r="C353" t="s">
        <v>14</v>
      </c>
      <c r="D353">
        <v>594</v>
      </c>
    </row>
    <row r="354" spans="1:4" x14ac:dyDescent="0.35">
      <c r="A354" t="s">
        <v>20</v>
      </c>
      <c r="B354">
        <v>2693</v>
      </c>
      <c r="C354" t="s">
        <v>14</v>
      </c>
      <c r="D354">
        <v>24</v>
      </c>
    </row>
    <row r="355" spans="1:4" x14ac:dyDescent="0.35">
      <c r="A355" t="s">
        <v>20</v>
      </c>
      <c r="B355">
        <v>432</v>
      </c>
      <c r="C355" t="s">
        <v>14</v>
      </c>
      <c r="D355">
        <v>252</v>
      </c>
    </row>
    <row r="356" spans="1:4" x14ac:dyDescent="0.35">
      <c r="A356" t="s">
        <v>20</v>
      </c>
      <c r="B356">
        <v>189</v>
      </c>
      <c r="C356" t="s">
        <v>14</v>
      </c>
      <c r="D356">
        <v>67</v>
      </c>
    </row>
    <row r="357" spans="1:4" x14ac:dyDescent="0.35">
      <c r="A357" t="s">
        <v>20</v>
      </c>
      <c r="B357">
        <v>154</v>
      </c>
      <c r="C357" t="s">
        <v>14</v>
      </c>
      <c r="D357">
        <v>742</v>
      </c>
    </row>
    <row r="358" spans="1:4" x14ac:dyDescent="0.35">
      <c r="A358" t="s">
        <v>20</v>
      </c>
      <c r="B358">
        <v>96</v>
      </c>
      <c r="C358" t="s">
        <v>14</v>
      </c>
      <c r="D358">
        <v>75</v>
      </c>
    </row>
    <row r="359" spans="1:4" x14ac:dyDescent="0.35">
      <c r="A359" t="s">
        <v>20</v>
      </c>
      <c r="B359">
        <v>3063</v>
      </c>
      <c r="C359" t="s">
        <v>14</v>
      </c>
      <c r="D359">
        <v>4405</v>
      </c>
    </row>
    <row r="360" spans="1:4" x14ac:dyDescent="0.35">
      <c r="A360" t="s">
        <v>20</v>
      </c>
      <c r="B360">
        <v>2266</v>
      </c>
      <c r="C360" t="s">
        <v>14</v>
      </c>
      <c r="D360">
        <v>92</v>
      </c>
    </row>
    <row r="361" spans="1:4" x14ac:dyDescent="0.35">
      <c r="A361" t="s">
        <v>20</v>
      </c>
      <c r="B361">
        <v>194</v>
      </c>
      <c r="C361" t="s">
        <v>14</v>
      </c>
      <c r="D361">
        <v>64</v>
      </c>
    </row>
    <row r="362" spans="1:4" x14ac:dyDescent="0.35">
      <c r="A362" t="s">
        <v>20</v>
      </c>
      <c r="B362">
        <v>129</v>
      </c>
      <c r="C362" t="s">
        <v>14</v>
      </c>
      <c r="D362">
        <v>64</v>
      </c>
    </row>
    <row r="363" spans="1:4" x14ac:dyDescent="0.35">
      <c r="A363" t="s">
        <v>20</v>
      </c>
      <c r="B363">
        <v>375</v>
      </c>
      <c r="C363" t="s">
        <v>14</v>
      </c>
      <c r="D363">
        <v>842</v>
      </c>
    </row>
    <row r="364" spans="1:4" x14ac:dyDescent="0.35">
      <c r="A364" t="s">
        <v>20</v>
      </c>
      <c r="B364">
        <v>409</v>
      </c>
      <c r="C364" t="s">
        <v>14</v>
      </c>
      <c r="D364">
        <v>112</v>
      </c>
    </row>
    <row r="365" spans="1:4" x14ac:dyDescent="0.35">
      <c r="A365" t="s">
        <v>20</v>
      </c>
      <c r="B365">
        <v>234</v>
      </c>
      <c r="C365" t="s">
        <v>14</v>
      </c>
      <c r="D365">
        <v>374</v>
      </c>
    </row>
    <row r="366" spans="1:4" x14ac:dyDescent="0.35">
      <c r="A366" t="s">
        <v>20</v>
      </c>
      <c r="B366">
        <v>3016</v>
      </c>
    </row>
    <row r="367" spans="1:4" x14ac:dyDescent="0.35">
      <c r="A367" t="s">
        <v>20</v>
      </c>
      <c r="B367">
        <v>264</v>
      </c>
    </row>
    <row r="368" spans="1:4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4" x14ac:dyDescent="0.35">
      <c r="A385" t="s">
        <v>20</v>
      </c>
      <c r="B385">
        <v>196</v>
      </c>
    </row>
    <row r="386" spans="1:4" x14ac:dyDescent="0.35">
      <c r="A386" t="s">
        <v>20</v>
      </c>
      <c r="B386">
        <v>7295</v>
      </c>
    </row>
    <row r="387" spans="1:4" x14ac:dyDescent="0.35">
      <c r="A387" t="s">
        <v>20</v>
      </c>
      <c r="B387">
        <v>2893</v>
      </c>
    </row>
    <row r="388" spans="1:4" x14ac:dyDescent="0.35">
      <c r="A388" t="s">
        <v>20</v>
      </c>
      <c r="B388">
        <v>820</v>
      </c>
    </row>
    <row r="389" spans="1:4" x14ac:dyDescent="0.35">
      <c r="A389" t="s">
        <v>20</v>
      </c>
      <c r="B389">
        <v>2038</v>
      </c>
    </row>
    <row r="390" spans="1:4" x14ac:dyDescent="0.35">
      <c r="A390" t="s">
        <v>20</v>
      </c>
      <c r="B390">
        <v>116</v>
      </c>
    </row>
    <row r="391" spans="1:4" x14ac:dyDescent="0.35">
      <c r="A391" t="s">
        <v>20</v>
      </c>
      <c r="B391">
        <v>1345</v>
      </c>
    </row>
    <row r="392" spans="1:4" x14ac:dyDescent="0.35">
      <c r="A392" t="s">
        <v>20</v>
      </c>
      <c r="B392">
        <v>168</v>
      </c>
    </row>
    <row r="393" spans="1:4" x14ac:dyDescent="0.35">
      <c r="A393" t="s">
        <v>20</v>
      </c>
      <c r="B393">
        <v>137</v>
      </c>
    </row>
    <row r="394" spans="1:4" x14ac:dyDescent="0.35">
      <c r="A394" t="s">
        <v>20</v>
      </c>
      <c r="B394">
        <v>186</v>
      </c>
    </row>
    <row r="395" spans="1:4" x14ac:dyDescent="0.35">
      <c r="A395" t="s">
        <v>20</v>
      </c>
      <c r="B395">
        <v>125</v>
      </c>
    </row>
    <row r="396" spans="1:4" x14ac:dyDescent="0.35">
      <c r="A396" t="s">
        <v>20</v>
      </c>
      <c r="B396">
        <v>202</v>
      </c>
    </row>
    <row r="397" spans="1:4" x14ac:dyDescent="0.35">
      <c r="A397" t="s">
        <v>20</v>
      </c>
      <c r="B397">
        <v>103</v>
      </c>
    </row>
    <row r="398" spans="1:4" x14ac:dyDescent="0.35">
      <c r="A398" t="s">
        <v>20</v>
      </c>
      <c r="B398">
        <v>1785</v>
      </c>
    </row>
    <row r="399" spans="1:4" x14ac:dyDescent="0.35">
      <c r="A399" t="s">
        <v>20</v>
      </c>
      <c r="B399">
        <v>1027.57472778704</v>
      </c>
      <c r="C399" t="s">
        <v>14</v>
      </c>
      <c r="D399">
        <v>540.89325946445103</v>
      </c>
    </row>
    <row r="400" spans="1:4" x14ac:dyDescent="0.35">
      <c r="A400" t="s">
        <v>20</v>
      </c>
      <c r="B400">
        <v>1028.13605198864</v>
      </c>
      <c r="C400" t="s">
        <v>14</v>
      </c>
      <c r="D400">
        <v>540.62046698601705</v>
      </c>
    </row>
    <row r="401" spans="1:4" x14ac:dyDescent="0.35">
      <c r="A401" t="s">
        <v>20</v>
      </c>
      <c r="B401">
        <v>1028.69737619025</v>
      </c>
      <c r="C401" t="s">
        <v>14</v>
      </c>
      <c r="D401">
        <v>540.34767450758295</v>
      </c>
    </row>
    <row r="402" spans="1:4" x14ac:dyDescent="0.35">
      <c r="A402" t="s">
        <v>20</v>
      </c>
      <c r="B402">
        <v>1029.25870039186</v>
      </c>
      <c r="C402" t="s">
        <v>14</v>
      </c>
      <c r="D402">
        <v>540.07488202914999</v>
      </c>
    </row>
    <row r="403" spans="1:4" x14ac:dyDescent="0.35">
      <c r="A403" t="s">
        <v>20</v>
      </c>
      <c r="B403">
        <v>1029.82002459347</v>
      </c>
      <c r="C403" t="s">
        <v>14</v>
      </c>
      <c r="D403">
        <v>539.802089550716</v>
      </c>
    </row>
    <row r="404" spans="1:4" x14ac:dyDescent="0.35">
      <c r="A404" t="s">
        <v>20</v>
      </c>
      <c r="B404">
        <v>1030.3813487950699</v>
      </c>
      <c r="C404" t="s">
        <v>14</v>
      </c>
      <c r="D404">
        <v>539.52929707228202</v>
      </c>
    </row>
    <row r="405" spans="1:4" x14ac:dyDescent="0.35">
      <c r="A405" t="s">
        <v>20</v>
      </c>
      <c r="B405">
        <v>1030.9426729966799</v>
      </c>
      <c r="C405" t="s">
        <v>14</v>
      </c>
      <c r="D405">
        <v>539.25650459384804</v>
      </c>
    </row>
    <row r="406" spans="1:4" x14ac:dyDescent="0.35">
      <c r="A406" t="s">
        <v>20</v>
      </c>
      <c r="B406">
        <v>1031.5039971982901</v>
      </c>
      <c r="C406" t="s">
        <v>14</v>
      </c>
      <c r="D406">
        <v>538.98371211541598</v>
      </c>
    </row>
    <row r="407" spans="1:4" x14ac:dyDescent="0.35">
      <c r="A407" t="s">
        <v>20</v>
      </c>
      <c r="B407">
        <v>1032.0653213999001</v>
      </c>
      <c r="C407" t="s">
        <v>14</v>
      </c>
      <c r="D407">
        <v>538.710919636982</v>
      </c>
    </row>
    <row r="408" spans="1:4" x14ac:dyDescent="0.35">
      <c r="A408" t="s">
        <v>20</v>
      </c>
      <c r="B408">
        <v>1032.6266456015001</v>
      </c>
      <c r="C408" t="s">
        <v>14</v>
      </c>
      <c r="D408">
        <v>538.43812715854699</v>
      </c>
    </row>
    <row r="409" spans="1:4" x14ac:dyDescent="0.35">
      <c r="A409" t="s">
        <v>20</v>
      </c>
      <c r="B409">
        <v>1033.18796980311</v>
      </c>
      <c r="C409" t="s">
        <v>14</v>
      </c>
      <c r="D409">
        <v>538.16533468011403</v>
      </c>
    </row>
    <row r="410" spans="1:4" x14ac:dyDescent="0.35">
      <c r="A410" t="s">
        <v>20</v>
      </c>
      <c r="B410">
        <v>1033.74929400472</v>
      </c>
      <c r="C410" t="s">
        <v>14</v>
      </c>
      <c r="D410">
        <v>537.89254220168004</v>
      </c>
    </row>
    <row r="411" spans="1:4" x14ac:dyDescent="0.35">
      <c r="A411" t="s">
        <v>20</v>
      </c>
      <c r="B411">
        <v>1034.31061820633</v>
      </c>
      <c r="C411" t="s">
        <v>14</v>
      </c>
      <c r="D411">
        <v>537.61974972324697</v>
      </c>
    </row>
    <row r="412" spans="1:4" x14ac:dyDescent="0.35">
      <c r="A412" t="s">
        <v>20</v>
      </c>
      <c r="B412">
        <v>1034.87194240793</v>
      </c>
      <c r="C412" t="s">
        <v>14</v>
      </c>
      <c r="D412">
        <v>537.34695724481298</v>
      </c>
    </row>
    <row r="413" spans="1:4" x14ac:dyDescent="0.35">
      <c r="A413" t="s">
        <v>20</v>
      </c>
      <c r="B413">
        <v>1035.4332666095399</v>
      </c>
      <c r="C413" t="s">
        <v>14</v>
      </c>
      <c r="D413">
        <v>537.074164766379</v>
      </c>
    </row>
    <row r="414" spans="1:4" x14ac:dyDescent="0.35">
      <c r="A414" t="s">
        <v>20</v>
      </c>
      <c r="B414">
        <v>1035.9945908111499</v>
      </c>
      <c r="C414" t="s">
        <v>14</v>
      </c>
      <c r="D414">
        <v>536.80137228794501</v>
      </c>
    </row>
    <row r="415" spans="1:4" x14ac:dyDescent="0.35">
      <c r="A415" t="s">
        <v>20</v>
      </c>
      <c r="B415">
        <v>1036.5559150127599</v>
      </c>
      <c r="C415" t="s">
        <v>14</v>
      </c>
      <c r="D415">
        <v>536.52857980951296</v>
      </c>
    </row>
    <row r="416" spans="1:4" x14ac:dyDescent="0.35">
      <c r="A416" t="s">
        <v>20</v>
      </c>
      <c r="B416">
        <v>1037.1172392143601</v>
      </c>
      <c r="C416" t="s">
        <v>14</v>
      </c>
      <c r="D416">
        <v>536.25578733107898</v>
      </c>
    </row>
    <row r="417" spans="1:4" x14ac:dyDescent="0.35">
      <c r="A417" t="s">
        <v>20</v>
      </c>
      <c r="B417">
        <v>1037.6785634159701</v>
      </c>
      <c r="C417" t="s">
        <v>14</v>
      </c>
      <c r="D417">
        <v>535.98299485264499</v>
      </c>
    </row>
    <row r="418" spans="1:4" x14ac:dyDescent="0.35">
      <c r="A418" t="s">
        <v>20</v>
      </c>
      <c r="B418">
        <v>1038.2398876175801</v>
      </c>
      <c r="C418" t="s">
        <v>14</v>
      </c>
      <c r="D418">
        <v>535.71020237421101</v>
      </c>
    </row>
    <row r="419" spans="1:4" x14ac:dyDescent="0.35">
      <c r="A419" t="s">
        <v>20</v>
      </c>
      <c r="B419">
        <v>1038.80121181919</v>
      </c>
      <c r="C419" t="s">
        <v>14</v>
      </c>
      <c r="D419">
        <v>535.43740989577702</v>
      </c>
    </row>
    <row r="420" spans="1:4" x14ac:dyDescent="0.35">
      <c r="A420" t="s">
        <v>20</v>
      </c>
      <c r="B420">
        <v>1039.36253602079</v>
      </c>
      <c r="C420" t="s">
        <v>14</v>
      </c>
      <c r="D420">
        <v>535.16461741734304</v>
      </c>
    </row>
    <row r="421" spans="1:4" x14ac:dyDescent="0.35">
      <c r="A421" t="s">
        <v>20</v>
      </c>
      <c r="B421">
        <v>1039.9238602224</v>
      </c>
      <c r="C421" t="s">
        <v>14</v>
      </c>
      <c r="D421">
        <v>534.89182493891099</v>
      </c>
    </row>
    <row r="422" spans="1:4" x14ac:dyDescent="0.35">
      <c r="A422" t="s">
        <v>20</v>
      </c>
      <c r="B422">
        <v>1040.48518442401</v>
      </c>
      <c r="C422" t="s">
        <v>14</v>
      </c>
      <c r="D422">
        <v>534.619032460477</v>
      </c>
    </row>
    <row r="423" spans="1:4" x14ac:dyDescent="0.35">
      <c r="A423" t="s">
        <v>20</v>
      </c>
      <c r="B423">
        <v>1041.0465086256199</v>
      </c>
      <c r="C423" t="s">
        <v>14</v>
      </c>
      <c r="D423">
        <v>534.34623998204199</v>
      </c>
    </row>
    <row r="424" spans="1:4" x14ac:dyDescent="0.35">
      <c r="A424" t="s">
        <v>20</v>
      </c>
      <c r="B424">
        <v>1041.6078328272199</v>
      </c>
      <c r="C424" t="s">
        <v>14</v>
      </c>
      <c r="D424">
        <v>534.07344750360903</v>
      </c>
    </row>
    <row r="425" spans="1:4" x14ac:dyDescent="0.35">
      <c r="A425" t="s">
        <v>20</v>
      </c>
      <c r="B425">
        <v>1042.1691570288301</v>
      </c>
      <c r="C425" t="s">
        <v>14</v>
      </c>
      <c r="D425">
        <v>533.80065502517596</v>
      </c>
    </row>
    <row r="426" spans="1:4" x14ac:dyDescent="0.35">
      <c r="A426" t="s">
        <v>20</v>
      </c>
      <c r="B426">
        <v>1042.7304812304401</v>
      </c>
      <c r="C426" t="s">
        <v>14</v>
      </c>
      <c r="D426">
        <v>533.52786254674197</v>
      </c>
    </row>
    <row r="427" spans="1:4" x14ac:dyDescent="0.35">
      <c r="A427" t="s">
        <v>20</v>
      </c>
      <c r="B427">
        <v>1043.2918054320501</v>
      </c>
      <c r="C427" t="s">
        <v>14</v>
      </c>
      <c r="D427">
        <v>533.25507006830799</v>
      </c>
    </row>
    <row r="428" spans="1:4" x14ac:dyDescent="0.35">
      <c r="A428" t="s">
        <v>20</v>
      </c>
      <c r="B428">
        <v>1043.85312963365</v>
      </c>
      <c r="C428" t="s">
        <v>14</v>
      </c>
      <c r="D428">
        <v>532.982277589874</v>
      </c>
    </row>
    <row r="429" spans="1:4" x14ac:dyDescent="0.35">
      <c r="A429" t="s">
        <v>20</v>
      </c>
      <c r="B429">
        <v>1044.41445383526</v>
      </c>
      <c r="C429" t="s">
        <v>14</v>
      </c>
      <c r="D429">
        <v>532.70948511144002</v>
      </c>
    </row>
    <row r="430" spans="1:4" x14ac:dyDescent="0.35">
      <c r="A430" t="s">
        <v>20</v>
      </c>
      <c r="B430">
        <v>1044.97577803687</v>
      </c>
      <c r="C430" t="s">
        <v>14</v>
      </c>
      <c r="D430">
        <v>532.43669263300797</v>
      </c>
    </row>
    <row r="431" spans="1:4" x14ac:dyDescent="0.35">
      <c r="A431" t="s">
        <v>20</v>
      </c>
      <c r="B431">
        <v>1045.53710223848</v>
      </c>
      <c r="C431" t="s">
        <v>14</v>
      </c>
      <c r="D431">
        <v>532.16390015457398</v>
      </c>
    </row>
    <row r="432" spans="1:4" x14ac:dyDescent="0.35">
      <c r="A432" t="s">
        <v>20</v>
      </c>
      <c r="B432">
        <v>1046.0984264400799</v>
      </c>
      <c r="C432" t="s">
        <v>14</v>
      </c>
      <c r="D432">
        <v>531.89110767614</v>
      </c>
    </row>
    <row r="433" spans="1:4" x14ac:dyDescent="0.35">
      <c r="A433" t="s">
        <v>20</v>
      </c>
      <c r="B433">
        <v>1046.6597506416899</v>
      </c>
      <c r="C433" t="s">
        <v>14</v>
      </c>
      <c r="D433">
        <v>531.61831519770601</v>
      </c>
    </row>
    <row r="434" spans="1:4" x14ac:dyDescent="0.35">
      <c r="A434" t="s">
        <v>20</v>
      </c>
      <c r="B434">
        <v>1047.2210748432999</v>
      </c>
      <c r="C434" t="s">
        <v>14</v>
      </c>
      <c r="D434">
        <v>531.34552271927203</v>
      </c>
    </row>
    <row r="435" spans="1:4" x14ac:dyDescent="0.35">
      <c r="A435" t="s">
        <v>20</v>
      </c>
      <c r="B435">
        <v>1047.7823990449101</v>
      </c>
      <c r="C435" t="s">
        <v>14</v>
      </c>
      <c r="D435">
        <v>531.07273024083997</v>
      </c>
    </row>
    <row r="436" spans="1:4" x14ac:dyDescent="0.35">
      <c r="A436" t="s">
        <v>20</v>
      </c>
      <c r="B436">
        <v>1048.3437232465101</v>
      </c>
      <c r="C436" t="s">
        <v>14</v>
      </c>
      <c r="D436">
        <v>530.79993776240599</v>
      </c>
    </row>
    <row r="437" spans="1:4" x14ac:dyDescent="0.35">
      <c r="A437" t="s">
        <v>20</v>
      </c>
      <c r="B437">
        <v>1048.9050474481201</v>
      </c>
      <c r="C437" t="s">
        <v>14</v>
      </c>
      <c r="D437">
        <v>530.527145283972</v>
      </c>
    </row>
    <row r="438" spans="1:4" x14ac:dyDescent="0.35">
      <c r="A438" t="s">
        <v>20</v>
      </c>
      <c r="B438">
        <v>1049.46637164973</v>
      </c>
      <c r="C438" t="s">
        <v>14</v>
      </c>
      <c r="D438">
        <v>530.25435280553802</v>
      </c>
    </row>
    <row r="439" spans="1:4" x14ac:dyDescent="0.35">
      <c r="A439" t="s">
        <v>20</v>
      </c>
      <c r="B439">
        <v>1050.02769585134</v>
      </c>
      <c r="C439" t="s">
        <v>14</v>
      </c>
      <c r="D439">
        <v>529.98156032710403</v>
      </c>
    </row>
    <row r="440" spans="1:4" x14ac:dyDescent="0.35">
      <c r="A440" t="s">
        <v>20</v>
      </c>
      <c r="B440">
        <v>1050.58902005294</v>
      </c>
      <c r="C440" t="s">
        <v>14</v>
      </c>
      <c r="D440">
        <v>529.70876784867096</v>
      </c>
    </row>
    <row r="441" spans="1:4" x14ac:dyDescent="0.35">
      <c r="A441" t="s">
        <v>20</v>
      </c>
      <c r="B441">
        <v>1051.15034425455</v>
      </c>
      <c r="C441" t="s">
        <v>14</v>
      </c>
      <c r="D441">
        <v>529.435975370238</v>
      </c>
    </row>
    <row r="442" spans="1:4" x14ac:dyDescent="0.35">
      <c r="A442" t="s">
        <v>20</v>
      </c>
      <c r="B442">
        <v>1051.7116684561599</v>
      </c>
      <c r="C442" t="s">
        <v>14</v>
      </c>
      <c r="D442">
        <v>529.16318289180299</v>
      </c>
    </row>
    <row r="443" spans="1:4" x14ac:dyDescent="0.35">
      <c r="A443" t="s">
        <v>20</v>
      </c>
      <c r="B443">
        <v>1052.2729926577699</v>
      </c>
      <c r="C443" t="s">
        <v>14</v>
      </c>
      <c r="D443">
        <v>528.890390413369</v>
      </c>
    </row>
    <row r="444" spans="1:4" x14ac:dyDescent="0.35">
      <c r="A444" t="s">
        <v>20</v>
      </c>
      <c r="B444">
        <v>1052.8343168593799</v>
      </c>
      <c r="C444" t="s">
        <v>14</v>
      </c>
      <c r="D444">
        <v>528.61759793493604</v>
      </c>
    </row>
    <row r="445" spans="1:4" x14ac:dyDescent="0.35">
      <c r="A445" t="s">
        <v>20</v>
      </c>
      <c r="B445">
        <v>1053.3956410609801</v>
      </c>
      <c r="C445" t="s">
        <v>14</v>
      </c>
      <c r="D445">
        <v>528.34480545650297</v>
      </c>
    </row>
    <row r="446" spans="1:4" x14ac:dyDescent="0.35">
      <c r="A446" t="s">
        <v>20</v>
      </c>
      <c r="B446">
        <v>1053.9569652625901</v>
      </c>
      <c r="C446" t="s">
        <v>14</v>
      </c>
      <c r="D446">
        <v>528.07201297806898</v>
      </c>
    </row>
    <row r="447" spans="1:4" x14ac:dyDescent="0.35">
      <c r="A447" t="s">
        <v>20</v>
      </c>
      <c r="B447">
        <v>1054.5182894642001</v>
      </c>
      <c r="C447" t="s">
        <v>14</v>
      </c>
      <c r="D447">
        <v>527.799220499635</v>
      </c>
    </row>
    <row r="448" spans="1:4" x14ac:dyDescent="0.35">
      <c r="A448" t="s">
        <v>20</v>
      </c>
      <c r="B448">
        <v>1055.07961366581</v>
      </c>
      <c r="C448" t="s">
        <v>14</v>
      </c>
      <c r="D448">
        <v>527.52642802120101</v>
      </c>
    </row>
    <row r="449" spans="1:4" x14ac:dyDescent="0.35">
      <c r="A449" t="s">
        <v>20</v>
      </c>
      <c r="B449">
        <v>1055.64093786741</v>
      </c>
      <c r="C449" t="s">
        <v>14</v>
      </c>
      <c r="D449">
        <v>527.25363554276703</v>
      </c>
    </row>
    <row r="450" spans="1:4" x14ac:dyDescent="0.35">
      <c r="A450" t="s">
        <v>20</v>
      </c>
      <c r="B450">
        <v>1056.20226206902</v>
      </c>
      <c r="C450" t="s">
        <v>14</v>
      </c>
      <c r="D450">
        <v>526.98084306433498</v>
      </c>
    </row>
    <row r="451" spans="1:4" x14ac:dyDescent="0.35">
      <c r="A451" t="s">
        <v>20</v>
      </c>
      <c r="B451">
        <v>1056.76358627063</v>
      </c>
      <c r="C451" t="s">
        <v>14</v>
      </c>
      <c r="D451">
        <v>526.70805058590099</v>
      </c>
    </row>
    <row r="452" spans="1:4" x14ac:dyDescent="0.35">
      <c r="A452" t="s">
        <v>20</v>
      </c>
      <c r="B452">
        <v>1057.3249104722399</v>
      </c>
      <c r="C452" t="s">
        <v>14</v>
      </c>
      <c r="D452">
        <v>526.43525810746701</v>
      </c>
    </row>
    <row r="453" spans="1:4" x14ac:dyDescent="0.35">
      <c r="A453" t="s">
        <v>20</v>
      </c>
      <c r="B453">
        <v>1057.8862346738399</v>
      </c>
      <c r="C453" t="s">
        <v>14</v>
      </c>
      <c r="D453">
        <v>526.16246562903302</v>
      </c>
    </row>
    <row r="454" spans="1:4" x14ac:dyDescent="0.35">
      <c r="A454" t="s">
        <v>20</v>
      </c>
      <c r="B454">
        <v>1058.4475588754501</v>
      </c>
      <c r="C454" t="s">
        <v>14</v>
      </c>
      <c r="D454">
        <v>525.88967315059904</v>
      </c>
    </row>
    <row r="455" spans="1:4" x14ac:dyDescent="0.35">
      <c r="A455" t="s">
        <v>20</v>
      </c>
      <c r="B455">
        <v>1059.0088830770601</v>
      </c>
      <c r="C455" t="s">
        <v>14</v>
      </c>
      <c r="D455">
        <v>525.61688067216596</v>
      </c>
    </row>
    <row r="456" spans="1:4" x14ac:dyDescent="0.35">
      <c r="A456" t="s">
        <v>20</v>
      </c>
      <c r="B456">
        <v>1059.5702072786701</v>
      </c>
      <c r="C456" t="s">
        <v>14</v>
      </c>
      <c r="D456">
        <v>525.34408819373198</v>
      </c>
    </row>
    <row r="457" spans="1:4" x14ac:dyDescent="0.35">
      <c r="A457" t="s">
        <v>20</v>
      </c>
      <c r="B457">
        <v>1060.13153148027</v>
      </c>
      <c r="C457" t="s">
        <v>14</v>
      </c>
      <c r="D457">
        <v>525.07129571529799</v>
      </c>
    </row>
    <row r="458" spans="1:4" x14ac:dyDescent="0.35">
      <c r="A458" t="s">
        <v>20</v>
      </c>
      <c r="B458">
        <v>1060.69285568188</v>
      </c>
      <c r="C458" t="s">
        <v>14</v>
      </c>
      <c r="D458">
        <v>524.79850323686503</v>
      </c>
    </row>
    <row r="459" spans="1:4" x14ac:dyDescent="0.35">
      <c r="A459" t="s">
        <v>20</v>
      </c>
      <c r="B459">
        <v>1061.25417988349</v>
      </c>
      <c r="C459" t="s">
        <v>14</v>
      </c>
      <c r="D459">
        <v>524.52571075843196</v>
      </c>
    </row>
    <row r="460" spans="1:4" x14ac:dyDescent="0.35">
      <c r="A460" t="s">
        <v>20</v>
      </c>
      <c r="B460">
        <v>1061.8155040851</v>
      </c>
      <c r="C460" t="s">
        <v>14</v>
      </c>
      <c r="D460">
        <v>524.25291827999797</v>
      </c>
    </row>
    <row r="461" spans="1:4" x14ac:dyDescent="0.35">
      <c r="A461" t="s">
        <v>20</v>
      </c>
      <c r="B461">
        <v>1062.3768282866999</v>
      </c>
      <c r="C461" t="s">
        <v>14</v>
      </c>
      <c r="D461">
        <v>523.98012580156501</v>
      </c>
    </row>
    <row r="462" spans="1:4" x14ac:dyDescent="0.35">
      <c r="A462" t="s">
        <v>20</v>
      </c>
      <c r="B462">
        <v>1062.9381524883099</v>
      </c>
      <c r="C462" t="s">
        <v>14</v>
      </c>
      <c r="D462">
        <v>523.70733332313</v>
      </c>
    </row>
    <row r="463" spans="1:4" x14ac:dyDescent="0.35">
      <c r="A463" t="s">
        <v>20</v>
      </c>
      <c r="B463">
        <v>1063.4994766899199</v>
      </c>
      <c r="C463" t="s">
        <v>14</v>
      </c>
      <c r="D463">
        <v>523.43454084469602</v>
      </c>
    </row>
    <row r="464" spans="1:4" x14ac:dyDescent="0.35">
      <c r="A464" t="s">
        <v>20</v>
      </c>
      <c r="B464">
        <v>1064.0608008915301</v>
      </c>
      <c r="C464" t="s">
        <v>14</v>
      </c>
      <c r="D464">
        <v>523.16174836626396</v>
      </c>
    </row>
    <row r="465" spans="1:4" x14ac:dyDescent="0.35">
      <c r="A465" t="s">
        <v>20</v>
      </c>
      <c r="B465">
        <v>1064.6221250931301</v>
      </c>
      <c r="C465" t="s">
        <v>14</v>
      </c>
      <c r="D465">
        <v>522.88895588782998</v>
      </c>
    </row>
    <row r="466" spans="1:4" x14ac:dyDescent="0.35">
      <c r="A466" t="s">
        <v>20</v>
      </c>
      <c r="B466">
        <v>1065.1834492947401</v>
      </c>
      <c r="C466" t="s">
        <v>14</v>
      </c>
      <c r="D466">
        <v>522.61616340939599</v>
      </c>
    </row>
    <row r="467" spans="1:4" x14ac:dyDescent="0.35">
      <c r="A467" t="s">
        <v>20</v>
      </c>
      <c r="B467">
        <v>1065.74477349635</v>
      </c>
      <c r="C467" t="s">
        <v>14</v>
      </c>
      <c r="D467">
        <v>522.34337093096201</v>
      </c>
    </row>
    <row r="468" spans="1:4" x14ac:dyDescent="0.35">
      <c r="A468" t="s">
        <v>20</v>
      </c>
      <c r="B468">
        <v>1066.30609769796</v>
      </c>
      <c r="C468" t="s">
        <v>14</v>
      </c>
      <c r="D468">
        <v>522.07057845252803</v>
      </c>
    </row>
    <row r="469" spans="1:4" x14ac:dyDescent="0.35">
      <c r="A469" t="s">
        <v>20</v>
      </c>
      <c r="B469">
        <v>1066.86742189956</v>
      </c>
      <c r="C469" t="s">
        <v>14</v>
      </c>
      <c r="D469">
        <v>521.79778597409404</v>
      </c>
    </row>
    <row r="470" spans="1:4" x14ac:dyDescent="0.35">
      <c r="A470" t="s">
        <v>20</v>
      </c>
      <c r="B470">
        <v>1067.42874610117</v>
      </c>
      <c r="C470" t="s">
        <v>14</v>
      </c>
      <c r="D470">
        <v>521.52499349566199</v>
      </c>
    </row>
    <row r="471" spans="1:4" x14ac:dyDescent="0.35">
      <c r="A471" t="s">
        <v>20</v>
      </c>
      <c r="B471">
        <v>1067.9900703027799</v>
      </c>
      <c r="C471" t="s">
        <v>14</v>
      </c>
      <c r="D471">
        <v>521.25220101722698</v>
      </c>
    </row>
    <row r="472" spans="1:4" x14ac:dyDescent="0.35">
      <c r="A472" t="s">
        <v>20</v>
      </c>
      <c r="B472">
        <v>1068.5513945043899</v>
      </c>
      <c r="C472" t="s">
        <v>14</v>
      </c>
      <c r="D472">
        <v>520.979408538793</v>
      </c>
    </row>
    <row r="473" spans="1:4" x14ac:dyDescent="0.35">
      <c r="A473" t="s">
        <v>20</v>
      </c>
      <c r="B473">
        <v>1069.1127187059899</v>
      </c>
      <c r="C473" t="s">
        <v>14</v>
      </c>
      <c r="D473">
        <v>520.70661606036003</v>
      </c>
    </row>
    <row r="474" spans="1:4" x14ac:dyDescent="0.35">
      <c r="A474" t="s">
        <v>20</v>
      </c>
      <c r="B474">
        <v>1069.6740429076001</v>
      </c>
      <c r="C474" t="s">
        <v>14</v>
      </c>
      <c r="D474">
        <v>520.43382358192696</v>
      </c>
    </row>
    <row r="475" spans="1:4" x14ac:dyDescent="0.35">
      <c r="A475" t="s">
        <v>20</v>
      </c>
      <c r="B475">
        <v>1070.2353671092101</v>
      </c>
      <c r="C475" t="s">
        <v>14</v>
      </c>
      <c r="D475">
        <v>520.16103110349297</v>
      </c>
    </row>
    <row r="476" spans="1:4" x14ac:dyDescent="0.35">
      <c r="A476" t="s">
        <v>20</v>
      </c>
      <c r="B476">
        <v>1070.7966913108201</v>
      </c>
      <c r="C476" t="s">
        <v>14</v>
      </c>
      <c r="D476">
        <v>519.88823862505899</v>
      </c>
    </row>
    <row r="477" spans="1:4" x14ac:dyDescent="0.35">
      <c r="A477" t="s">
        <v>20</v>
      </c>
      <c r="B477">
        <v>1071.35801551242</v>
      </c>
      <c r="C477" t="s">
        <v>14</v>
      </c>
      <c r="D477">
        <v>519.615446146625</v>
      </c>
    </row>
    <row r="478" spans="1:4" x14ac:dyDescent="0.35">
      <c r="A478" t="s">
        <v>20</v>
      </c>
      <c r="B478">
        <v>1071.91933971403</v>
      </c>
      <c r="C478" t="s">
        <v>14</v>
      </c>
      <c r="D478">
        <v>519.34265366819102</v>
      </c>
    </row>
    <row r="479" spans="1:4" x14ac:dyDescent="0.35">
      <c r="A479" t="s">
        <v>20</v>
      </c>
      <c r="B479">
        <v>1072.48066391564</v>
      </c>
      <c r="C479" t="s">
        <v>14</v>
      </c>
      <c r="D479">
        <v>519.06986118975897</v>
      </c>
    </row>
    <row r="480" spans="1:4" x14ac:dyDescent="0.35">
      <c r="A480" t="s">
        <v>20</v>
      </c>
      <c r="B480">
        <v>1073.04198811725</v>
      </c>
      <c r="C480" t="s">
        <v>14</v>
      </c>
      <c r="D480">
        <v>518.79706871132498</v>
      </c>
    </row>
    <row r="481" spans="1:4" x14ac:dyDescent="0.35">
      <c r="A481" t="s">
        <v>20</v>
      </c>
      <c r="B481">
        <v>1073.6033123188499</v>
      </c>
      <c r="C481" t="s">
        <v>14</v>
      </c>
      <c r="D481">
        <v>518.524276232891</v>
      </c>
    </row>
    <row r="482" spans="1:4" x14ac:dyDescent="0.35">
      <c r="A482" t="s">
        <v>20</v>
      </c>
      <c r="B482">
        <v>1074.1646365204599</v>
      </c>
      <c r="C482" t="s">
        <v>14</v>
      </c>
      <c r="D482">
        <v>518.25148375445701</v>
      </c>
    </row>
    <row r="483" spans="1:4" x14ac:dyDescent="0.35">
      <c r="A483" t="s">
        <v>20</v>
      </c>
      <c r="B483">
        <v>1074.7259607220701</v>
      </c>
      <c r="C483" t="s">
        <v>14</v>
      </c>
      <c r="D483">
        <v>517.97869127602303</v>
      </c>
    </row>
    <row r="484" spans="1:4" x14ac:dyDescent="0.35">
      <c r="A484" t="s">
        <v>20</v>
      </c>
      <c r="B484">
        <v>1075.2872849236801</v>
      </c>
      <c r="C484" t="s">
        <v>14</v>
      </c>
      <c r="D484">
        <v>517.70589879759098</v>
      </c>
    </row>
    <row r="485" spans="1:4" x14ac:dyDescent="0.35">
      <c r="A485" t="s">
        <v>20</v>
      </c>
      <c r="B485">
        <v>1075.8486091252801</v>
      </c>
      <c r="C485" t="s">
        <v>14</v>
      </c>
      <c r="D485">
        <v>517.43310631915699</v>
      </c>
    </row>
    <row r="486" spans="1:4" x14ac:dyDescent="0.35">
      <c r="A486" t="s">
        <v>20</v>
      </c>
      <c r="B486">
        <v>1076.40993332689</v>
      </c>
      <c r="C486" t="s">
        <v>14</v>
      </c>
      <c r="D486">
        <v>517.16031384072198</v>
      </c>
    </row>
    <row r="487" spans="1:4" x14ac:dyDescent="0.35">
      <c r="A487" t="s">
        <v>20</v>
      </c>
      <c r="B487">
        <v>1076.9712575285</v>
      </c>
      <c r="C487" t="s">
        <v>14</v>
      </c>
      <c r="D487">
        <v>516.88752136228902</v>
      </c>
    </row>
    <row r="488" spans="1:4" x14ac:dyDescent="0.35">
      <c r="A488" t="s">
        <v>20</v>
      </c>
      <c r="B488">
        <v>1077.53258173011</v>
      </c>
      <c r="C488" t="s">
        <v>14</v>
      </c>
      <c r="D488">
        <v>516.61472888385504</v>
      </c>
    </row>
    <row r="489" spans="1:4" x14ac:dyDescent="0.35">
      <c r="A489" t="s">
        <v>20</v>
      </c>
      <c r="B489">
        <v>1078.09390593171</v>
      </c>
      <c r="C489" t="s">
        <v>14</v>
      </c>
      <c r="D489">
        <v>516.34193640542196</v>
      </c>
    </row>
    <row r="490" spans="1:4" x14ac:dyDescent="0.35">
      <c r="A490" t="s">
        <v>20</v>
      </c>
      <c r="B490">
        <v>1078.6552301333199</v>
      </c>
      <c r="C490" t="s">
        <v>14</v>
      </c>
      <c r="D490">
        <v>516.069143926989</v>
      </c>
    </row>
    <row r="491" spans="1:4" x14ac:dyDescent="0.35">
      <c r="A491" t="s">
        <v>20</v>
      </c>
      <c r="B491">
        <v>1079.2165543349299</v>
      </c>
      <c r="C491" t="s">
        <v>14</v>
      </c>
      <c r="D491">
        <v>515.79635144855399</v>
      </c>
    </row>
    <row r="492" spans="1:4" x14ac:dyDescent="0.35">
      <c r="A492" t="s">
        <v>20</v>
      </c>
      <c r="B492">
        <v>1079.7778785365399</v>
      </c>
      <c r="C492" t="s">
        <v>14</v>
      </c>
      <c r="D492">
        <v>515.52355897012001</v>
      </c>
    </row>
    <row r="493" spans="1:4" x14ac:dyDescent="0.35">
      <c r="A493" t="s">
        <v>20</v>
      </c>
      <c r="B493">
        <v>1080.3392027381501</v>
      </c>
      <c r="C493" t="s">
        <v>14</v>
      </c>
      <c r="D493">
        <v>515.25076649168795</v>
      </c>
    </row>
    <row r="494" spans="1:4" x14ac:dyDescent="0.35">
      <c r="A494" t="s">
        <v>20</v>
      </c>
      <c r="B494">
        <v>1080.9005269397501</v>
      </c>
      <c r="C494" t="s">
        <v>14</v>
      </c>
      <c r="D494">
        <v>514.97797401325397</v>
      </c>
    </row>
    <row r="495" spans="1:4" x14ac:dyDescent="0.35">
      <c r="A495" t="s">
        <v>20</v>
      </c>
      <c r="B495">
        <v>1081.4618511413601</v>
      </c>
      <c r="C495" t="s">
        <v>14</v>
      </c>
      <c r="D495">
        <v>514.70518153481999</v>
      </c>
    </row>
    <row r="496" spans="1:4" x14ac:dyDescent="0.35">
      <c r="A496" t="s">
        <v>20</v>
      </c>
      <c r="B496">
        <v>1082.02317534297</v>
      </c>
      <c r="C496" t="s">
        <v>14</v>
      </c>
      <c r="D496">
        <v>514.432389056386</v>
      </c>
    </row>
    <row r="497" spans="1:4" x14ac:dyDescent="0.35">
      <c r="A497" t="s">
        <v>20</v>
      </c>
      <c r="B497">
        <v>1082.58449954458</v>
      </c>
      <c r="C497" t="s">
        <v>14</v>
      </c>
      <c r="D497">
        <v>514.15959657795202</v>
      </c>
    </row>
    <row r="498" spans="1:4" x14ac:dyDescent="0.35">
      <c r="A498" t="s">
        <v>20</v>
      </c>
      <c r="B498">
        <v>1083.14582374618</v>
      </c>
      <c r="C498" t="s">
        <v>14</v>
      </c>
      <c r="D498">
        <v>513.88680409951803</v>
      </c>
    </row>
    <row r="499" spans="1:4" x14ac:dyDescent="0.35">
      <c r="A499" t="s">
        <v>20</v>
      </c>
      <c r="B499">
        <v>1083.70714794779</v>
      </c>
      <c r="C499" t="s">
        <v>14</v>
      </c>
      <c r="D499">
        <v>513.61401162108598</v>
      </c>
    </row>
    <row r="500" spans="1:4" x14ac:dyDescent="0.35">
      <c r="A500" t="s">
        <v>20</v>
      </c>
      <c r="B500">
        <v>1084.2684721493999</v>
      </c>
      <c r="C500" t="s">
        <v>14</v>
      </c>
      <c r="D500">
        <v>513.34121914265199</v>
      </c>
    </row>
    <row r="501" spans="1:4" x14ac:dyDescent="0.35">
      <c r="A501" t="s">
        <v>20</v>
      </c>
      <c r="B501">
        <v>1084.8297963510099</v>
      </c>
      <c r="C501" t="s">
        <v>14</v>
      </c>
      <c r="D501">
        <v>513.06842666421699</v>
      </c>
    </row>
    <row r="502" spans="1:4" x14ac:dyDescent="0.35">
      <c r="A502" t="s">
        <v>20</v>
      </c>
      <c r="B502">
        <v>1085.3911205526099</v>
      </c>
      <c r="C502" t="s">
        <v>14</v>
      </c>
      <c r="D502">
        <v>512.79563418578402</v>
      </c>
    </row>
    <row r="503" spans="1:4" x14ac:dyDescent="0.35">
      <c r="A503" t="s">
        <v>20</v>
      </c>
      <c r="B503">
        <v>1085.9524447542201</v>
      </c>
      <c r="C503" t="s">
        <v>14</v>
      </c>
      <c r="D503">
        <v>512.52284170735004</v>
      </c>
    </row>
    <row r="504" spans="1:4" x14ac:dyDescent="0.35">
      <c r="A504" t="s">
        <v>20</v>
      </c>
      <c r="B504">
        <v>1086.5137689558301</v>
      </c>
      <c r="C504" t="s">
        <v>14</v>
      </c>
      <c r="D504">
        <v>512.25004922891696</v>
      </c>
    </row>
    <row r="505" spans="1:4" x14ac:dyDescent="0.35">
      <c r="A505" t="s">
        <v>20</v>
      </c>
      <c r="B505">
        <v>1087.0750931574401</v>
      </c>
      <c r="C505" t="s">
        <v>14</v>
      </c>
      <c r="D505">
        <v>511.97725675048298</v>
      </c>
    </row>
    <row r="506" spans="1:4" x14ac:dyDescent="0.35">
      <c r="A506" t="s">
        <v>20</v>
      </c>
      <c r="B506">
        <v>1087.63641735904</v>
      </c>
      <c r="C506" t="s">
        <v>14</v>
      </c>
      <c r="D506">
        <v>511.70446427205002</v>
      </c>
    </row>
    <row r="507" spans="1:4" x14ac:dyDescent="0.35">
      <c r="A507" t="s">
        <v>20</v>
      </c>
      <c r="B507">
        <v>1088.19774156065</v>
      </c>
      <c r="C507" t="s">
        <v>14</v>
      </c>
      <c r="D507">
        <v>511.43167179361598</v>
      </c>
    </row>
    <row r="508" spans="1:4" x14ac:dyDescent="0.35">
      <c r="A508" t="s">
        <v>20</v>
      </c>
      <c r="B508">
        <v>1088.75906576226</v>
      </c>
      <c r="C508" t="s">
        <v>14</v>
      </c>
      <c r="D508">
        <v>511.15887931518301</v>
      </c>
    </row>
    <row r="509" spans="1:4" x14ac:dyDescent="0.35">
      <c r="A509" t="s">
        <v>20</v>
      </c>
      <c r="B509">
        <v>1089.32038996387</v>
      </c>
      <c r="C509" t="s">
        <v>14</v>
      </c>
      <c r="D509">
        <v>510.88608683674897</v>
      </c>
    </row>
    <row r="510" spans="1:4" x14ac:dyDescent="0.35">
      <c r="A510" t="s">
        <v>20</v>
      </c>
      <c r="B510">
        <v>1089.8817141654699</v>
      </c>
      <c r="C510" t="s">
        <v>14</v>
      </c>
      <c r="D510">
        <v>510.61329435831499</v>
      </c>
    </row>
    <row r="511" spans="1:4" x14ac:dyDescent="0.35">
      <c r="A511" t="s">
        <v>20</v>
      </c>
      <c r="B511">
        <v>1090.4430383670799</v>
      </c>
      <c r="C511" t="s">
        <v>14</v>
      </c>
      <c r="D511">
        <v>510.340501879881</v>
      </c>
    </row>
    <row r="512" spans="1:4" x14ac:dyDescent="0.35">
      <c r="A512" t="s">
        <v>20</v>
      </c>
      <c r="B512">
        <v>1091.0043625686901</v>
      </c>
      <c r="C512" t="s">
        <v>14</v>
      </c>
      <c r="D512">
        <v>510.06770940144702</v>
      </c>
    </row>
    <row r="513" spans="1:4" x14ac:dyDescent="0.35">
      <c r="A513" t="s">
        <v>20</v>
      </c>
      <c r="B513">
        <v>1091.5656867703001</v>
      </c>
      <c r="C513" t="s">
        <v>14</v>
      </c>
      <c r="D513">
        <v>509.79491692301502</v>
      </c>
    </row>
    <row r="514" spans="1:4" x14ac:dyDescent="0.35">
      <c r="A514" t="s">
        <v>20</v>
      </c>
      <c r="B514">
        <v>1092.1270109719001</v>
      </c>
      <c r="C514" t="s">
        <v>14</v>
      </c>
      <c r="D514">
        <v>509.52212444458098</v>
      </c>
    </row>
    <row r="515" spans="1:4" x14ac:dyDescent="0.35">
      <c r="A515" t="s">
        <v>20</v>
      </c>
      <c r="B515">
        <v>1092.68833517351</v>
      </c>
      <c r="C515" t="s">
        <v>14</v>
      </c>
      <c r="D515">
        <v>509.24933196614597</v>
      </c>
    </row>
    <row r="516" spans="1:4" x14ac:dyDescent="0.35">
      <c r="A516" t="s">
        <v>20</v>
      </c>
      <c r="B516">
        <v>1093.24965937512</v>
      </c>
      <c r="C516" t="s">
        <v>14</v>
      </c>
      <c r="D516">
        <v>508.97653948771301</v>
      </c>
    </row>
    <row r="517" spans="1:4" x14ac:dyDescent="0.35">
      <c r="A517" t="s">
        <v>20</v>
      </c>
      <c r="B517">
        <v>1093.81098357673</v>
      </c>
      <c r="C517" t="s">
        <v>14</v>
      </c>
      <c r="D517">
        <v>508.70374700927903</v>
      </c>
    </row>
    <row r="518" spans="1:4" x14ac:dyDescent="0.35">
      <c r="A518" t="s">
        <v>20</v>
      </c>
      <c r="B518">
        <v>1094.37230777833</v>
      </c>
      <c r="C518" t="s">
        <v>14</v>
      </c>
      <c r="D518">
        <v>508.43095453084499</v>
      </c>
    </row>
    <row r="519" spans="1:4" x14ac:dyDescent="0.35">
      <c r="A519" t="s">
        <v>20</v>
      </c>
      <c r="B519">
        <v>1094.9336319799399</v>
      </c>
      <c r="C519" t="s">
        <v>14</v>
      </c>
      <c r="D519">
        <v>508.15816205241299</v>
      </c>
    </row>
    <row r="520" spans="1:4" x14ac:dyDescent="0.35">
      <c r="A520" t="s">
        <v>20</v>
      </c>
      <c r="B520">
        <v>1095.4949561815499</v>
      </c>
      <c r="C520" t="s">
        <v>14</v>
      </c>
      <c r="D520">
        <v>507.88536957397798</v>
      </c>
    </row>
    <row r="521" spans="1:4" x14ac:dyDescent="0.35">
      <c r="A521" t="s">
        <v>20</v>
      </c>
      <c r="B521">
        <v>1096.0562803831599</v>
      </c>
      <c r="C521" t="s">
        <v>14</v>
      </c>
      <c r="D521">
        <v>507.612577095544</v>
      </c>
    </row>
    <row r="522" spans="1:4" x14ac:dyDescent="0.35">
      <c r="A522" t="s">
        <v>20</v>
      </c>
      <c r="B522">
        <v>1096.6176045847601</v>
      </c>
      <c r="C522" t="s">
        <v>14</v>
      </c>
      <c r="D522">
        <v>507.33978461711098</v>
      </c>
    </row>
    <row r="523" spans="1:4" x14ac:dyDescent="0.35">
      <c r="A523" t="s">
        <v>20</v>
      </c>
      <c r="B523">
        <v>1097.1789287863701</v>
      </c>
      <c r="C523" t="s">
        <v>14</v>
      </c>
      <c r="D523">
        <v>507.06699213867802</v>
      </c>
    </row>
    <row r="524" spans="1:4" x14ac:dyDescent="0.35">
      <c r="A524" t="s">
        <v>20</v>
      </c>
      <c r="B524">
        <v>1097.7402529879801</v>
      </c>
      <c r="C524" t="s">
        <v>14</v>
      </c>
      <c r="D524">
        <v>506.79419966024398</v>
      </c>
    </row>
    <row r="525" spans="1:4" x14ac:dyDescent="0.35">
      <c r="A525" t="s">
        <v>20</v>
      </c>
      <c r="B525">
        <v>1098.30157718959</v>
      </c>
      <c r="C525" t="s">
        <v>14</v>
      </c>
      <c r="D525">
        <v>506.52140718181101</v>
      </c>
    </row>
    <row r="526" spans="1:4" x14ac:dyDescent="0.35">
      <c r="A526" t="s">
        <v>20</v>
      </c>
      <c r="B526">
        <v>1098.86290139119</v>
      </c>
      <c r="C526" t="s">
        <v>14</v>
      </c>
      <c r="D526">
        <v>506.24861470337601</v>
      </c>
    </row>
    <row r="527" spans="1:4" x14ac:dyDescent="0.35">
      <c r="A527" t="s">
        <v>20</v>
      </c>
      <c r="B527">
        <v>1099.4242255928</v>
      </c>
      <c r="C527" t="s">
        <v>14</v>
      </c>
      <c r="D527">
        <v>505.97582222494202</v>
      </c>
    </row>
    <row r="528" spans="1:4" x14ac:dyDescent="0.35">
      <c r="A528" t="s">
        <v>20</v>
      </c>
      <c r="B528">
        <v>1099.98554979441</v>
      </c>
      <c r="C528" t="s">
        <v>14</v>
      </c>
      <c r="D528">
        <v>505.70302974651003</v>
      </c>
    </row>
    <row r="529" spans="1:4" x14ac:dyDescent="0.35">
      <c r="A529" t="s">
        <v>20</v>
      </c>
      <c r="B529">
        <v>1100.5468739960199</v>
      </c>
      <c r="C529" t="s">
        <v>14</v>
      </c>
      <c r="D529">
        <v>505.43023726807598</v>
      </c>
    </row>
    <row r="530" spans="1:4" x14ac:dyDescent="0.35">
      <c r="A530" t="s">
        <v>20</v>
      </c>
      <c r="B530">
        <v>1101.1081981976199</v>
      </c>
      <c r="C530" t="s">
        <v>14</v>
      </c>
      <c r="D530">
        <v>505.15744478964098</v>
      </c>
    </row>
    <row r="531" spans="1:4" x14ac:dyDescent="0.35">
      <c r="A531" t="s">
        <v>20</v>
      </c>
      <c r="B531">
        <v>1101.6695223992299</v>
      </c>
      <c r="C531" t="s">
        <v>14</v>
      </c>
      <c r="D531">
        <v>504.88465231120801</v>
      </c>
    </row>
    <row r="532" spans="1:4" x14ac:dyDescent="0.35">
      <c r="A532" t="s">
        <v>20</v>
      </c>
      <c r="B532">
        <v>1102.2308466008401</v>
      </c>
      <c r="C532" t="s">
        <v>14</v>
      </c>
      <c r="D532">
        <v>504.61185983277397</v>
      </c>
    </row>
    <row r="533" spans="1:4" x14ac:dyDescent="0.35">
      <c r="A533" t="s">
        <v>20</v>
      </c>
      <c r="B533">
        <v>1102.7921708024501</v>
      </c>
      <c r="C533" t="s">
        <v>14</v>
      </c>
      <c r="D533">
        <v>504.33906735434198</v>
      </c>
    </row>
    <row r="534" spans="1:4" x14ac:dyDescent="0.35">
      <c r="A534" t="s">
        <v>20</v>
      </c>
      <c r="B534">
        <v>1103.35349500405</v>
      </c>
      <c r="C534" t="s">
        <v>14</v>
      </c>
      <c r="D534">
        <v>504.06627487590703</v>
      </c>
    </row>
    <row r="535" spans="1:4" x14ac:dyDescent="0.35">
      <c r="A535" t="s">
        <v>20</v>
      </c>
      <c r="B535">
        <v>1103.91481920566</v>
      </c>
      <c r="C535" t="s">
        <v>14</v>
      </c>
      <c r="D535">
        <v>503.79348239747299</v>
      </c>
    </row>
    <row r="536" spans="1:4" x14ac:dyDescent="0.35">
      <c r="A536" t="s">
        <v>20</v>
      </c>
      <c r="B536">
        <v>1104.47614340727</v>
      </c>
      <c r="C536" t="s">
        <v>14</v>
      </c>
      <c r="D536">
        <v>503.52068991904002</v>
      </c>
    </row>
    <row r="537" spans="1:4" x14ac:dyDescent="0.35">
      <c r="A537" t="s">
        <v>20</v>
      </c>
      <c r="B537">
        <v>1105.03746760888</v>
      </c>
      <c r="C537" t="s">
        <v>14</v>
      </c>
      <c r="D537">
        <v>503.24789744060598</v>
      </c>
    </row>
    <row r="538" spans="1:4" x14ac:dyDescent="0.35">
      <c r="A538" t="s">
        <v>20</v>
      </c>
      <c r="B538">
        <v>1105.59879181048</v>
      </c>
      <c r="C538" t="s">
        <v>14</v>
      </c>
      <c r="D538">
        <v>502.97510496217302</v>
      </c>
    </row>
    <row r="539" spans="1:4" x14ac:dyDescent="0.35">
      <c r="A539" t="s">
        <v>20</v>
      </c>
      <c r="B539">
        <v>1106.1601160120899</v>
      </c>
      <c r="C539" t="s">
        <v>14</v>
      </c>
      <c r="D539">
        <v>502.70231248373898</v>
      </c>
    </row>
    <row r="540" spans="1:4" x14ac:dyDescent="0.35">
      <c r="A540" t="s">
        <v>20</v>
      </c>
      <c r="B540">
        <v>1106.7214402136999</v>
      </c>
      <c r="C540" t="s">
        <v>14</v>
      </c>
      <c r="D540">
        <v>502.42952000530602</v>
      </c>
    </row>
    <row r="541" spans="1:4" x14ac:dyDescent="0.35">
      <c r="A541" t="s">
        <v>20</v>
      </c>
      <c r="B541">
        <v>1107.2827644153101</v>
      </c>
      <c r="C541" t="s">
        <v>14</v>
      </c>
      <c r="D541">
        <v>502.15672752687101</v>
      </c>
    </row>
    <row r="542" spans="1:4" x14ac:dyDescent="0.35">
      <c r="A542" t="s">
        <v>20</v>
      </c>
      <c r="B542">
        <v>1107.8440886169201</v>
      </c>
      <c r="C542" t="s">
        <v>14</v>
      </c>
      <c r="D542">
        <v>501.88393504843901</v>
      </c>
    </row>
    <row r="543" spans="1:4" x14ac:dyDescent="0.35">
      <c r="A543" t="s">
        <v>20</v>
      </c>
      <c r="B543">
        <v>1108.4054128185201</v>
      </c>
      <c r="C543" t="s">
        <v>14</v>
      </c>
      <c r="D543">
        <v>501.61114257000497</v>
      </c>
    </row>
    <row r="544" spans="1:4" x14ac:dyDescent="0.35">
      <c r="A544" t="s">
        <v>20</v>
      </c>
      <c r="B544">
        <v>1108.96673702013</v>
      </c>
      <c r="C544" t="s">
        <v>14</v>
      </c>
      <c r="D544">
        <v>501.33835009157099</v>
      </c>
    </row>
    <row r="545" spans="1:4" x14ac:dyDescent="0.35">
      <c r="A545" t="s">
        <v>20</v>
      </c>
      <c r="B545">
        <v>1109.52806122174</v>
      </c>
      <c r="C545" t="s">
        <v>14</v>
      </c>
      <c r="D545">
        <v>501.065557613137</v>
      </c>
    </row>
    <row r="546" spans="1:4" x14ac:dyDescent="0.35">
      <c r="A546" t="s">
        <v>20</v>
      </c>
      <c r="B546">
        <v>1110.08938542334</v>
      </c>
      <c r="C546" t="s">
        <v>14</v>
      </c>
      <c r="D546">
        <v>500.79276513470302</v>
      </c>
    </row>
    <row r="547" spans="1:4" x14ac:dyDescent="0.35">
      <c r="A547" t="s">
        <v>20</v>
      </c>
      <c r="B547">
        <v>1110.65070962495</v>
      </c>
      <c r="C547" t="s">
        <v>14</v>
      </c>
      <c r="D547">
        <v>500.51997265626898</v>
      </c>
    </row>
    <row r="548" spans="1:4" x14ac:dyDescent="0.35">
      <c r="A548" t="s">
        <v>20</v>
      </c>
      <c r="B548">
        <v>1111.2120338265599</v>
      </c>
      <c r="C548" t="s">
        <v>14</v>
      </c>
      <c r="D548">
        <v>500.24718017783698</v>
      </c>
    </row>
    <row r="549" spans="1:4" x14ac:dyDescent="0.35">
      <c r="A549" t="s">
        <v>20</v>
      </c>
      <c r="B549">
        <v>1111.7733580281699</v>
      </c>
      <c r="C549" t="s">
        <v>14</v>
      </c>
      <c r="D549">
        <v>499.97438769940197</v>
      </c>
    </row>
    <row r="550" spans="1:4" x14ac:dyDescent="0.35">
      <c r="A550" t="s">
        <v>20</v>
      </c>
      <c r="B550">
        <v>1112.3346822297799</v>
      </c>
      <c r="C550" t="s">
        <v>14</v>
      </c>
      <c r="D550">
        <v>499.70159522096799</v>
      </c>
    </row>
    <row r="551" spans="1:4" x14ac:dyDescent="0.35">
      <c r="A551" t="s">
        <v>20</v>
      </c>
      <c r="B551">
        <v>1112.8960064313801</v>
      </c>
      <c r="C551" t="s">
        <v>14</v>
      </c>
      <c r="D551">
        <v>499.42880274253503</v>
      </c>
    </row>
    <row r="552" spans="1:4" x14ac:dyDescent="0.35">
      <c r="A552" t="s">
        <v>20</v>
      </c>
      <c r="B552">
        <v>1113.4573306329901</v>
      </c>
      <c r="C552" t="s">
        <v>14</v>
      </c>
      <c r="D552">
        <v>499.15601026410098</v>
      </c>
    </row>
    <row r="553" spans="1:4" x14ac:dyDescent="0.35">
      <c r="A553" t="s">
        <v>20</v>
      </c>
      <c r="B553">
        <v>1114.0186548346001</v>
      </c>
      <c r="C553" t="s">
        <v>14</v>
      </c>
      <c r="D553">
        <v>498.88321778566802</v>
      </c>
    </row>
    <row r="554" spans="1:4" x14ac:dyDescent="0.35">
      <c r="A554" t="s">
        <v>20</v>
      </c>
      <c r="B554">
        <v>1114.57997903621</v>
      </c>
      <c r="C554" t="s">
        <v>14</v>
      </c>
      <c r="D554">
        <v>498.61042530723398</v>
      </c>
    </row>
    <row r="555" spans="1:4" x14ac:dyDescent="0.35">
      <c r="A555" t="s">
        <v>20</v>
      </c>
      <c r="B555">
        <v>1115.14130323781</v>
      </c>
      <c r="C555" t="s">
        <v>14</v>
      </c>
      <c r="D555">
        <v>498.3376328288</v>
      </c>
    </row>
    <row r="556" spans="1:4" x14ac:dyDescent="0.35">
      <c r="A556" t="s">
        <v>20</v>
      </c>
      <c r="B556">
        <v>1115.70262743942</v>
      </c>
      <c r="C556" t="s">
        <v>14</v>
      </c>
      <c r="D556">
        <v>498.06484035036601</v>
      </c>
    </row>
    <row r="557" spans="1:4" x14ac:dyDescent="0.35">
      <c r="A557" t="s">
        <v>20</v>
      </c>
      <c r="B557">
        <v>1116.26395164103</v>
      </c>
      <c r="C557" t="s">
        <v>14</v>
      </c>
      <c r="D557">
        <v>497.79204787193402</v>
      </c>
    </row>
    <row r="558" spans="1:4" x14ac:dyDescent="0.35">
      <c r="A558" t="s">
        <v>20</v>
      </c>
      <c r="B558">
        <v>1116.8252758426399</v>
      </c>
      <c r="C558" t="s">
        <v>14</v>
      </c>
      <c r="D558">
        <v>497.51925539349998</v>
      </c>
    </row>
    <row r="559" spans="1:4" x14ac:dyDescent="0.35">
      <c r="A559" t="s">
        <v>20</v>
      </c>
      <c r="B559">
        <v>1117.3866000442399</v>
      </c>
      <c r="C559" t="s">
        <v>14</v>
      </c>
      <c r="D559">
        <v>497.24646291506701</v>
      </c>
    </row>
    <row r="560" spans="1:4" x14ac:dyDescent="0.35">
      <c r="A560" t="s">
        <v>20</v>
      </c>
      <c r="B560">
        <v>1117.9479242458499</v>
      </c>
      <c r="C560" t="s">
        <v>14</v>
      </c>
      <c r="D560">
        <v>496.97367043663201</v>
      </c>
    </row>
    <row r="561" spans="1:4" x14ac:dyDescent="0.35">
      <c r="A561" t="s">
        <v>20</v>
      </c>
      <c r="B561">
        <v>1118.5092484474601</v>
      </c>
      <c r="C561" t="s">
        <v>14</v>
      </c>
      <c r="D561">
        <v>496.70087795819802</v>
      </c>
    </row>
    <row r="562" spans="1:4" x14ac:dyDescent="0.35">
      <c r="A562" t="s">
        <v>20</v>
      </c>
      <c r="B562">
        <v>1119.0705726490701</v>
      </c>
      <c r="C562" t="s">
        <v>14</v>
      </c>
      <c r="D562">
        <v>496.42808547976603</v>
      </c>
    </row>
    <row r="563" spans="1:4" x14ac:dyDescent="0.35">
      <c r="A563" t="s">
        <v>20</v>
      </c>
      <c r="B563">
        <v>1119.63189685067</v>
      </c>
      <c r="C563" t="s">
        <v>14</v>
      </c>
      <c r="D563">
        <v>496.15529300133198</v>
      </c>
    </row>
    <row r="564" spans="1:4" x14ac:dyDescent="0.35">
      <c r="A564" t="s">
        <v>20</v>
      </c>
      <c r="B564">
        <v>1120.19322105228</v>
      </c>
      <c r="C564" t="s">
        <v>14</v>
      </c>
      <c r="D564">
        <v>495.88250052289698</v>
      </c>
    </row>
    <row r="565" spans="1:4" x14ac:dyDescent="0.35">
      <c r="A565" t="s">
        <v>20</v>
      </c>
      <c r="B565">
        <v>1120.75454525389</v>
      </c>
      <c r="C565" t="s">
        <v>14</v>
      </c>
      <c r="D565">
        <v>495.60970804446401</v>
      </c>
    </row>
    <row r="566" spans="1:4" x14ac:dyDescent="0.35">
      <c r="A566" t="s">
        <v>20</v>
      </c>
      <c r="B566">
        <v>1121.3158694555</v>
      </c>
      <c r="C566" t="s">
        <v>14</v>
      </c>
      <c r="D566">
        <v>495.33691556602997</v>
      </c>
    </row>
  </sheetData>
  <conditionalFormatting sqref="A1:A1048141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"failed"</formula>
    </cfRule>
    <cfRule type="cellIs" dxfId="4" priority="8" operator="equal">
      <formula>"successful"</formula>
    </cfRule>
  </conditionalFormatting>
  <conditionalFormatting sqref="C1:C1047940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pivot table &amp; line graph</vt:lpstr>
      <vt:lpstr>pivot table and stacked column</vt:lpstr>
      <vt:lpstr>Goal Analysis</vt:lpstr>
      <vt:lpstr>Crowdfunding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Mehr Atif</cp:lastModifiedBy>
  <dcterms:created xsi:type="dcterms:W3CDTF">2021-09-29T18:52:28Z</dcterms:created>
  <dcterms:modified xsi:type="dcterms:W3CDTF">2023-08-24T02:51:23Z</dcterms:modified>
</cp:coreProperties>
</file>