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rdad\Desktop\"/>
    </mc:Choice>
  </mc:AlternateContent>
  <xr:revisionPtr revIDLastSave="0" documentId="8_{EE682F67-0CE9-425A-9095-CD88F7510430}" xr6:coauthVersionLast="47" xr6:coauthVersionMax="47" xr10:uidLastSave="{00000000-0000-0000-0000-000000000000}"/>
  <bookViews>
    <workbookView xWindow="-120" yWindow="-120" windowWidth="29040" windowHeight="15720" xr2:uid="{EE94DD53-688F-473F-BD2A-C257D11F31FC}"/>
  </bookViews>
  <sheets>
    <sheet name="دروس" sheetId="1" r:id="rId1"/>
    <sheet name="چارت 1403" sheetId="4" r:id="rId2"/>
    <sheet name="چارت 14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H4" i="1"/>
  <c r="H2" i="1"/>
  <c r="H6" i="1"/>
  <c r="C79" i="4"/>
  <c r="Q8" i="1"/>
  <c r="P8" i="1"/>
  <c r="O8" i="1"/>
  <c r="N8" i="1"/>
  <c r="M8" i="1"/>
  <c r="L8" i="1"/>
  <c r="Q4" i="1"/>
  <c r="P14" i="1" s="1"/>
  <c r="P4" i="1"/>
  <c r="P19" i="1" s="1"/>
  <c r="O4" i="1"/>
  <c r="P17" i="1" s="1"/>
  <c r="N4" i="1"/>
  <c r="P15" i="1" s="1"/>
  <c r="M4" i="1"/>
  <c r="P16" i="1" s="1"/>
  <c r="L4" i="1"/>
  <c r="P18" i="1" s="1"/>
  <c r="Q7" i="1"/>
  <c r="P7" i="1"/>
  <c r="O7" i="1"/>
  <c r="N7" i="1"/>
  <c r="M7" i="1"/>
  <c r="L7" i="1"/>
  <c r="Q3" i="1"/>
  <c r="P3" i="1"/>
  <c r="O3" i="1"/>
  <c r="N3" i="1"/>
  <c r="M3" i="1"/>
  <c r="L3" i="1"/>
  <c r="H8" i="1"/>
  <c r="A25" i="1"/>
  <c r="A39" i="1"/>
  <c r="A53" i="1"/>
  <c r="A51" i="1"/>
  <c r="A52" i="1"/>
  <c r="A55" i="1"/>
  <c r="A56" i="1"/>
  <c r="A12" i="1"/>
  <c r="A24" i="1"/>
  <c r="A20" i="1"/>
  <c r="A37" i="1"/>
  <c r="A35" i="1"/>
  <c r="A54" i="1"/>
  <c r="A57" i="1"/>
  <c r="A19" i="1"/>
  <c r="A11" i="1"/>
  <c r="A28" i="1"/>
  <c r="A38" i="1"/>
  <c r="A36" i="1"/>
  <c r="A40" i="1"/>
  <c r="A32" i="1"/>
  <c r="A17" i="1"/>
  <c r="A47" i="1"/>
  <c r="A29" i="1"/>
  <c r="A7" i="1"/>
  <c r="A18" i="1"/>
  <c r="A27" i="1"/>
  <c r="A34" i="1"/>
  <c r="A58" i="1"/>
  <c r="A59" i="1"/>
  <c r="A33" i="1"/>
  <c r="A30" i="1"/>
  <c r="A16" i="1"/>
  <c r="A8" i="1"/>
  <c r="A14" i="1"/>
  <c r="A21" i="1"/>
  <c r="A43" i="1"/>
  <c r="A9" i="1"/>
  <c r="A15" i="1"/>
  <c r="A3" i="1"/>
  <c r="A31" i="1"/>
  <c r="A48" i="1"/>
  <c r="A50" i="1"/>
  <c r="A42" i="1"/>
  <c r="A44" i="1"/>
  <c r="A60" i="1"/>
  <c r="A46" i="1"/>
  <c r="A22" i="1"/>
  <c r="A10" i="1"/>
  <c r="A41" i="1"/>
  <c r="A49" i="1"/>
  <c r="A4" i="1"/>
  <c r="A23" i="1"/>
  <c r="A61" i="1"/>
  <c r="A45" i="1"/>
  <c r="A6" i="1"/>
  <c r="A2" i="1"/>
  <c r="A5" i="1"/>
  <c r="A13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M11" i="4"/>
  <c r="I10" i="4"/>
  <c r="I9" i="4"/>
  <c r="I8" i="4"/>
  <c r="I7" i="4"/>
  <c r="I5" i="4"/>
  <c r="I6" i="4"/>
  <c r="J6" i="4"/>
  <c r="J7" i="4"/>
  <c r="J8" i="4"/>
  <c r="J9" i="4"/>
  <c r="J10" i="4"/>
  <c r="J5" i="4"/>
  <c r="C70" i="4"/>
  <c r="C60" i="4"/>
  <c r="C51" i="4"/>
  <c r="C41" i="4"/>
  <c r="C30" i="4"/>
  <c r="C20" i="4"/>
  <c r="C11" i="4"/>
  <c r="A26" i="1"/>
  <c r="C80" i="4" l="1"/>
  <c r="R3" i="1"/>
  <c r="R4" i="1"/>
  <c r="P20" i="1" s="1"/>
  <c r="R7" i="1"/>
  <c r="R8" i="1"/>
  <c r="J11" i="4"/>
  <c r="I11" i="4"/>
</calcChain>
</file>

<file path=xl/sharedStrings.xml><?xml version="1.0" encoding="utf-8"?>
<sst xmlns="http://schemas.openxmlformats.org/spreadsheetml/2006/main" count="567" uniqueCount="199">
  <si>
    <t>#</t>
  </si>
  <si>
    <t>نام درس</t>
  </si>
  <si>
    <t>دسته بندی</t>
  </si>
  <si>
    <t>وضعیت</t>
  </si>
  <si>
    <t>توضیحات</t>
  </si>
  <si>
    <t>نیمسال ششم</t>
  </si>
  <si>
    <t>نیم سال هفتم</t>
  </si>
  <si>
    <t>نیم سال هشتم</t>
  </si>
  <si>
    <t>پایه</t>
  </si>
  <si>
    <t>عمومی</t>
  </si>
  <si>
    <t>اصلی</t>
  </si>
  <si>
    <t>اختیاری</t>
  </si>
  <si>
    <t>جبرانی</t>
  </si>
  <si>
    <t>تخصصی</t>
  </si>
  <si>
    <t>کل</t>
  </si>
  <si>
    <t>تعداد</t>
  </si>
  <si>
    <t>واحد</t>
  </si>
  <si>
    <t>تعداد واحد</t>
  </si>
  <si>
    <t>نوع</t>
  </si>
  <si>
    <t>مباني كامپيوتر و برنامه نويسي</t>
  </si>
  <si>
    <t>كارگاه مباني كامپيوتر وبرنامه نويسي</t>
  </si>
  <si>
    <t>كارگاه عمومي يا كارگاه برق</t>
  </si>
  <si>
    <t>فيزيك پيش دانشگاهي</t>
  </si>
  <si>
    <t>رياضي پيش دانشگاهي</t>
  </si>
  <si>
    <t>زبان خارجي پيش دانشگاهي</t>
  </si>
  <si>
    <t>فارسي عمومي</t>
  </si>
  <si>
    <t>يك درس عمومي</t>
  </si>
  <si>
    <t>برنامه نويسي پيشرفته</t>
  </si>
  <si>
    <t>كارگاه برنامه نويسي پيشرفته</t>
  </si>
  <si>
    <t>ساختمان گسسته</t>
  </si>
  <si>
    <t>فيزيك 1</t>
  </si>
  <si>
    <t>رياضي عمومي 1</t>
  </si>
  <si>
    <t>زبان انگليسي 1و2</t>
  </si>
  <si>
    <t>ساختمان داده و الگوريتم ها</t>
  </si>
  <si>
    <t>آزمايشگاه مدارمنطقي</t>
  </si>
  <si>
    <t>مدارهاي منطقي</t>
  </si>
  <si>
    <t>فيزيك 2</t>
  </si>
  <si>
    <t>رياضي عمومي 2</t>
  </si>
  <si>
    <t>معادت ديفرانسيل</t>
  </si>
  <si>
    <t>از فيزيك 2</t>
  </si>
  <si>
    <t>زبان تخصصي</t>
  </si>
  <si>
    <t>سيگنال و سيستم</t>
  </si>
  <si>
    <t>معماري كامپيوتر</t>
  </si>
  <si>
    <t>آز معماري كامپيوتر</t>
  </si>
  <si>
    <t>زمايشگاه مدارهاي الكتريكي و الكترونيكي</t>
  </si>
  <si>
    <t>مدارهاي الكتريكي و الكترونيكي</t>
  </si>
  <si>
    <t>آمار و احتمال مهندسي</t>
  </si>
  <si>
    <t>آزمايشگاه فيزيك2</t>
  </si>
  <si>
    <t>مهندسي نرم افزار 1</t>
  </si>
  <si>
    <t>ريزپردازنده و زبان اسمبلي</t>
  </si>
  <si>
    <t>آزمايشگاه ريزپردازنده و زبان اسمبلي</t>
  </si>
  <si>
    <t>جبر خطي</t>
  </si>
  <si>
    <t>سيستم عامل</t>
  </si>
  <si>
    <t>الكترونيك ديجيتال</t>
  </si>
  <si>
    <t>آزمايشگاه سيستم عامل</t>
  </si>
  <si>
    <t>روش پژوهش و ارائه</t>
  </si>
  <si>
    <t>گرافيك كامپيوتري</t>
  </si>
  <si>
    <t>نظريه زبان و ماشين ها</t>
  </si>
  <si>
    <t>طراحي الگوريتم</t>
  </si>
  <si>
    <t>مهندسي نرم افزار 2</t>
  </si>
  <si>
    <t>اصول و طراحي پايگاه داده</t>
  </si>
  <si>
    <t>بازيابي اطعات</t>
  </si>
  <si>
    <t>زبان هاي برنامه نويسي</t>
  </si>
  <si>
    <t>شبكه هاي كامپيوتري</t>
  </si>
  <si>
    <t>آزمايشگاه شبكه هاي كامپيوتري</t>
  </si>
  <si>
    <t>اصول طراحي كامپايلر</t>
  </si>
  <si>
    <t>مباني و كاربردهاي هوش مصنوعي</t>
  </si>
  <si>
    <t>مباحث ويژه 1</t>
  </si>
  <si>
    <t>كارآموزي اختياري</t>
  </si>
  <si>
    <t>داده كاوي</t>
  </si>
  <si>
    <t>مباني رايانش ابري</t>
  </si>
  <si>
    <t>تعامل انسان و كامپيوتر</t>
  </si>
  <si>
    <t>مباحث ويژه 2</t>
  </si>
  <si>
    <t>پروژه</t>
  </si>
  <si>
    <r>
      <rPr>
        <b/>
        <sz val="16"/>
        <color rgb="FFFFFF00"/>
        <rFont val="Nazanin"/>
        <charset val="178"/>
      </rPr>
      <t>ورودي هاي قبل از  1٤٠3</t>
    </r>
  </si>
  <si>
    <r>
      <rPr>
        <b/>
        <sz val="16"/>
        <color rgb="FFFFFFFF"/>
        <rFont val="Nazanin"/>
        <charset val="178"/>
      </rPr>
      <t>نيمسل اول</t>
    </r>
  </si>
  <si>
    <r>
      <rPr>
        <b/>
        <sz val="16"/>
        <color rgb="FFFFFFFF"/>
        <rFont val="Nazanin"/>
        <charset val="178"/>
      </rPr>
      <t>مجموع واحد</t>
    </r>
  </si>
  <si>
    <r>
      <rPr>
        <b/>
        <sz val="16"/>
        <color rgb="FFFFFFFF"/>
        <rFont val="Nazanin"/>
        <charset val="178"/>
      </rPr>
      <t>نيمسل دوم</t>
    </r>
  </si>
  <si>
    <r>
      <rPr>
        <b/>
        <sz val="16"/>
        <color rgb="FFFFFFFF"/>
        <rFont val="Nazanin"/>
        <charset val="178"/>
      </rPr>
      <t>نيمسل سوم</t>
    </r>
  </si>
  <si>
    <r>
      <rPr>
        <b/>
        <sz val="16"/>
        <color rgb="FFFFFFFF"/>
        <rFont val="Nazanin"/>
        <charset val="178"/>
      </rPr>
      <t>نيمسال چهارم</t>
    </r>
  </si>
  <si>
    <r>
      <rPr>
        <b/>
        <sz val="16"/>
        <color rgb="FFFFFFFF"/>
        <rFont val="Nazanin"/>
        <charset val="178"/>
      </rPr>
      <t>نيمسل پنجم</t>
    </r>
  </si>
  <si>
    <t>حداقل</t>
  </si>
  <si>
    <r>
      <rPr>
        <b/>
        <sz val="10.5"/>
        <rFont val="MRT_Unique Bold Expanded"/>
        <family val="1"/>
      </rPr>
      <t xml:space="preserve">برنامه ترم بندي رشته كامپيوتر (كارشناسي پيوسته)
</t>
    </r>
    <r>
      <rPr>
        <b/>
        <sz val="7.5"/>
        <rFont val="2  Nazanin"/>
        <charset val="178"/>
      </rPr>
      <t>تاريخ ويرايش: 1400/05/17</t>
    </r>
  </si>
  <si>
    <r>
      <rPr>
        <b/>
        <sz val="7.5"/>
        <rFont val="2  Nazanin"/>
        <charset val="178"/>
      </rPr>
      <t>ترم دوم</t>
    </r>
  </si>
  <si>
    <r>
      <rPr>
        <b/>
        <sz val="7.5"/>
        <rFont val="2  Nazanin"/>
        <charset val="178"/>
      </rPr>
      <t>ترم اول</t>
    </r>
  </si>
  <si>
    <r>
      <rPr>
        <b/>
        <sz val="7.5"/>
        <rFont val="2  Nazanin"/>
        <charset val="178"/>
      </rPr>
      <t>دروس پيشنياز</t>
    </r>
  </si>
  <si>
    <r>
      <rPr>
        <b/>
        <sz val="6.5"/>
        <rFont val="2  Nazanin"/>
        <charset val="178"/>
      </rPr>
      <t>نوع درس</t>
    </r>
  </si>
  <si>
    <r>
      <rPr>
        <b/>
        <sz val="5"/>
        <rFont val="2  Nazanin"/>
        <charset val="178"/>
      </rPr>
      <t>تعداد واحد</t>
    </r>
  </si>
  <si>
    <r>
      <rPr>
        <b/>
        <sz val="7.5"/>
        <rFont val="2  Nazanin"/>
        <charset val="178"/>
      </rPr>
      <t>عنوان درس</t>
    </r>
  </si>
  <si>
    <r>
      <rPr>
        <b/>
        <sz val="7.5"/>
        <rFont val="2  Nazanin"/>
        <charset val="178"/>
      </rPr>
      <t>رديف</t>
    </r>
  </si>
  <si>
    <r>
      <rPr>
        <b/>
        <sz val="5.5"/>
        <rFont val="2  Nazanin"/>
        <charset val="178"/>
      </rPr>
      <t>تعداد واحد</t>
    </r>
  </si>
  <si>
    <r>
      <rPr>
        <sz val="7.5"/>
        <rFont val="2  Nazanin"/>
        <charset val="178"/>
      </rPr>
      <t>رياضي پيش دانشگاهي</t>
    </r>
  </si>
  <si>
    <r>
      <rPr>
        <sz val="7.5"/>
        <rFont val="2  Nazanin"/>
        <charset val="178"/>
      </rPr>
      <t>پايه</t>
    </r>
  </si>
  <si>
    <r>
      <rPr>
        <sz val="7.5"/>
        <rFont val="2  Nazanin"/>
        <charset val="178"/>
      </rPr>
      <t>رياضي عمومي 1</t>
    </r>
  </si>
  <si>
    <r>
      <rPr>
        <sz val="7.5"/>
        <rFont val="2  Nazanin"/>
        <charset val="178"/>
      </rPr>
      <t>جبراني</t>
    </r>
  </si>
  <si>
    <r>
      <rPr>
        <sz val="7.5"/>
        <rFont val="2  Nazanin"/>
        <charset val="178"/>
      </rPr>
      <t>فيزيك پيش دانشگاهي</t>
    </r>
  </si>
  <si>
    <r>
      <rPr>
        <sz val="7.5"/>
        <rFont val="2  Nazanin"/>
        <charset val="178"/>
      </rPr>
      <t>فيزيك 1</t>
    </r>
  </si>
  <si>
    <r>
      <rPr>
        <sz val="7.5"/>
        <rFont val="2  Nazanin"/>
        <charset val="178"/>
      </rPr>
      <t>مباني كامپيوتر و برنامه نويسي</t>
    </r>
  </si>
  <si>
    <r>
      <rPr>
        <sz val="7.5"/>
        <rFont val="2  Nazanin"/>
        <charset val="178"/>
      </rPr>
      <t>اصلي</t>
    </r>
  </si>
  <si>
    <r>
      <rPr>
        <sz val="7.5"/>
        <rFont val="2  Nazanin"/>
        <charset val="178"/>
      </rPr>
      <t>برنامه نويسي پيشرفته</t>
    </r>
  </si>
  <si>
    <r>
      <rPr>
        <sz val="7.5"/>
        <rFont val="2  Nazanin"/>
        <charset val="178"/>
      </rPr>
      <t>زبان پيش دانشگاهي</t>
    </r>
  </si>
  <si>
    <r>
      <rPr>
        <sz val="7.5"/>
        <rFont val="2  Nazanin"/>
        <charset val="178"/>
      </rPr>
      <t>برنامه نويسي پيشرفته (همنياز)</t>
    </r>
  </si>
  <si>
    <r>
      <rPr>
        <sz val="7.5"/>
        <rFont val="2  Nazanin"/>
        <charset val="178"/>
      </rPr>
      <t>كارگاه برنامه نويسي پيشرفته</t>
    </r>
  </si>
  <si>
    <r>
      <rPr>
        <sz val="7.5"/>
        <rFont val="2  Nazanin"/>
        <charset val="178"/>
      </rPr>
      <t>عمومي</t>
    </r>
  </si>
  <si>
    <r>
      <rPr>
        <sz val="7.5"/>
        <rFont val="2  Nazanin"/>
        <charset val="178"/>
      </rPr>
      <t>زبان انگليسي 1 و 2</t>
    </r>
  </si>
  <si>
    <r>
      <rPr>
        <sz val="7.5"/>
        <rFont val="2  Nazanin"/>
        <charset val="178"/>
      </rPr>
      <t>مباني كامپيوتر و برنامه نويسي(همنياز)</t>
    </r>
  </si>
  <si>
    <r>
      <rPr>
        <sz val="7.5"/>
        <rFont val="2  Nazanin"/>
        <charset val="178"/>
      </rPr>
      <t>كارگاه مباني كامپيوتر و برنامه نويسي</t>
    </r>
  </si>
  <si>
    <r>
      <rPr>
        <sz val="7.5"/>
        <rFont val="2  Nazanin"/>
        <charset val="178"/>
      </rPr>
      <t>رياضيات گسسته</t>
    </r>
  </si>
  <si>
    <r>
      <rPr>
        <sz val="7.5"/>
        <rFont val="2  Nazanin"/>
        <charset val="178"/>
      </rPr>
      <t>فارسي</t>
    </r>
  </si>
  <si>
    <r>
      <rPr>
        <sz val="7.5"/>
        <rFont val="2  Nazanin"/>
        <charset val="178"/>
      </rPr>
      <t>كارگاه عمومي يا كارگاه برق</t>
    </r>
  </si>
  <si>
    <r>
      <rPr>
        <sz val="7.5"/>
        <rFont val="2  Nazanin"/>
        <charset val="178"/>
      </rPr>
      <t>انديشه اسمي 1</t>
    </r>
  </si>
  <si>
    <r>
      <rPr>
        <sz val="7.5"/>
        <rFont val="2  Nazanin"/>
        <charset val="178"/>
      </rPr>
      <t>انديشه اسمي 2</t>
    </r>
  </si>
  <si>
    <r>
      <rPr>
        <b/>
        <sz val="7.5"/>
        <rFont val="2  Nazanin"/>
        <charset val="178"/>
      </rPr>
      <t>جمع</t>
    </r>
  </si>
  <si>
    <r>
      <rPr>
        <b/>
        <sz val="7.5"/>
        <rFont val="2  Nazanin"/>
        <charset val="178"/>
      </rPr>
      <t>ترم چهارم</t>
    </r>
  </si>
  <si>
    <r>
      <rPr>
        <b/>
        <sz val="7.5"/>
        <rFont val="2  Nazanin"/>
        <charset val="178"/>
      </rPr>
      <t>ترم سوم</t>
    </r>
  </si>
  <si>
    <r>
      <rPr>
        <sz val="7.5"/>
        <rFont val="2  Nazanin"/>
        <charset val="178"/>
      </rPr>
      <t>فيزيك 2</t>
    </r>
  </si>
  <si>
    <r>
      <rPr>
        <sz val="7.5"/>
        <rFont val="2  Nazanin"/>
        <charset val="178"/>
      </rPr>
      <t>مدارالكتريكي و الكترونيكي</t>
    </r>
  </si>
  <si>
    <r>
      <rPr>
        <sz val="7.5"/>
        <rFont val="2  Nazanin"/>
        <charset val="178"/>
      </rPr>
      <t>رياضي عمومي 2</t>
    </r>
  </si>
  <si>
    <r>
      <rPr>
        <sz val="7.5"/>
        <rFont val="2  Nazanin"/>
        <charset val="178"/>
      </rPr>
      <t>مدارالكتريكي و الكترونيكي (همنياز)</t>
    </r>
  </si>
  <si>
    <r>
      <rPr>
        <sz val="7.5"/>
        <rFont val="2  Nazanin"/>
        <charset val="178"/>
      </rPr>
      <t>آزمايشگاه مدارهاي الكتريكي و الكترونيكي</t>
    </r>
  </si>
  <si>
    <r>
      <rPr>
        <sz val="7.5"/>
        <rFont val="2  Nazanin"/>
        <charset val="178"/>
      </rPr>
      <t>معادت ديفرانسيل</t>
    </r>
  </si>
  <si>
    <r>
      <rPr>
        <sz val="7.5"/>
        <rFont val="2  Nazanin"/>
        <charset val="178"/>
      </rPr>
      <t>تخصصي</t>
    </r>
  </si>
  <si>
    <r>
      <rPr>
        <sz val="7.5"/>
        <rFont val="2  Nazanin"/>
        <charset val="178"/>
      </rPr>
      <t>سيگنال ها و سيستم ها</t>
    </r>
  </si>
  <si>
    <r>
      <rPr>
        <sz val="7.5"/>
        <rFont val="2  Nazanin"/>
        <charset val="178"/>
      </rPr>
      <t>مدارهاي منطقي</t>
    </r>
  </si>
  <si>
    <r>
      <rPr>
        <sz val="7.5"/>
        <rFont val="2  Nazanin"/>
        <charset val="178"/>
      </rPr>
      <t>معماري كامپيوتر</t>
    </r>
  </si>
  <si>
    <r>
      <rPr>
        <sz val="7.5"/>
        <rFont val="2  Nazanin"/>
        <charset val="178"/>
      </rPr>
      <t>معماري كامپيوتر (همنياز)</t>
    </r>
  </si>
  <si>
    <r>
      <rPr>
        <sz val="7.5"/>
        <rFont val="2  Nazanin"/>
        <charset val="178"/>
      </rPr>
      <t>آزمايشگاه معماري كامپيوتر</t>
    </r>
  </si>
  <si>
    <r>
      <rPr>
        <sz val="7.5"/>
        <rFont val="2  Nazanin"/>
        <charset val="178"/>
      </rPr>
      <t>رياضيات گسسته - برنامه نويسي پيشرفته</t>
    </r>
  </si>
  <si>
    <r>
      <rPr>
        <sz val="7.5"/>
        <rFont val="2  Nazanin"/>
        <charset val="178"/>
      </rPr>
      <t>ساختمان داده ها و الگوريتم ها</t>
    </r>
  </si>
  <si>
    <r>
      <rPr>
        <sz val="7.5"/>
        <rFont val="2  Nazanin"/>
        <charset val="178"/>
      </rPr>
      <t>آمار و احتمات مهندسي</t>
    </r>
  </si>
  <si>
    <r>
      <rPr>
        <sz val="7.5"/>
        <rFont val="2  Nazanin"/>
        <charset val="178"/>
      </rPr>
      <t>مدارهاي منطقي (همنياز)</t>
    </r>
  </si>
  <si>
    <r>
      <rPr>
        <sz val="7.5"/>
        <rFont val="2  Nazanin"/>
        <charset val="178"/>
      </rPr>
      <t>آزمايشگاه مدارمنطقي</t>
    </r>
  </si>
  <si>
    <r>
      <rPr>
        <sz val="7.5"/>
        <rFont val="2  Nazanin"/>
        <charset val="178"/>
      </rPr>
      <t>آزمايشگاه فيزيك 2</t>
    </r>
  </si>
  <si>
    <r>
      <rPr>
        <sz val="7.5"/>
        <rFont val="2  Nazanin"/>
        <charset val="178"/>
      </rPr>
      <t>زبان تخصصي</t>
    </r>
  </si>
  <si>
    <r>
      <rPr>
        <sz val="7.5"/>
        <rFont val="2  Nazanin"/>
        <charset val="178"/>
      </rPr>
      <t>اخق اسمي</t>
    </r>
  </si>
  <si>
    <r>
      <rPr>
        <sz val="7.5"/>
        <rFont val="2  Nazanin"/>
        <charset val="178"/>
      </rPr>
      <t>تربيت بدني 1</t>
    </r>
  </si>
  <si>
    <r>
      <rPr>
        <b/>
        <sz val="7.5"/>
        <rFont val="2  Nazanin"/>
        <charset val="178"/>
      </rPr>
      <t>ترم ششم</t>
    </r>
  </si>
  <si>
    <r>
      <rPr>
        <b/>
        <sz val="7.5"/>
        <rFont val="2  Nazanin"/>
        <charset val="178"/>
      </rPr>
      <t>ترم پنجم</t>
    </r>
  </si>
  <si>
    <r>
      <rPr>
        <sz val="7.5"/>
        <rFont val="2  Nazanin"/>
        <charset val="178"/>
      </rPr>
      <t>اختياري</t>
    </r>
  </si>
  <si>
    <r>
      <rPr>
        <sz val="7.5"/>
        <rFont val="2  Nazanin"/>
        <charset val="178"/>
      </rPr>
      <t>گرافيك كامپيوتري</t>
    </r>
  </si>
  <si>
    <r>
      <rPr>
        <sz val="7.5"/>
        <rFont val="2  Nazanin"/>
        <charset val="178"/>
      </rPr>
      <t>جبر خطي كاربردي</t>
    </r>
  </si>
  <si>
    <r>
      <rPr>
        <sz val="7.5"/>
        <rFont val="2  Nazanin"/>
        <charset val="178"/>
      </rPr>
      <t>نظريه زبان ها و ماشين ها</t>
    </r>
  </si>
  <si>
    <r>
      <rPr>
        <sz val="7.5"/>
        <rFont val="2  Nazanin"/>
        <charset val="178"/>
      </rPr>
      <t>ريزپردازنده و زبان اسمبلي</t>
    </r>
  </si>
  <si>
    <r>
      <rPr>
        <sz val="7.5"/>
        <rFont val="2  Nazanin"/>
        <charset val="178"/>
      </rPr>
      <t>ساختمان داده ها و الگوريتم-رياضيات گسسته</t>
    </r>
  </si>
  <si>
    <r>
      <rPr>
        <sz val="7.5"/>
        <rFont val="2  Nazanin"/>
        <charset val="178"/>
      </rPr>
      <t>طراحي الگوريتم ها</t>
    </r>
  </si>
  <si>
    <r>
      <rPr>
        <sz val="7.5"/>
        <rFont val="2  Nazanin"/>
        <charset val="178"/>
      </rPr>
      <t>ريزپردازنده و زبان اسمبلي (همنياز)</t>
    </r>
  </si>
  <si>
    <r>
      <rPr>
        <sz val="7.5"/>
        <rFont val="2  Nazanin"/>
        <charset val="178"/>
      </rPr>
      <t>آزمايشگاه ريزپردازنده و زبان اسمبلي</t>
    </r>
  </si>
  <si>
    <r>
      <rPr>
        <sz val="7.5"/>
        <rFont val="2  Nazanin"/>
        <charset val="178"/>
      </rPr>
      <t>مهندسي نرم افزار 1</t>
    </r>
  </si>
  <si>
    <r>
      <rPr>
        <sz val="7.5"/>
        <rFont val="2  Nazanin"/>
        <charset val="178"/>
      </rPr>
      <t>مهندسي نرم افزار 2</t>
    </r>
  </si>
  <si>
    <r>
      <rPr>
        <sz val="7.5"/>
        <rFont val="2  Nazanin"/>
        <charset val="178"/>
      </rPr>
      <t>سيستم هاي عامل</t>
    </r>
  </si>
  <si>
    <r>
      <rPr>
        <sz val="7.5"/>
        <rFont val="2  Nazanin"/>
        <charset val="178"/>
      </rPr>
      <t>اصول طراحي پايگاه داده ها</t>
    </r>
  </si>
  <si>
    <r>
      <rPr>
        <sz val="7.5"/>
        <rFont val="2  Nazanin"/>
        <charset val="178"/>
      </rPr>
      <t>سيستم هاي عامل (همنياز)</t>
    </r>
  </si>
  <si>
    <r>
      <rPr>
        <sz val="7.5"/>
        <rFont val="2  Nazanin"/>
        <charset val="178"/>
      </rPr>
      <t>آزمايشگاه سيستم هاي عامل</t>
    </r>
  </si>
  <si>
    <r>
      <rPr>
        <sz val="7.5"/>
        <rFont val="2  Nazanin"/>
        <charset val="178"/>
      </rPr>
      <t>ساختمان داده ها و الگوريتم ها-آمار و احتمال</t>
    </r>
  </si>
  <si>
    <r>
      <rPr>
        <sz val="7.5"/>
        <rFont val="2  Nazanin"/>
        <charset val="178"/>
      </rPr>
      <t>بازيابي اطعات</t>
    </r>
  </si>
  <si>
    <r>
      <rPr>
        <sz val="7.5"/>
        <rFont val="2  Nazanin"/>
        <charset val="178"/>
      </rPr>
      <t>انقب اسمي ايران</t>
    </r>
  </si>
  <si>
    <r>
      <rPr>
        <sz val="7.5"/>
        <rFont val="2  Nazanin"/>
        <charset val="178"/>
      </rPr>
      <t>الكترونيك ديجيتال</t>
    </r>
  </si>
  <si>
    <r>
      <rPr>
        <sz val="7.5"/>
        <rFont val="2  Nazanin"/>
        <charset val="178"/>
      </rPr>
      <t>روش پژوهش و ارائه</t>
    </r>
  </si>
  <si>
    <r>
      <rPr>
        <b/>
        <sz val="7.5"/>
        <rFont val="2  Nazanin"/>
        <charset val="178"/>
      </rPr>
      <t>ترم هشتم</t>
    </r>
  </si>
  <si>
    <r>
      <rPr>
        <b/>
        <sz val="7.5"/>
        <rFont val="2  Nazanin"/>
        <charset val="178"/>
      </rPr>
      <t>ترم هفتم</t>
    </r>
  </si>
  <si>
    <r>
      <rPr>
        <sz val="7.5"/>
        <rFont val="2  Nazanin"/>
        <charset val="178"/>
      </rPr>
      <t>شبكه هاي كامپيوتري-سيستم هاي عامل</t>
    </r>
  </si>
  <si>
    <r>
      <rPr>
        <sz val="7.5"/>
        <rFont val="2  Nazanin"/>
        <charset val="178"/>
      </rPr>
      <t>مباني رايانش ابري</t>
    </r>
  </si>
  <si>
    <r>
      <rPr>
        <sz val="7.5"/>
        <rFont val="2  Nazanin"/>
        <charset val="178"/>
      </rPr>
      <t>زبان هاي برنامه نويسي</t>
    </r>
  </si>
  <si>
    <r>
      <rPr>
        <sz val="7.5"/>
        <rFont val="2  Nazanin"/>
        <charset val="178"/>
      </rPr>
      <t>تعامل انسان و كامپيوتر</t>
    </r>
  </si>
  <si>
    <r>
      <rPr>
        <sz val="7.5"/>
        <rFont val="2  Nazanin"/>
        <charset val="178"/>
      </rPr>
      <t>كارآموزي</t>
    </r>
  </si>
  <si>
    <r>
      <rPr>
        <sz val="7.5"/>
        <rFont val="2  Nazanin"/>
        <charset val="178"/>
      </rPr>
      <t>مباحث ويژه 1</t>
    </r>
  </si>
  <si>
    <r>
      <rPr>
        <sz val="7.5"/>
        <rFont val="2  Nazanin"/>
        <charset val="178"/>
      </rPr>
      <t>مباحث ويژه 2</t>
    </r>
  </si>
  <si>
    <r>
      <rPr>
        <sz val="7.5"/>
        <rFont val="2  Nazanin"/>
        <charset val="178"/>
      </rPr>
      <t>آمار و احتمال مهندسي - معماري كامپيوتر</t>
    </r>
  </si>
  <si>
    <r>
      <rPr>
        <sz val="7.5"/>
        <rFont val="2  Nazanin"/>
        <charset val="178"/>
      </rPr>
      <t>شبكه هاي كامپيوتري</t>
    </r>
  </si>
  <si>
    <r>
      <rPr>
        <sz val="7.5"/>
        <rFont val="2  Nazanin"/>
        <charset val="178"/>
      </rPr>
      <t>مباني و كاربردهاي هوش مصنوعي</t>
    </r>
  </si>
  <si>
    <r>
      <rPr>
        <sz val="7.5"/>
        <rFont val="2  Nazanin"/>
        <charset val="178"/>
      </rPr>
      <t>داده كاوي</t>
    </r>
  </si>
  <si>
    <r>
      <rPr>
        <sz val="7.5"/>
        <rFont val="2  Nazanin"/>
        <charset val="178"/>
      </rPr>
      <t>شبكه هاي كامپيوتري (همنياز)</t>
    </r>
  </si>
  <si>
    <r>
      <rPr>
        <sz val="7.5"/>
        <rFont val="2  Nazanin"/>
        <charset val="178"/>
      </rPr>
      <t>آزمايشگاه شبكه هاي كامپيوتري</t>
    </r>
  </si>
  <si>
    <r>
      <rPr>
        <sz val="7.5"/>
        <rFont val="2  Nazanin"/>
        <charset val="178"/>
      </rPr>
      <t>پروژه</t>
    </r>
  </si>
  <si>
    <r>
      <rPr>
        <sz val="7.5"/>
        <rFont val="2  Nazanin"/>
        <charset val="178"/>
      </rPr>
      <t>اصول طراحي كامپايلر</t>
    </r>
  </si>
  <si>
    <r>
      <rPr>
        <sz val="7.5"/>
        <rFont val="2  Nazanin"/>
        <charset val="178"/>
      </rPr>
      <t>تفسير موضوعي قرآن</t>
    </r>
  </si>
  <si>
    <r>
      <rPr>
        <sz val="7.5"/>
        <rFont val="2  Nazanin"/>
        <charset val="178"/>
      </rPr>
      <t>ورزش 1</t>
    </r>
  </si>
  <si>
    <r>
      <rPr>
        <sz val="7.5"/>
        <rFont val="2  Nazanin"/>
        <charset val="178"/>
      </rPr>
      <t>دانش خانواده و جمعيت</t>
    </r>
  </si>
  <si>
    <r>
      <rPr>
        <sz val="7.5"/>
        <rFont val="2  Nazanin"/>
        <charset val="178"/>
      </rPr>
      <t>تاريخ تحليلي صدر اسم</t>
    </r>
  </si>
  <si>
    <t>انديشه اسمي 1</t>
  </si>
  <si>
    <t>انديشه اسلامی 1</t>
  </si>
  <si>
    <t>اندیشه اسلامس 2</t>
  </si>
  <si>
    <t>اخلاق اسلامی</t>
  </si>
  <si>
    <t>تربیت بدنی</t>
  </si>
  <si>
    <t>ورزش</t>
  </si>
  <si>
    <t>انقلاب اسلامی</t>
  </si>
  <si>
    <t>دانش خانواده و جمیعت</t>
  </si>
  <si>
    <t>تعداد درس‌هایی که پاس شده‌اند</t>
  </si>
  <si>
    <t>مجموع تعداد واحدهایی که پاس شده‌اند</t>
  </si>
  <si>
    <t>پاس شده</t>
  </si>
  <si>
    <t>پاس نشده</t>
  </si>
  <si>
    <t>بازيابي اطلاعات</t>
  </si>
  <si>
    <t>ساختمان گسسته (ریاضیات گسسته)</t>
  </si>
  <si>
    <t>تاریخ تحلیل صدر اسلامی (تاریخ تمدن)</t>
  </si>
  <si>
    <t>آشنایی با منابع اسلامی</t>
  </si>
  <si>
    <t>مباني رايانش ابري(مبانی اینترنت اشیا)</t>
  </si>
  <si>
    <t>تعداد درس‌هایی که پاس نشده اند</t>
  </si>
  <si>
    <t>مجموع تعداد واحدهایی که پاس نشده اند</t>
  </si>
  <si>
    <t>دروسی که پاس شده اید را در کارد وضعیت 1 بگذارید و دروسی که پاس نشده اید را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</si>
</sst>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name val="Nazanin"/>
      <charset val="178"/>
    </font>
    <font>
      <b/>
      <sz val="16"/>
      <color rgb="FFFFFF00"/>
      <name val="Nazanin"/>
      <charset val="178"/>
    </font>
    <font>
      <b/>
      <sz val="16"/>
      <color theme="1"/>
      <name val="Nazanin"/>
      <charset val="178"/>
    </font>
    <font>
      <b/>
      <sz val="16"/>
      <color rgb="FFFFFFFF"/>
      <name val="Nazanin"/>
      <charset val="178"/>
    </font>
    <font>
      <b/>
      <sz val="16"/>
      <color rgb="FF000000"/>
      <name val="Nazanin"/>
      <charset val="178"/>
    </font>
    <font>
      <b/>
      <sz val="11"/>
      <color theme="1"/>
      <name val="Nazanin"/>
      <charset val="178"/>
    </font>
    <font>
      <b/>
      <sz val="11"/>
      <name val="Nazanin"/>
      <charset val="178"/>
    </font>
    <font>
      <b/>
      <sz val="11"/>
      <color rgb="FF000000"/>
      <name val="Nazanin"/>
      <charset val="178"/>
    </font>
    <font>
      <b/>
      <sz val="10.5"/>
      <name val="MRT_Unique Bold Expanded"/>
      <family val="1"/>
    </font>
    <font>
      <b/>
      <sz val="7.5"/>
      <name val="2  Nazanin"/>
      <charset val="178"/>
    </font>
    <font>
      <b/>
      <sz val="6.5"/>
      <name val="2  Nazanin"/>
      <charset val="178"/>
    </font>
    <font>
      <b/>
      <sz val="5"/>
      <name val="2  Nazanin"/>
      <charset val="178"/>
    </font>
    <font>
      <b/>
      <sz val="5.5"/>
      <name val="2  Nazanin"/>
      <charset val="178"/>
    </font>
    <font>
      <sz val="7.5"/>
      <name val="2  Nazanin"/>
      <charset val="178"/>
    </font>
    <font>
      <sz val="7.5"/>
      <color rgb="FF000000"/>
      <name val="2  Nazanin"/>
      <family val="2"/>
    </font>
    <font>
      <b/>
      <sz val="7.5"/>
      <color rgb="FF000000"/>
      <name val="2  Nazanin"/>
      <family val="2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1"/>
      <name val="Nazanin"/>
      <charset val="178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001F60"/>
      </patternFill>
    </fill>
    <fill>
      <patternFill patternType="solid">
        <fgColor rgb="FF00AF50"/>
      </patternFill>
    </fill>
    <fill>
      <patternFill patternType="solid">
        <fgColor rgb="FFBF0000"/>
      </patternFill>
    </fill>
    <fill>
      <patternFill patternType="solid">
        <fgColor rgb="FFF4AF83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5" borderId="0" applyNumberFormat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6" fillId="0" borderId="27" xfId="0" applyFont="1" applyBorder="1" applyAlignment="1">
      <alignment horizontal="center" vertical="center" readingOrder="2"/>
    </xf>
    <xf numFmtId="0" fontId="6" fillId="0" borderId="22" xfId="0" applyFont="1" applyBorder="1" applyAlignment="1">
      <alignment horizontal="center" vertical="center" readingOrder="2"/>
    </xf>
    <xf numFmtId="0" fontId="6" fillId="0" borderId="23" xfId="0" applyFont="1" applyBorder="1" applyAlignment="1">
      <alignment horizontal="center" vertical="center" readingOrder="2"/>
    </xf>
    <xf numFmtId="0" fontId="6" fillId="0" borderId="28" xfId="0" applyFont="1" applyBorder="1" applyAlignment="1">
      <alignment horizontal="center" vertical="center" readingOrder="2"/>
    </xf>
    <xf numFmtId="1" fontId="10" fillId="0" borderId="12" xfId="0" applyNumberFormat="1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readingOrder="2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readingOrder="2"/>
    </xf>
    <xf numFmtId="1" fontId="10" fillId="0" borderId="35" xfId="0" applyNumberFormat="1" applyFont="1" applyBorder="1" applyAlignment="1">
      <alignment horizontal="center" vertical="center" shrinkToFit="1"/>
    </xf>
    <xf numFmtId="0" fontId="6" fillId="0" borderId="36" xfId="0" applyFont="1" applyBorder="1" applyAlignment="1">
      <alignment horizontal="center" vertical="center" readingOrder="2"/>
    </xf>
    <xf numFmtId="0" fontId="6" fillId="7" borderId="6" xfId="0" applyFont="1" applyFill="1" applyBorder="1" applyAlignment="1">
      <alignment horizontal="center" vertical="center" readingOrder="2"/>
    </xf>
    <xf numFmtId="0" fontId="8" fillId="7" borderId="37" xfId="0" applyFont="1" applyFill="1" applyBorder="1" applyAlignment="1">
      <alignment horizontal="center" vertical="center"/>
    </xf>
    <xf numFmtId="1" fontId="9" fillId="7" borderId="25" xfId="0" applyNumberFormat="1" applyFont="1" applyFill="1" applyBorder="1" applyAlignment="1">
      <alignment horizontal="center" vertical="center" shrinkToFit="1"/>
    </xf>
    <xf numFmtId="0" fontId="8" fillId="7" borderId="2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 readingOrder="2"/>
    </xf>
    <xf numFmtId="1" fontId="6" fillId="7" borderId="25" xfId="0" applyNumberFormat="1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readingOrder="2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readingOrder="2"/>
    </xf>
    <xf numFmtId="0" fontId="8" fillId="0" borderId="3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right" vertical="top" wrapText="1" indent="5" readingOrder="2"/>
    </xf>
    <xf numFmtId="0" fontId="16" fillId="0" borderId="5" xfId="0" applyFont="1" applyBorder="1" applyAlignment="1">
      <alignment horizontal="right" vertical="top" wrapText="1" readingOrder="2"/>
    </xf>
    <xf numFmtId="0" fontId="17" fillId="0" borderId="5" xfId="0" applyFont="1" applyBorder="1" applyAlignment="1">
      <alignment horizontal="right" vertical="top" wrapText="1" readingOrder="2"/>
    </xf>
    <xf numFmtId="0" fontId="15" fillId="0" borderId="5" xfId="0" applyFont="1" applyBorder="1" applyAlignment="1">
      <alignment horizontal="right" vertical="top" wrapText="1" indent="4" readingOrder="2"/>
    </xf>
    <xf numFmtId="0" fontId="15" fillId="0" borderId="5" xfId="0" applyFont="1" applyBorder="1" applyAlignment="1">
      <alignment horizontal="right" vertical="top" wrapText="1" readingOrder="2"/>
    </xf>
    <xf numFmtId="0" fontId="18" fillId="0" borderId="5" xfId="0" applyFont="1" applyBorder="1" applyAlignment="1">
      <alignment horizontal="right" vertical="top" wrapText="1" readingOrder="2"/>
    </xf>
    <xf numFmtId="0" fontId="19" fillId="0" borderId="5" xfId="0" applyFont="1" applyBorder="1" applyAlignment="1">
      <alignment horizontal="right" vertical="top" wrapText="1" indent="4" readingOrder="2"/>
    </xf>
    <xf numFmtId="0" fontId="19" fillId="0" borderId="5" xfId="0" applyFont="1" applyBorder="1" applyAlignment="1">
      <alignment horizontal="right" vertical="top" wrapText="1" indent="1" readingOrder="2"/>
    </xf>
    <xf numFmtId="1" fontId="20" fillId="0" borderId="5" xfId="0" applyNumberFormat="1" applyFont="1" applyBorder="1" applyAlignment="1">
      <alignment horizontal="center" vertical="top" shrinkToFit="1"/>
    </xf>
    <xf numFmtId="0" fontId="19" fillId="0" borderId="5" xfId="0" applyFont="1" applyBorder="1" applyAlignment="1">
      <alignment horizontal="right" vertical="top" wrapText="1" readingOrder="2"/>
    </xf>
    <xf numFmtId="0" fontId="19" fillId="0" borderId="5" xfId="0" applyFont="1" applyBorder="1" applyAlignment="1">
      <alignment horizontal="right" vertical="top" wrapText="1" indent="3" readingOrder="2"/>
    </xf>
    <xf numFmtId="0" fontId="19" fillId="0" borderId="5" xfId="0" applyFont="1" applyBorder="1" applyAlignment="1">
      <alignment horizontal="right" vertical="top" wrapText="1" indent="5" readingOrder="2"/>
    </xf>
    <xf numFmtId="1" fontId="21" fillId="0" borderId="5" xfId="0" applyNumberFormat="1" applyFont="1" applyBorder="1" applyAlignment="1">
      <alignment horizontal="center" vertical="top" shrinkToFit="1"/>
    </xf>
    <xf numFmtId="0" fontId="19" fillId="0" borderId="5" xfId="0" applyFont="1" applyBorder="1" applyAlignment="1">
      <alignment horizontal="right" vertical="top" wrapText="1" indent="6" readingOrder="2"/>
    </xf>
    <xf numFmtId="0" fontId="19" fillId="0" borderId="5" xfId="0" applyFont="1" applyBorder="1" applyAlignment="1">
      <alignment horizontal="right" vertical="top" wrapText="1" indent="2" readingOrder="2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9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readingOrder="2"/>
    </xf>
    <xf numFmtId="1" fontId="13" fillId="0" borderId="12" xfId="0" applyNumberFormat="1" applyFont="1" applyBorder="1" applyAlignment="1">
      <alignment horizontal="center" vertical="center" shrinkToFit="1"/>
    </xf>
    <xf numFmtId="0" fontId="12" fillId="9" borderId="12" xfId="0" applyFont="1" applyFill="1" applyBorder="1" applyAlignment="1">
      <alignment horizontal="center" vertical="center" readingOrder="2"/>
    </xf>
    <xf numFmtId="0" fontId="11" fillId="0" borderId="1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2" fillId="3" borderId="31" xfId="3" applyFont="1" applyBorder="1" applyAlignment="1" applyProtection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3" fillId="2" borderId="31" xfId="2" applyFont="1" applyBorder="1" applyAlignment="1" applyProtection="1">
      <alignment horizontal="center" vertical="center"/>
    </xf>
    <xf numFmtId="0" fontId="12" fillId="0" borderId="12" xfId="0" applyFont="1" applyBorder="1" applyAlignment="1">
      <alignment horizontal="center" vertical="center" readingOrder="2"/>
    </xf>
    <xf numFmtId="0" fontId="23" fillId="2" borderId="32" xfId="2" applyFont="1" applyBorder="1" applyAlignment="1" applyProtection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10" borderId="18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24" fillId="10" borderId="7" xfId="4" applyFont="1" applyFill="1" applyBorder="1" applyAlignment="1" applyProtection="1">
      <alignment horizontal="center" vertical="center" wrapText="1"/>
    </xf>
    <xf numFmtId="0" fontId="25" fillId="10" borderId="8" xfId="4" applyFont="1" applyFill="1" applyBorder="1" applyAlignment="1" applyProtection="1">
      <alignment horizontal="center" vertical="center" wrapText="1"/>
    </xf>
    <xf numFmtId="0" fontId="25" fillId="10" borderId="9" xfId="4" applyFont="1" applyFill="1" applyBorder="1" applyAlignment="1" applyProtection="1">
      <alignment horizontal="center" vertical="center" wrapText="1"/>
    </xf>
    <xf numFmtId="0" fontId="25" fillId="10" borderId="10" xfId="4" applyFont="1" applyFill="1" applyBorder="1" applyAlignment="1" applyProtection="1">
      <alignment horizontal="center" vertical="center" wrapText="1"/>
    </xf>
    <xf numFmtId="0" fontId="25" fillId="10" borderId="0" xfId="4" applyFont="1" applyFill="1" applyBorder="1" applyAlignment="1" applyProtection="1">
      <alignment horizontal="center" vertical="center" wrapText="1"/>
    </xf>
    <xf numFmtId="0" fontId="25" fillId="10" borderId="43" xfId="4" applyFont="1" applyFill="1" applyBorder="1" applyAlignment="1" applyProtection="1">
      <alignment horizontal="center" vertical="center" wrapText="1"/>
    </xf>
    <xf numFmtId="0" fontId="25" fillId="10" borderId="11" xfId="4" applyFont="1" applyFill="1" applyBorder="1" applyAlignment="1" applyProtection="1">
      <alignment horizontal="center" vertical="center" wrapText="1"/>
    </xf>
    <xf numFmtId="0" fontId="25" fillId="10" borderId="41" xfId="4" applyFont="1" applyFill="1" applyBorder="1" applyAlignment="1" applyProtection="1">
      <alignment horizontal="center" vertical="center" wrapText="1"/>
    </xf>
    <xf numFmtId="0" fontId="25" fillId="10" borderId="42" xfId="4" applyFont="1" applyFill="1" applyBorder="1" applyAlignment="1" applyProtection="1">
      <alignment horizontal="center" vertical="center" wrapText="1"/>
    </xf>
    <xf numFmtId="0" fontId="3" fillId="2" borderId="0" xfId="2" applyAlignment="1" applyProtection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3" fillId="2" borderId="0" xfId="2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readingOrder="2"/>
    </xf>
    <xf numFmtId="0" fontId="9" fillId="8" borderId="31" xfId="0" applyFont="1" applyFill="1" applyBorder="1" applyAlignment="1">
      <alignment horizontal="center" vertical="center" readingOrder="2"/>
    </xf>
    <xf numFmtId="0" fontId="9" fillId="8" borderId="33" xfId="0" applyFont="1" applyFill="1" applyBorder="1" applyAlignment="1">
      <alignment horizontal="center" vertical="center" readingOrder="2"/>
    </xf>
    <xf numFmtId="0" fontId="9" fillId="8" borderId="32" xfId="0" applyFont="1" applyFill="1" applyBorder="1" applyAlignment="1">
      <alignment horizontal="center" vertical="center" readingOrder="2"/>
    </xf>
    <xf numFmtId="0" fontId="6" fillId="8" borderId="30" xfId="0" applyFont="1" applyFill="1" applyBorder="1" applyAlignment="1">
      <alignment horizontal="center" vertical="center" readingOrder="2"/>
    </xf>
    <xf numFmtId="0" fontId="6" fillId="8" borderId="31" xfId="0" applyFont="1" applyFill="1" applyBorder="1" applyAlignment="1">
      <alignment horizontal="center" vertical="center" readingOrder="2"/>
    </xf>
    <xf numFmtId="0" fontId="6" fillId="8" borderId="33" xfId="0" applyFont="1" applyFill="1" applyBorder="1" applyAlignment="1">
      <alignment horizontal="center" vertical="center" readingOrder="2"/>
    </xf>
    <xf numFmtId="0" fontId="6" fillId="6" borderId="46" xfId="0" applyFont="1" applyFill="1" applyBorder="1" applyAlignment="1">
      <alignment horizontal="center" vertical="center" readingOrder="2"/>
    </xf>
    <xf numFmtId="0" fontId="6" fillId="6" borderId="14" xfId="0" applyFont="1" applyFill="1" applyBorder="1" applyAlignment="1">
      <alignment horizontal="center" vertical="center" readingOrder="2"/>
    </xf>
    <xf numFmtId="0" fontId="6" fillId="6" borderId="15" xfId="0" applyFont="1" applyFill="1" applyBorder="1" applyAlignment="1">
      <alignment horizontal="center" vertical="center" readingOrder="2"/>
    </xf>
    <xf numFmtId="0" fontId="6" fillId="8" borderId="39" xfId="0" applyFont="1" applyFill="1" applyBorder="1" applyAlignment="1">
      <alignment horizontal="center" vertical="center" readingOrder="2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top" wrapText="1" indent="28" readingOrder="2"/>
    </xf>
    <xf numFmtId="0" fontId="15" fillId="0" borderId="3" xfId="0" applyFont="1" applyBorder="1" applyAlignment="1">
      <alignment horizontal="right" vertical="top" wrapText="1" indent="17" readingOrder="2"/>
    </xf>
    <xf numFmtId="0" fontId="15" fillId="0" borderId="4" xfId="0" applyFont="1" applyBorder="1" applyAlignment="1">
      <alignment horizontal="right" vertical="top" wrapText="1" indent="17" readingOrder="2"/>
    </xf>
    <xf numFmtId="0" fontId="15" fillId="0" borderId="2" xfId="0" applyFont="1" applyBorder="1" applyAlignment="1">
      <alignment horizontal="right" vertical="top" wrapText="1" indent="17" readingOrder="2"/>
    </xf>
    <xf numFmtId="0" fontId="15" fillId="0" borderId="3" xfId="0" applyFont="1" applyBorder="1" applyAlignment="1">
      <alignment horizontal="right" vertical="top" wrapText="1" indent="16" readingOrder="2"/>
    </xf>
    <xf numFmtId="0" fontId="15" fillId="0" borderId="4" xfId="0" applyFont="1" applyBorder="1" applyAlignment="1">
      <alignment horizontal="right" vertical="top" wrapText="1" indent="16" readingOrder="2"/>
    </xf>
    <xf numFmtId="0" fontId="15" fillId="0" borderId="2" xfId="0" applyFont="1" applyBorder="1" applyAlignment="1">
      <alignment horizontal="right" vertical="top" wrapText="1" indent="16" readingOrder="2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5" fillId="0" borderId="3" xfId="0" applyFont="1" applyBorder="1" applyAlignment="1">
      <alignment horizontal="right" vertical="top" wrapText="1" indent="7" readingOrder="2"/>
    </xf>
    <xf numFmtId="0" fontId="15" fillId="0" borderId="2" xfId="0" applyFont="1" applyBorder="1" applyAlignment="1">
      <alignment horizontal="right" vertical="top" wrapText="1" indent="7" readingOrder="2"/>
    </xf>
    <xf numFmtId="0" fontId="15" fillId="0" borderId="3" xfId="0" applyFont="1" applyBorder="1" applyAlignment="1">
      <alignment horizontal="right" vertical="top" wrapText="1" indent="6" readingOrder="2"/>
    </xf>
    <xf numFmtId="0" fontId="15" fillId="0" borderId="2" xfId="0" applyFont="1" applyBorder="1" applyAlignment="1">
      <alignment horizontal="right" vertical="top" wrapText="1" indent="6" readingOrder="2"/>
    </xf>
  </cellXfs>
  <cellStyles count="5">
    <cellStyle name="Accent5" xfId="4" builtinId="45"/>
    <cellStyle name="Bad" xfId="3" builtinId="27"/>
    <cellStyle name="Good" xfId="2" builtinId="26"/>
    <cellStyle name="Heading 2" xfId="1" builtinId="17"/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Nazanin"/>
        <charset val="178"/>
        <scheme val="none"/>
      </font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azanin"/>
        <charset val="178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Nazanin"/>
        <charset val="178"/>
        <scheme val="none"/>
      </font>
      <alignment horizontal="center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gradientFill type="path" left="0.5" right="0.5" top="0.5" bottom="0.5">
          <stop position="0">
            <color theme="8" tint="-0.25098422193060094"/>
          </stop>
          <stop position="1">
            <color theme="8" tint="-0.49803155613879818"/>
          </stop>
        </gradientFill>
      </fill>
    </dxf>
    <dxf>
      <fill>
        <gradientFill type="path" left="0.5" right="0.5" top="0.5" bottom="0.5">
          <stop position="0">
            <color theme="3" tint="0.25098422193060094"/>
          </stop>
          <stop position="1">
            <color theme="3" tint="9.8025452436902985E-2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2" tint="-0.49803155613879818"/>
          </stop>
          <stop position="1">
            <color theme="2" tint="-0.74901577806939912"/>
          </stop>
        </gradientFill>
      </fill>
    </dxf>
    <dxf>
      <fill>
        <patternFill patternType="gray125">
          <fgColor rgb="FFC00000"/>
          <bgColor auto="1"/>
        </patternFill>
      </fill>
    </dxf>
    <dxf>
      <fill>
        <patternFill patternType="gray125">
          <fgColor rgb="FFFFFF00"/>
        </patternFill>
      </fill>
    </dxf>
    <dxf>
      <fill>
        <patternFill patternType="gray125">
          <f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name val="Nazanin"/>
        <charset val="178"/>
        <scheme val="none"/>
      </font>
      <alignment horizontal="center" vertical="center" textRotation="0" wrapText="0" indent="0" justifyLastLine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0000FF"/>
      <color rgb="FF9900CC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166797</xdr:colOff>
      <xdr:row>0</xdr:row>
      <xdr:rowOff>0</xdr:rowOff>
    </xdr:from>
    <xdr:ext cx="445042" cy="420479"/>
    <xdr:pic>
      <xdr:nvPicPr>
        <xdr:cNvPr id="2" name="image1.jpeg">
          <a:extLst>
            <a:ext uri="{FF2B5EF4-FFF2-40B4-BE49-F238E27FC236}">
              <a16:creationId xmlns:a16="http://schemas.microsoft.com/office/drawing/2014/main" id="{B5C6964E-F943-4E17-8A79-49E5E9C7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97" y="0"/>
          <a:ext cx="445042" cy="42047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F0719-8676-4556-8494-495ED577764C}" name="Table1" displayName="Table1" ref="A1:F63" totalsRowShown="0" headerRowDxfId="45" dataDxfId="44">
  <autoFilter ref="A1:F63" xr:uid="{4DFF0719-8676-4556-8494-495ED57776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63">
    <sortCondition ref="D2:D63"/>
  </sortState>
  <tableColumns count="6">
    <tableColumn id="1" xr3:uid="{283EF183-6221-45D4-A969-083E80022498}" name="#" dataDxfId="5">
      <calculatedColumnFormula>IF(B2&lt;&gt;"", COUNTIF($B$2:B2, "&lt;&gt;"), "")</calculatedColumnFormula>
    </tableColumn>
    <tableColumn id="2" xr3:uid="{700ACE9A-6EC7-48CB-869F-4958FD76B7DA}" name="نام درس" dataDxfId="4"/>
    <tableColumn id="3" xr3:uid="{B1A2A74A-DE97-48B9-8BA3-FE727ABE2861}" name="تعداد واحد" dataDxfId="3"/>
    <tableColumn id="4" xr3:uid="{7BEDDC3C-B71B-471B-8335-75ACB959D39F}" name="دسته بندی" dataDxfId="2"/>
    <tableColumn id="5" xr3:uid="{C2A3DA4A-EF73-47B1-A8B8-19BC5BBE0417}" name="وضعیت" dataDxfId="0"/>
    <tableColumn id="6" xr3:uid="{0965F908-4EBE-4110-926B-90BCDB976FFA}" name="توضیحات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2336-A826-4895-8359-4DBDD2B16A4E}">
  <sheetPr>
    <tabColor rgb="FF00B0F0"/>
  </sheetPr>
  <dimension ref="A1:T200"/>
  <sheetViews>
    <sheetView tabSelected="1" zoomScale="90" zoomScaleNormal="90" workbookViewId="0">
      <selection activeCell="H83" sqref="H83"/>
    </sheetView>
  </sheetViews>
  <sheetFormatPr defaultRowHeight="19.5" x14ac:dyDescent="0.25"/>
  <cols>
    <col min="1" max="1" width="3.85546875" style="64" bestFit="1" customWidth="1"/>
    <col min="2" max="2" width="32.7109375" style="64" bestFit="1" customWidth="1"/>
    <col min="3" max="3" width="9.28515625" style="64" bestFit="1" customWidth="1"/>
    <col min="4" max="4" width="9.42578125" style="64" bestFit="1" customWidth="1"/>
    <col min="5" max="5" width="6.7109375" style="56" bestFit="1" customWidth="1"/>
    <col min="6" max="6" width="8.28515625" style="64" bestFit="1" customWidth="1"/>
    <col min="7" max="7" width="9.140625" style="64"/>
    <col min="8" max="8" width="29.85546875" style="64" bestFit="1" customWidth="1"/>
    <col min="9" max="10" width="9.140625" style="64"/>
    <col min="11" max="11" width="9.28515625" style="64" bestFit="1" customWidth="1"/>
    <col min="12" max="12" width="7.140625" style="64" bestFit="1" customWidth="1"/>
    <col min="13" max="13" width="5.140625" style="64" bestFit="1" customWidth="1"/>
    <col min="14" max="15" width="7.42578125" style="64" bestFit="1" customWidth="1"/>
    <col min="16" max="17" width="6.42578125" style="64" bestFit="1" customWidth="1"/>
    <col min="18" max="18" width="7.5703125" style="64" bestFit="1" customWidth="1"/>
    <col min="19" max="19" width="10.140625" style="64" customWidth="1"/>
    <col min="20" max="20" width="7.5703125" style="64" customWidth="1"/>
    <col min="21" max="21" width="6.42578125" style="64" bestFit="1" customWidth="1"/>
    <col min="22" max="22" width="5.140625" style="64" bestFit="1" customWidth="1"/>
    <col min="23" max="16384" width="9.140625" style="64"/>
  </cols>
  <sheetData>
    <row r="1" spans="1:18" ht="20.25" thickBot="1" x14ac:dyDescent="0.3">
      <c r="A1" s="60" t="s">
        <v>0</v>
      </c>
      <c r="B1" s="61" t="s">
        <v>1</v>
      </c>
      <c r="C1" s="62" t="s">
        <v>17</v>
      </c>
      <c r="D1" s="62" t="s">
        <v>2</v>
      </c>
      <c r="E1" s="59" t="s">
        <v>3</v>
      </c>
      <c r="F1" s="63" t="s">
        <v>4</v>
      </c>
      <c r="H1" s="65" t="s">
        <v>196</v>
      </c>
      <c r="L1" s="99" t="s">
        <v>189</v>
      </c>
      <c r="M1" s="100"/>
      <c r="N1" s="100"/>
      <c r="O1" s="100"/>
      <c r="P1" s="100"/>
      <c r="Q1" s="101"/>
    </row>
    <row r="2" spans="1:18" ht="21" thickTop="1" thickBot="1" x14ac:dyDescent="0.3">
      <c r="A2" s="66">
        <f>IF(B2&lt;&gt;"", COUNTIF($B$2:B2, "&lt;&gt;"), "")</f>
        <v>1</v>
      </c>
      <c r="B2" s="67" t="s">
        <v>71</v>
      </c>
      <c r="C2" s="68">
        <v>3</v>
      </c>
      <c r="D2" s="69" t="s">
        <v>11</v>
      </c>
      <c r="E2" s="57">
        <v>1</v>
      </c>
      <c r="F2" s="71"/>
      <c r="H2" s="72">
        <f>COUNTIF(دروس!E:E, 0)</f>
        <v>1</v>
      </c>
      <c r="L2" s="73" t="s">
        <v>11</v>
      </c>
      <c r="M2" s="74" t="s">
        <v>10</v>
      </c>
      <c r="N2" s="74" t="s">
        <v>8</v>
      </c>
      <c r="O2" s="74" t="s">
        <v>13</v>
      </c>
      <c r="P2" s="74" t="s">
        <v>12</v>
      </c>
      <c r="Q2" s="75" t="s">
        <v>9</v>
      </c>
    </row>
    <row r="3" spans="1:18" ht="20.25" thickBot="1" x14ac:dyDescent="0.3">
      <c r="A3" s="66">
        <f>IF(B3&lt;&gt;"", COUNTIF($B$2:B3, "&lt;&gt;"), "")</f>
        <v>2</v>
      </c>
      <c r="B3" s="67" t="s">
        <v>56</v>
      </c>
      <c r="C3" s="68">
        <v>3</v>
      </c>
      <c r="D3" s="69" t="s">
        <v>11</v>
      </c>
      <c r="E3" s="57">
        <v>1</v>
      </c>
      <c r="F3" s="71"/>
      <c r="H3" s="76" t="s">
        <v>197</v>
      </c>
      <c r="L3" s="77">
        <f>COUNTIFS(D:D, "اختیاری", E:E, 1)</f>
        <v>5</v>
      </c>
      <c r="M3" s="70">
        <f>COUNTIFS(D:D, "اصلی", E:E, 1)</f>
        <v>25</v>
      </c>
      <c r="N3" s="70">
        <f>COUNTIFS(D:D, "پایه", E:E, 1)</f>
        <v>8</v>
      </c>
      <c r="O3" s="70">
        <f>COUNTIFS(D:D, "تخصصی", E:E, 1)</f>
        <v>10</v>
      </c>
      <c r="P3" s="70">
        <f>COUNTIFS(D:D, "جبرانی", E:E, 1)</f>
        <v>3</v>
      </c>
      <c r="Q3" s="78">
        <f>COUNTIFS(D:D, "عمومی", E:E, 1)</f>
        <v>11</v>
      </c>
      <c r="R3" s="79">
        <f>Q3+P3+O3+N3+M3+L3</f>
        <v>62</v>
      </c>
    </row>
    <row r="4" spans="1:18" ht="31.5" thickTop="1" thickBot="1" x14ac:dyDescent="0.3">
      <c r="A4" s="66">
        <f>IF(B4&lt;&gt;"", COUNTIF($B$2:B4, "&lt;&gt;"), "")</f>
        <v>3</v>
      </c>
      <c r="B4" s="67" t="s">
        <v>67</v>
      </c>
      <c r="C4" s="68">
        <v>3</v>
      </c>
      <c r="D4" s="69" t="s">
        <v>11</v>
      </c>
      <c r="E4" s="57">
        <v>1</v>
      </c>
      <c r="F4" s="71"/>
      <c r="H4" s="72">
        <f>SUMIF(دروس!E:E,0, دروس!C:C)</f>
        <v>1</v>
      </c>
      <c r="K4" s="80" t="s">
        <v>17</v>
      </c>
      <c r="L4" s="81">
        <f>SUMIFS(دروس!C:C, دروس!D:D, "اختیاری", دروس!E:E, 1)</f>
        <v>15</v>
      </c>
      <c r="M4" s="82">
        <f>SUMIFS(دروس!C:C, دروس!D:D, "اصلی", دروس!E:E, 1)</f>
        <v>55</v>
      </c>
      <c r="N4" s="82">
        <f>SUMIFS(دروس!C:C, دروس!D:D, "پایه", دروس!E:E, 1)</f>
        <v>20</v>
      </c>
      <c r="O4" s="82">
        <f>SUMIFS(دروس!C:C, دروس!D:D, "تخصصی", دروس!E:E, 1)</f>
        <v>30</v>
      </c>
      <c r="P4" s="82">
        <f>SUMIFS(دروس!C:C, دروس!D:D, "جبرانی", دروس!E:E, 1)</f>
        <v>9</v>
      </c>
      <c r="Q4" s="83">
        <f>SUMIFS(دروس!C:C, دروس!D:D, "عمومی", دروس!E:E, 1)</f>
        <v>24</v>
      </c>
      <c r="R4" s="84">
        <f>Q4+P4+O4+N4+M4+L4</f>
        <v>153</v>
      </c>
    </row>
    <row r="5" spans="1:18" ht="20.25" thickBot="1" x14ac:dyDescent="0.3">
      <c r="A5" s="66">
        <f>IF(B5&lt;&gt;"", COUNTIF($B$2:B5, "&lt;&gt;"), "")</f>
        <v>4</v>
      </c>
      <c r="B5" s="67" t="s">
        <v>72</v>
      </c>
      <c r="C5" s="68">
        <v>3</v>
      </c>
      <c r="D5" s="69" t="s">
        <v>11</v>
      </c>
      <c r="E5" s="57">
        <v>1</v>
      </c>
      <c r="F5" s="71"/>
      <c r="H5" s="76" t="s">
        <v>187</v>
      </c>
      <c r="L5" s="99" t="s">
        <v>190</v>
      </c>
      <c r="M5" s="100"/>
      <c r="N5" s="100"/>
      <c r="O5" s="100"/>
      <c r="P5" s="100"/>
      <c r="Q5" s="101"/>
    </row>
    <row r="6" spans="1:18" ht="21" thickTop="1" thickBot="1" x14ac:dyDescent="0.3">
      <c r="A6" s="66">
        <f>IF(B6&lt;&gt;"", COUNTIF($B$2:B6, "&lt;&gt;"), "")</f>
        <v>5</v>
      </c>
      <c r="B6" s="67" t="s">
        <v>195</v>
      </c>
      <c r="C6" s="68">
        <v>3</v>
      </c>
      <c r="D6" s="69" t="s">
        <v>11</v>
      </c>
      <c r="E6" s="57">
        <v>1</v>
      </c>
      <c r="F6" s="71"/>
      <c r="H6" s="85">
        <f>COUNTIF(دروس!E:E, 1)</f>
        <v>62</v>
      </c>
      <c r="L6" s="73" t="s">
        <v>11</v>
      </c>
      <c r="M6" s="74" t="s">
        <v>10</v>
      </c>
      <c r="N6" s="74" t="s">
        <v>8</v>
      </c>
      <c r="O6" s="74" t="s">
        <v>13</v>
      </c>
      <c r="P6" s="74" t="s">
        <v>12</v>
      </c>
      <c r="Q6" s="75" t="s">
        <v>9</v>
      </c>
    </row>
    <row r="7" spans="1:18" ht="20.25" thickBot="1" x14ac:dyDescent="0.3">
      <c r="A7" s="66">
        <f>IF(B7&lt;&gt;"", COUNTIF($B$2:B7, "&lt;&gt;"), "")</f>
        <v>6</v>
      </c>
      <c r="B7" s="67" t="s">
        <v>43</v>
      </c>
      <c r="C7" s="68">
        <v>1</v>
      </c>
      <c r="D7" s="86" t="s">
        <v>10</v>
      </c>
      <c r="E7" s="57">
        <v>1</v>
      </c>
      <c r="F7" s="71"/>
      <c r="H7" s="76" t="s">
        <v>188</v>
      </c>
      <c r="L7" s="77">
        <f>COUNTIFS(D:D, "اختیاری", E:E, 0)</f>
        <v>0</v>
      </c>
      <c r="M7" s="70">
        <f>COUNTIFS(D:D, "اصلی", E:E, 0)</f>
        <v>0</v>
      </c>
      <c r="N7" s="70">
        <f>COUNTIFS(D:D, "پایه", E:E,0)</f>
        <v>1</v>
      </c>
      <c r="O7" s="70">
        <f>COUNTIFS(D:D, "تخصصی", E:E, 0)</f>
        <v>0</v>
      </c>
      <c r="P7" s="70">
        <f>COUNTIFS(D:D, "جبرانی", E:E, 0)</f>
        <v>0</v>
      </c>
      <c r="Q7" s="78">
        <f>COUNTIFS(D:D, "عمومی", E:E, 0)</f>
        <v>0</v>
      </c>
      <c r="R7" s="79">
        <f>Q7+P7+O7+N7+M7+L7</f>
        <v>1</v>
      </c>
    </row>
    <row r="8" spans="1:18" ht="21" thickTop="1" thickBot="1" x14ac:dyDescent="0.3">
      <c r="A8" s="66">
        <f>IF(B8&lt;&gt;"", COUNTIF($B$2:B8, "&lt;&gt;"), "")</f>
        <v>7</v>
      </c>
      <c r="B8" s="67" t="s">
        <v>50</v>
      </c>
      <c r="C8" s="68">
        <v>1</v>
      </c>
      <c r="D8" s="86" t="s">
        <v>10</v>
      </c>
      <c r="E8" s="57">
        <v>1</v>
      </c>
      <c r="F8" s="71"/>
      <c r="H8" s="87">
        <f>SUMIF(دروس!E:E, 1, دروس!C:C)</f>
        <v>153</v>
      </c>
      <c r="K8" s="80" t="s">
        <v>17</v>
      </c>
      <c r="L8" s="88">
        <f>SUMIFS(دروس!C:C, دروس!D:D, "اختیاری", دروس!E:E, 0)</f>
        <v>0</v>
      </c>
      <c r="M8" s="89">
        <f>SUMIFS(دروس!C:C, دروس!D:D, "اصلی", دروس!E:E, 0)</f>
        <v>0</v>
      </c>
      <c r="N8" s="89">
        <f>SUMIFS(دروس!C:C, دروس!D:D, "پایه", دروس!E:E, 0)</f>
        <v>1</v>
      </c>
      <c r="O8" s="89">
        <f>SUMIFS(دروس!C:C, دروس!D:D, "تخصصی", دروس!E:E, 0)</f>
        <v>0</v>
      </c>
      <c r="P8" s="89">
        <f>SUMIFS(دروس!C:C, دروس!D:D, "جبرانی", دروس!E:E, 0)</f>
        <v>0</v>
      </c>
      <c r="Q8" s="90">
        <f>SUMIFS(دروس!C:C, دروس!D:D, "عمومی", دروس!E:E, 0)</f>
        <v>0</v>
      </c>
      <c r="R8" s="91">
        <f>Q8+P8+O8+N8+M8+L8</f>
        <v>1</v>
      </c>
    </row>
    <row r="9" spans="1:18" x14ac:dyDescent="0.25">
      <c r="A9" s="66">
        <f>IF(B9&lt;&gt;"", COUNTIF($B$2:B9, "&lt;&gt;"), "")</f>
        <v>8</v>
      </c>
      <c r="B9" s="67" t="s">
        <v>54</v>
      </c>
      <c r="C9" s="68">
        <v>1</v>
      </c>
      <c r="D9" s="86" t="s">
        <v>10</v>
      </c>
      <c r="E9" s="57">
        <v>1</v>
      </c>
      <c r="F9" s="71"/>
    </row>
    <row r="10" spans="1:18" x14ac:dyDescent="0.25">
      <c r="A10" s="66">
        <f>IF(B10&lt;&gt;"", COUNTIF($B$2:B10, "&lt;&gt;"), "")</f>
        <v>9</v>
      </c>
      <c r="B10" s="67" t="s">
        <v>64</v>
      </c>
      <c r="C10" s="68">
        <v>1</v>
      </c>
      <c r="D10" s="86" t="s">
        <v>10</v>
      </c>
      <c r="E10" s="57">
        <v>1</v>
      </c>
      <c r="F10" s="71"/>
    </row>
    <row r="11" spans="1:18" x14ac:dyDescent="0.25">
      <c r="A11" s="66">
        <f>IF(B11&lt;&gt;"", COUNTIF($B$2:B11, "&lt;&gt;"), "")</f>
        <v>10</v>
      </c>
      <c r="B11" s="67" t="s">
        <v>34</v>
      </c>
      <c r="C11" s="68">
        <v>1</v>
      </c>
      <c r="D11" s="86" t="s">
        <v>10</v>
      </c>
      <c r="E11" s="57">
        <v>1</v>
      </c>
      <c r="F11" s="71"/>
    </row>
    <row r="12" spans="1:18" ht="20.25" thickBot="1" x14ac:dyDescent="0.3">
      <c r="A12" s="66">
        <f>IF(B12&lt;&gt;"", COUNTIF($B$2:B12, "&lt;&gt;"), "")</f>
        <v>11</v>
      </c>
      <c r="B12" s="67" t="s">
        <v>27</v>
      </c>
      <c r="C12" s="68">
        <v>3</v>
      </c>
      <c r="D12" s="86" t="s">
        <v>10</v>
      </c>
      <c r="E12" s="57">
        <v>1</v>
      </c>
      <c r="F12" s="71"/>
    </row>
    <row r="13" spans="1:18" ht="20.25" thickBot="1" x14ac:dyDescent="0.3">
      <c r="A13" s="66">
        <f>IF(B13&lt;&gt;"", COUNTIF($B$2:B13, "&lt;&gt;"), "")</f>
        <v>12</v>
      </c>
      <c r="B13" s="67" t="s">
        <v>73</v>
      </c>
      <c r="C13" s="68">
        <v>3</v>
      </c>
      <c r="D13" s="86" t="s">
        <v>10</v>
      </c>
      <c r="E13" s="57">
        <v>1</v>
      </c>
      <c r="F13" s="71"/>
      <c r="O13" s="92" t="s">
        <v>81</v>
      </c>
    </row>
    <row r="14" spans="1:18" ht="20.25" thickBot="1" x14ac:dyDescent="0.3">
      <c r="A14" s="66">
        <f>IF(B14&lt;&gt;"", COUNTIF($B$2:B14, "&lt;&gt;"), "")</f>
        <v>13</v>
      </c>
      <c r="B14" s="67" t="s">
        <v>51</v>
      </c>
      <c r="C14" s="68">
        <v>3</v>
      </c>
      <c r="D14" s="86" t="s">
        <v>10</v>
      </c>
      <c r="E14" s="57">
        <v>1</v>
      </c>
      <c r="F14" s="71"/>
      <c r="N14" s="93" t="s">
        <v>9</v>
      </c>
      <c r="O14" s="66">
        <v>22</v>
      </c>
      <c r="P14" s="79" t="str">
        <f>IF(Q4&gt;=22, "پاس", "Not")</f>
        <v>پاس</v>
      </c>
    </row>
    <row r="15" spans="1:18" ht="20.25" thickBot="1" x14ac:dyDescent="0.3">
      <c r="A15" s="66">
        <f>IF(B15&lt;&gt;"", COUNTIF($B$2:B15, "&lt;&gt;"), "")</f>
        <v>14</v>
      </c>
      <c r="B15" s="67" t="s">
        <v>55</v>
      </c>
      <c r="C15" s="68">
        <v>2</v>
      </c>
      <c r="D15" s="86" t="s">
        <v>10</v>
      </c>
      <c r="E15" s="57">
        <v>1</v>
      </c>
      <c r="F15" s="71"/>
      <c r="K15" s="94"/>
      <c r="N15" s="77" t="s">
        <v>8</v>
      </c>
      <c r="O15" s="66">
        <v>20</v>
      </c>
      <c r="P15" s="79" t="str">
        <f>IF(N4&gt;=20, "پاس", "Not")</f>
        <v>پاس</v>
      </c>
    </row>
    <row r="16" spans="1:18" ht="20.25" thickBot="1" x14ac:dyDescent="0.3">
      <c r="A16" s="66">
        <f>IF(B16&lt;&gt;"", COUNTIF($B$2:B16, "&lt;&gt;"), "")</f>
        <v>15</v>
      </c>
      <c r="B16" s="67" t="s">
        <v>49</v>
      </c>
      <c r="C16" s="68">
        <v>3</v>
      </c>
      <c r="D16" s="86" t="s">
        <v>10</v>
      </c>
      <c r="E16" s="57">
        <v>1</v>
      </c>
      <c r="F16" s="71"/>
      <c r="N16" s="77" t="s">
        <v>10</v>
      </c>
      <c r="O16" s="66">
        <v>55</v>
      </c>
      <c r="P16" s="79" t="str">
        <f>IF(M4&gt;=55, "پاس", "Not")</f>
        <v>پاس</v>
      </c>
    </row>
    <row r="17" spans="1:16" ht="20.25" thickBot="1" x14ac:dyDescent="0.3">
      <c r="A17" s="66">
        <f>IF(B17&lt;&gt;"", COUNTIF($B$2:B17, "&lt;&gt;"), "")</f>
        <v>16</v>
      </c>
      <c r="B17" s="67" t="s">
        <v>40</v>
      </c>
      <c r="C17" s="68">
        <v>2</v>
      </c>
      <c r="D17" s="86" t="s">
        <v>10</v>
      </c>
      <c r="E17" s="57">
        <v>1</v>
      </c>
      <c r="F17" s="71"/>
      <c r="I17" s="102" t="s">
        <v>198</v>
      </c>
      <c r="J17" s="103"/>
      <c r="K17" s="104"/>
      <c r="N17" s="77" t="s">
        <v>13</v>
      </c>
      <c r="O17" s="66">
        <v>30</v>
      </c>
      <c r="P17" s="79" t="str">
        <f>IF(O4&gt;=30, "پاس", "Not")</f>
        <v>پاس</v>
      </c>
    </row>
    <row r="18" spans="1:16" ht="20.25" thickBot="1" x14ac:dyDescent="0.3">
      <c r="A18" s="66">
        <f>IF(B18&lt;&gt;"", COUNTIF($B$2:B18, "&lt;&gt;"), "")</f>
        <v>17</v>
      </c>
      <c r="B18" s="67" t="s">
        <v>44</v>
      </c>
      <c r="C18" s="68">
        <v>1</v>
      </c>
      <c r="D18" s="86" t="s">
        <v>10</v>
      </c>
      <c r="E18" s="57">
        <v>1</v>
      </c>
      <c r="F18" s="71"/>
      <c r="I18" s="105"/>
      <c r="J18" s="106"/>
      <c r="K18" s="107"/>
      <c r="N18" s="77" t="s">
        <v>11</v>
      </c>
      <c r="O18" s="66">
        <v>15</v>
      </c>
      <c r="P18" s="79" t="str">
        <f>IF(L4&gt;=15, "پاس", "Not")</f>
        <v>پاس</v>
      </c>
    </row>
    <row r="19" spans="1:16" ht="20.25" thickBot="1" x14ac:dyDescent="0.3">
      <c r="A19" s="66">
        <f>IF(B19&lt;&gt;"", COUNTIF($B$2:B19, "&lt;&gt;"), "")</f>
        <v>18</v>
      </c>
      <c r="B19" s="67" t="s">
        <v>33</v>
      </c>
      <c r="C19" s="68">
        <v>3</v>
      </c>
      <c r="D19" s="86" t="s">
        <v>10</v>
      </c>
      <c r="E19" s="57">
        <v>1</v>
      </c>
      <c r="F19" s="71"/>
      <c r="I19" s="105"/>
      <c r="J19" s="106"/>
      <c r="K19" s="107"/>
      <c r="N19" s="77" t="s">
        <v>12</v>
      </c>
      <c r="O19" s="66">
        <v>0</v>
      </c>
      <c r="P19" s="80" t="str">
        <f>IF(P4&gt;=9, "پاس", "Not")</f>
        <v>پاس</v>
      </c>
    </row>
    <row r="20" spans="1:16" ht="20.25" thickBot="1" x14ac:dyDescent="0.3">
      <c r="A20" s="66">
        <f>IF(B20&lt;&gt;"", COUNTIF($B$2:B20, "&lt;&gt;"), "")</f>
        <v>19</v>
      </c>
      <c r="B20" s="67" t="s">
        <v>192</v>
      </c>
      <c r="C20" s="68">
        <v>3</v>
      </c>
      <c r="D20" s="86" t="s">
        <v>10</v>
      </c>
      <c r="E20" s="57">
        <v>1</v>
      </c>
      <c r="F20" s="71"/>
      <c r="I20" s="105"/>
      <c r="J20" s="106"/>
      <c r="K20" s="107"/>
      <c r="N20" s="95" t="s">
        <v>14</v>
      </c>
      <c r="O20" s="96">
        <f>O19+O18+O17+O16+O15+O14</f>
        <v>142</v>
      </c>
      <c r="P20" s="80" t="str">
        <f>IF(R4&gt;=152, "پاس", "Not")</f>
        <v>پاس</v>
      </c>
    </row>
    <row r="21" spans="1:16" ht="20.25" thickBot="1" x14ac:dyDescent="0.3">
      <c r="A21" s="66">
        <f>IF(B21&lt;&gt;"", COUNTIF($B$2:B21, "&lt;&gt;"), "")</f>
        <v>20</v>
      </c>
      <c r="B21" s="67" t="s">
        <v>52</v>
      </c>
      <c r="C21" s="68">
        <v>3</v>
      </c>
      <c r="D21" s="86" t="s">
        <v>10</v>
      </c>
      <c r="E21" s="57">
        <v>1</v>
      </c>
      <c r="F21" s="71"/>
      <c r="I21" s="108"/>
      <c r="J21" s="109"/>
      <c r="K21" s="110"/>
    </row>
    <row r="22" spans="1:16" x14ac:dyDescent="0.25">
      <c r="A22" s="66">
        <f>IF(B22&lt;&gt;"", COUNTIF($B$2:B22, "&lt;&gt;"), "")</f>
        <v>21</v>
      </c>
      <c r="B22" s="67" t="s">
        <v>63</v>
      </c>
      <c r="C22" s="68">
        <v>3</v>
      </c>
      <c r="D22" s="86" t="s">
        <v>10</v>
      </c>
      <c r="E22" s="57">
        <v>1</v>
      </c>
      <c r="F22" s="71"/>
    </row>
    <row r="23" spans="1:16" x14ac:dyDescent="0.25">
      <c r="A23" s="66">
        <f>IF(B23&lt;&gt;"", COUNTIF($B$2:B23, "&lt;&gt;"), "")</f>
        <v>22</v>
      </c>
      <c r="B23" s="67" t="s">
        <v>68</v>
      </c>
      <c r="C23" s="68">
        <v>1</v>
      </c>
      <c r="D23" s="86" t="s">
        <v>10</v>
      </c>
      <c r="E23" s="57">
        <v>1</v>
      </c>
      <c r="F23" s="71"/>
    </row>
    <row r="24" spans="1:16" x14ac:dyDescent="0.25">
      <c r="A24" s="66">
        <f>IF(B24&lt;&gt;"", COUNTIF($B$2:B24, "&lt;&gt;"), "")</f>
        <v>23</v>
      </c>
      <c r="B24" s="67" t="s">
        <v>28</v>
      </c>
      <c r="C24" s="68">
        <v>1</v>
      </c>
      <c r="D24" s="86" t="s">
        <v>10</v>
      </c>
      <c r="E24" s="57">
        <v>1</v>
      </c>
      <c r="F24" s="71"/>
    </row>
    <row r="25" spans="1:16" x14ac:dyDescent="0.25">
      <c r="A25" s="66">
        <f>IF(B25&lt;&gt;"", COUNTIF($B$2:B25, "&lt;&gt;"), "")</f>
        <v>24</v>
      </c>
      <c r="B25" s="67" t="s">
        <v>20</v>
      </c>
      <c r="C25" s="68">
        <v>1</v>
      </c>
      <c r="D25" s="86" t="s">
        <v>10</v>
      </c>
      <c r="E25" s="57">
        <v>1</v>
      </c>
      <c r="F25" s="71"/>
    </row>
    <row r="26" spans="1:16" x14ac:dyDescent="0.25">
      <c r="A26" s="66">
        <f>IF(B26&lt;&gt;"", COUNTIF($B$2:B26, "&lt;&gt;"), "")</f>
        <v>25</v>
      </c>
      <c r="B26" s="67" t="s">
        <v>19</v>
      </c>
      <c r="C26" s="68">
        <v>3</v>
      </c>
      <c r="D26" s="86" t="s">
        <v>10</v>
      </c>
      <c r="E26" s="57">
        <v>1</v>
      </c>
      <c r="F26" s="71"/>
    </row>
    <row r="27" spans="1:16" x14ac:dyDescent="0.25">
      <c r="A27" s="66">
        <f>IF(B27&lt;&gt;"", COUNTIF($B$2:B27, "&lt;&gt;"), "")</f>
        <v>26</v>
      </c>
      <c r="B27" s="67" t="s">
        <v>45</v>
      </c>
      <c r="C27" s="68">
        <v>3</v>
      </c>
      <c r="D27" s="86" t="s">
        <v>10</v>
      </c>
      <c r="E27" s="57">
        <v>1</v>
      </c>
      <c r="F27" s="71"/>
    </row>
    <row r="28" spans="1:16" x14ac:dyDescent="0.25">
      <c r="A28" s="66">
        <f>IF(B28&lt;&gt;"", COUNTIF($B$2:B28, "&lt;&gt;"), "")</f>
        <v>27</v>
      </c>
      <c r="B28" s="67" t="s">
        <v>35</v>
      </c>
      <c r="C28" s="68">
        <v>3</v>
      </c>
      <c r="D28" s="86" t="s">
        <v>10</v>
      </c>
      <c r="E28" s="57">
        <v>1</v>
      </c>
      <c r="F28" s="71"/>
    </row>
    <row r="29" spans="1:16" x14ac:dyDescent="0.25">
      <c r="A29" s="66">
        <f>IF(B29&lt;&gt;"", COUNTIF($B$2:B29, "&lt;&gt;"), "")</f>
        <v>28</v>
      </c>
      <c r="B29" s="67" t="s">
        <v>42</v>
      </c>
      <c r="C29" s="68">
        <v>3</v>
      </c>
      <c r="D29" s="86" t="s">
        <v>10</v>
      </c>
      <c r="E29" s="57">
        <v>1</v>
      </c>
      <c r="F29" s="71"/>
    </row>
    <row r="30" spans="1:16" x14ac:dyDescent="0.25">
      <c r="A30" s="66">
        <f>IF(B30&lt;&gt;"", COUNTIF($B$2:B30, "&lt;&gt;"), "")</f>
        <v>29</v>
      </c>
      <c r="B30" s="67" t="s">
        <v>48</v>
      </c>
      <c r="C30" s="68">
        <v>3</v>
      </c>
      <c r="D30" s="86" t="s">
        <v>10</v>
      </c>
      <c r="E30" s="57">
        <v>1</v>
      </c>
      <c r="F30" s="71"/>
    </row>
    <row r="31" spans="1:16" x14ac:dyDescent="0.25">
      <c r="A31" s="66">
        <f>IF(B31&lt;&gt;"", COUNTIF($B$2:B31, "&lt;&gt;"), "")</f>
        <v>30</v>
      </c>
      <c r="B31" s="67" t="s">
        <v>57</v>
      </c>
      <c r="C31" s="68">
        <v>3</v>
      </c>
      <c r="D31" s="86" t="s">
        <v>10</v>
      </c>
      <c r="E31" s="57">
        <v>1</v>
      </c>
      <c r="F31" s="71"/>
    </row>
    <row r="32" spans="1:16" x14ac:dyDescent="0.25">
      <c r="A32" s="66">
        <f>IF(B32&lt;&gt;"", COUNTIF($B$2:B32, "&lt;&gt;"), "")</f>
        <v>31</v>
      </c>
      <c r="B32" s="67" t="s">
        <v>39</v>
      </c>
      <c r="C32" s="68">
        <v>1</v>
      </c>
      <c r="D32" s="86" t="s">
        <v>8</v>
      </c>
      <c r="E32" s="57">
        <v>1</v>
      </c>
      <c r="F32" s="71"/>
    </row>
    <row r="33" spans="1:6" x14ac:dyDescent="0.25">
      <c r="A33" s="66">
        <f>IF(B33&lt;&gt;"", COUNTIF($B$2:B33, "&lt;&gt;"), "")</f>
        <v>32</v>
      </c>
      <c r="B33" s="67" t="s">
        <v>47</v>
      </c>
      <c r="C33" s="68">
        <v>1</v>
      </c>
      <c r="D33" s="86" t="s">
        <v>8</v>
      </c>
      <c r="E33" s="57">
        <v>0</v>
      </c>
      <c r="F33" s="71"/>
    </row>
    <row r="34" spans="1:6" x14ac:dyDescent="0.25">
      <c r="A34" s="66">
        <f>IF(B34&lt;&gt;"", COUNTIF($B$2:B34, "&lt;&gt;"), "")</f>
        <v>33</v>
      </c>
      <c r="B34" s="67" t="s">
        <v>46</v>
      </c>
      <c r="C34" s="68">
        <v>3</v>
      </c>
      <c r="D34" s="86" t="s">
        <v>8</v>
      </c>
      <c r="E34" s="57">
        <v>1</v>
      </c>
      <c r="F34" s="71"/>
    </row>
    <row r="35" spans="1:6" x14ac:dyDescent="0.25">
      <c r="A35" s="66">
        <f>IF(B35&lt;&gt;"", COUNTIF($B$2:B35, "&lt;&gt;"), "")</f>
        <v>34</v>
      </c>
      <c r="B35" s="67" t="s">
        <v>31</v>
      </c>
      <c r="C35" s="68">
        <v>3</v>
      </c>
      <c r="D35" s="86" t="s">
        <v>8</v>
      </c>
      <c r="E35" s="57">
        <v>1</v>
      </c>
      <c r="F35" s="71"/>
    </row>
    <row r="36" spans="1:6" x14ac:dyDescent="0.25">
      <c r="A36" s="66">
        <f>IF(B36&lt;&gt;"", COUNTIF($B$2:B36, "&lt;&gt;"), "")</f>
        <v>35</v>
      </c>
      <c r="B36" s="67" t="s">
        <v>37</v>
      </c>
      <c r="C36" s="68">
        <v>3</v>
      </c>
      <c r="D36" s="86" t="s">
        <v>8</v>
      </c>
      <c r="E36" s="57">
        <v>1</v>
      </c>
      <c r="F36" s="71"/>
    </row>
    <row r="37" spans="1:6" x14ac:dyDescent="0.25">
      <c r="A37" s="66">
        <f>IF(B37&lt;&gt;"", COUNTIF($B$2:B37, "&lt;&gt;"), "")</f>
        <v>36</v>
      </c>
      <c r="B37" s="67" t="s">
        <v>30</v>
      </c>
      <c r="C37" s="68">
        <v>3</v>
      </c>
      <c r="D37" s="86" t="s">
        <v>8</v>
      </c>
      <c r="E37" s="57">
        <v>1</v>
      </c>
      <c r="F37" s="71"/>
    </row>
    <row r="38" spans="1:6" x14ac:dyDescent="0.25">
      <c r="A38" s="66">
        <f>IF(B38&lt;&gt;"", COUNTIF($B$2:B38, "&lt;&gt;"), "")</f>
        <v>37</v>
      </c>
      <c r="B38" s="67" t="s">
        <v>36</v>
      </c>
      <c r="C38" s="68">
        <v>3</v>
      </c>
      <c r="D38" s="86" t="s">
        <v>8</v>
      </c>
      <c r="E38" s="57">
        <v>1</v>
      </c>
      <c r="F38" s="71"/>
    </row>
    <row r="39" spans="1:6" x14ac:dyDescent="0.25">
      <c r="A39" s="66">
        <f>IF(B39&lt;&gt;"", COUNTIF($B$2:B39, "&lt;&gt;"), "")</f>
        <v>38</v>
      </c>
      <c r="B39" s="67" t="s">
        <v>21</v>
      </c>
      <c r="C39" s="68">
        <v>1</v>
      </c>
      <c r="D39" s="86" t="s">
        <v>8</v>
      </c>
      <c r="E39" s="57">
        <v>1</v>
      </c>
      <c r="F39" s="71"/>
    </row>
    <row r="40" spans="1:6" x14ac:dyDescent="0.25">
      <c r="A40" s="66">
        <f>IF(B40&lt;&gt;"", COUNTIF($B$2:B40, "&lt;&gt;"), "")</f>
        <v>39</v>
      </c>
      <c r="B40" s="67" t="s">
        <v>38</v>
      </c>
      <c r="C40" s="68">
        <v>3</v>
      </c>
      <c r="D40" s="86" t="s">
        <v>8</v>
      </c>
      <c r="E40" s="57">
        <v>1</v>
      </c>
      <c r="F40" s="71"/>
    </row>
    <row r="41" spans="1:6" x14ac:dyDescent="0.25">
      <c r="A41" s="66">
        <f>IF(B41&lt;&gt;"", COUNTIF($B$2:B41, "&lt;&gt;"), "")</f>
        <v>40</v>
      </c>
      <c r="B41" s="67" t="s">
        <v>65</v>
      </c>
      <c r="C41" s="68">
        <v>3</v>
      </c>
      <c r="D41" s="86" t="s">
        <v>13</v>
      </c>
      <c r="E41" s="57">
        <v>1</v>
      </c>
      <c r="F41" s="71"/>
    </row>
    <row r="42" spans="1:6" x14ac:dyDescent="0.25">
      <c r="A42" s="66">
        <f>IF(B42&lt;&gt;"", COUNTIF($B$2:B42, "&lt;&gt;"), "")</f>
        <v>41</v>
      </c>
      <c r="B42" s="67" t="s">
        <v>60</v>
      </c>
      <c r="C42" s="68">
        <v>3</v>
      </c>
      <c r="D42" s="86" t="s">
        <v>13</v>
      </c>
      <c r="E42" s="57">
        <v>1</v>
      </c>
      <c r="F42" s="71"/>
    </row>
    <row r="43" spans="1:6" x14ac:dyDescent="0.25">
      <c r="A43" s="66">
        <f>IF(B43&lt;&gt;"", COUNTIF($B$2:B43, "&lt;&gt;"), "")</f>
        <v>42</v>
      </c>
      <c r="B43" s="67" t="s">
        <v>53</v>
      </c>
      <c r="C43" s="68">
        <v>3</v>
      </c>
      <c r="D43" s="86" t="s">
        <v>13</v>
      </c>
      <c r="E43" s="57">
        <v>1</v>
      </c>
      <c r="F43" s="71"/>
    </row>
    <row r="44" spans="1:6" x14ac:dyDescent="0.25">
      <c r="A44" s="66">
        <f>IF(B44&lt;&gt;"", COUNTIF($B$2:B44, "&lt;&gt;"), "")</f>
        <v>43</v>
      </c>
      <c r="B44" s="67" t="s">
        <v>191</v>
      </c>
      <c r="C44" s="68">
        <v>3</v>
      </c>
      <c r="D44" s="86" t="s">
        <v>13</v>
      </c>
      <c r="E44" s="57">
        <v>1</v>
      </c>
      <c r="F44" s="71"/>
    </row>
    <row r="45" spans="1:6" x14ac:dyDescent="0.25">
      <c r="A45" s="66">
        <f>IF(B45&lt;&gt;"", COUNTIF($B$2:B45, "&lt;&gt;"), "")</f>
        <v>44</v>
      </c>
      <c r="B45" s="67" t="s">
        <v>69</v>
      </c>
      <c r="C45" s="68">
        <v>3</v>
      </c>
      <c r="D45" s="86" t="s">
        <v>13</v>
      </c>
      <c r="E45" s="57">
        <v>1</v>
      </c>
      <c r="F45" s="71"/>
    </row>
    <row r="46" spans="1:6" x14ac:dyDescent="0.25">
      <c r="A46" s="66">
        <f>IF(B46&lt;&gt;"", COUNTIF($B$2:B46, "&lt;&gt;"), "")</f>
        <v>45</v>
      </c>
      <c r="B46" s="67" t="s">
        <v>62</v>
      </c>
      <c r="C46" s="68">
        <v>3</v>
      </c>
      <c r="D46" s="86" t="s">
        <v>13</v>
      </c>
      <c r="E46" s="57">
        <v>1</v>
      </c>
      <c r="F46" s="71"/>
    </row>
    <row r="47" spans="1:6" x14ac:dyDescent="0.25">
      <c r="A47" s="66">
        <f>IF(B47&lt;&gt;"", COUNTIF($B$2:B47, "&lt;&gt;"), "")</f>
        <v>46</v>
      </c>
      <c r="B47" s="67" t="s">
        <v>41</v>
      </c>
      <c r="C47" s="68">
        <v>3</v>
      </c>
      <c r="D47" s="86" t="s">
        <v>13</v>
      </c>
      <c r="E47" s="57">
        <v>1</v>
      </c>
      <c r="F47" s="71"/>
    </row>
    <row r="48" spans="1:6" x14ac:dyDescent="0.25">
      <c r="A48" s="66">
        <f>IF(B48&lt;&gt;"", COUNTIF($B$2:B48, "&lt;&gt;"), "")</f>
        <v>47</v>
      </c>
      <c r="B48" s="67" t="s">
        <v>58</v>
      </c>
      <c r="C48" s="68">
        <v>3</v>
      </c>
      <c r="D48" s="86" t="s">
        <v>13</v>
      </c>
      <c r="E48" s="57">
        <v>1</v>
      </c>
      <c r="F48" s="71"/>
    </row>
    <row r="49" spans="1:6" x14ac:dyDescent="0.25">
      <c r="A49" s="66">
        <f>IF(B49&lt;&gt;"", COUNTIF($B$2:B49, "&lt;&gt;"), "")</f>
        <v>48</v>
      </c>
      <c r="B49" s="67" t="s">
        <v>66</v>
      </c>
      <c r="C49" s="68">
        <v>3</v>
      </c>
      <c r="D49" s="86" t="s">
        <v>13</v>
      </c>
      <c r="E49" s="57">
        <v>1</v>
      </c>
      <c r="F49" s="71"/>
    </row>
    <row r="50" spans="1:6" x14ac:dyDescent="0.25">
      <c r="A50" s="66">
        <f>IF(B50&lt;&gt;"", COUNTIF($B$2:B50, "&lt;&gt;"), "")</f>
        <v>49</v>
      </c>
      <c r="B50" s="67" t="s">
        <v>59</v>
      </c>
      <c r="C50" s="68">
        <v>3</v>
      </c>
      <c r="D50" s="86" t="s">
        <v>13</v>
      </c>
      <c r="E50" s="57">
        <v>1</v>
      </c>
      <c r="F50" s="71"/>
    </row>
    <row r="51" spans="1:6" x14ac:dyDescent="0.25">
      <c r="A51" s="66">
        <f>IF(B51&lt;&gt;"", COUNTIF($B$2:B51, "&lt;&gt;"), "")</f>
        <v>50</v>
      </c>
      <c r="B51" s="67" t="s">
        <v>23</v>
      </c>
      <c r="C51" s="68">
        <v>3</v>
      </c>
      <c r="D51" s="86" t="s">
        <v>12</v>
      </c>
      <c r="E51" s="57">
        <v>1</v>
      </c>
      <c r="F51" s="71"/>
    </row>
    <row r="52" spans="1:6" x14ac:dyDescent="0.25">
      <c r="A52" s="66">
        <f>IF(B52&lt;&gt;"", COUNTIF($B$2:B52, "&lt;&gt;"), "")</f>
        <v>51</v>
      </c>
      <c r="B52" s="67" t="s">
        <v>24</v>
      </c>
      <c r="C52" s="68">
        <v>3</v>
      </c>
      <c r="D52" s="86" t="s">
        <v>12</v>
      </c>
      <c r="E52" s="57">
        <v>1</v>
      </c>
      <c r="F52" s="71"/>
    </row>
    <row r="53" spans="1:6" x14ac:dyDescent="0.25">
      <c r="A53" s="66">
        <f>IF(B53&lt;&gt;"", COUNTIF($B$2:B53, "&lt;&gt;"), "")</f>
        <v>52</v>
      </c>
      <c r="B53" s="67" t="s">
        <v>22</v>
      </c>
      <c r="C53" s="68">
        <v>3</v>
      </c>
      <c r="D53" s="86" t="s">
        <v>12</v>
      </c>
      <c r="E53" s="57">
        <v>1</v>
      </c>
      <c r="F53" s="71"/>
    </row>
    <row r="54" spans="1:6" x14ac:dyDescent="0.25">
      <c r="A54" s="66">
        <f>IF(B54&lt;&gt;"", COUNTIF($B$2:B54, "&lt;&gt;"), "")</f>
        <v>53</v>
      </c>
      <c r="B54" s="67" t="s">
        <v>32</v>
      </c>
      <c r="C54" s="68">
        <v>3</v>
      </c>
      <c r="D54" s="86" t="s">
        <v>9</v>
      </c>
      <c r="E54" s="57">
        <v>1</v>
      </c>
      <c r="F54" s="71"/>
    </row>
    <row r="55" spans="1:6" x14ac:dyDescent="0.25">
      <c r="A55" s="66">
        <f>IF(B55&lt;&gt;"", COUNTIF($B$2:B55, "&lt;&gt;"), "")</f>
        <v>54</v>
      </c>
      <c r="B55" s="67" t="s">
        <v>25</v>
      </c>
      <c r="C55" s="68">
        <v>3</v>
      </c>
      <c r="D55" s="86" t="s">
        <v>9</v>
      </c>
      <c r="E55" s="57">
        <v>1</v>
      </c>
      <c r="F55" s="71"/>
    </row>
    <row r="56" spans="1:6" x14ac:dyDescent="0.25">
      <c r="A56" s="66">
        <f>IF(B56&lt;&gt;"", COUNTIF($B$2:B56, "&lt;&gt;"), "")</f>
        <v>55</v>
      </c>
      <c r="B56" s="67" t="s">
        <v>180</v>
      </c>
      <c r="C56" s="68">
        <v>2</v>
      </c>
      <c r="D56" s="86" t="s">
        <v>9</v>
      </c>
      <c r="E56" s="57">
        <v>1</v>
      </c>
      <c r="F56" s="71"/>
    </row>
    <row r="57" spans="1:6" x14ac:dyDescent="0.25">
      <c r="A57" s="66">
        <f>IF(B57&lt;&gt;"", COUNTIF($B$2:B57, "&lt;&gt;"), "")</f>
        <v>56</v>
      </c>
      <c r="B57" s="67" t="s">
        <v>181</v>
      </c>
      <c r="C57" s="68">
        <v>2</v>
      </c>
      <c r="D57" s="86" t="s">
        <v>9</v>
      </c>
      <c r="E57" s="57">
        <v>1</v>
      </c>
      <c r="F57" s="71"/>
    </row>
    <row r="58" spans="1:6" x14ac:dyDescent="0.25">
      <c r="A58" s="66">
        <f>IF(B58&lt;&gt;"", COUNTIF($B$2:B58, "&lt;&gt;"), "")</f>
        <v>57</v>
      </c>
      <c r="B58" s="67" t="s">
        <v>182</v>
      </c>
      <c r="C58" s="68">
        <v>2</v>
      </c>
      <c r="D58" s="86" t="s">
        <v>9</v>
      </c>
      <c r="E58" s="57">
        <v>1</v>
      </c>
      <c r="F58" s="71"/>
    </row>
    <row r="59" spans="1:6" x14ac:dyDescent="0.25">
      <c r="A59" s="66">
        <f>IF(B59&lt;&gt;"", COUNTIF($B$2:B59, "&lt;&gt;"), "")</f>
        <v>58</v>
      </c>
      <c r="B59" s="67" t="s">
        <v>183</v>
      </c>
      <c r="C59" s="68">
        <v>2</v>
      </c>
      <c r="D59" s="86" t="s">
        <v>9</v>
      </c>
      <c r="E59" s="57">
        <v>1</v>
      </c>
      <c r="F59" s="71"/>
    </row>
    <row r="60" spans="1:6" x14ac:dyDescent="0.25">
      <c r="A60" s="66">
        <f>IF(B60&lt;&gt;"", COUNTIF($B$2:B60, "&lt;&gt;"), "")</f>
        <v>59</v>
      </c>
      <c r="B60" s="67" t="s">
        <v>184</v>
      </c>
      <c r="C60" s="68">
        <v>2</v>
      </c>
      <c r="D60" s="86" t="s">
        <v>9</v>
      </c>
      <c r="E60" s="57">
        <v>1</v>
      </c>
      <c r="F60" s="71"/>
    </row>
    <row r="61" spans="1:6" x14ac:dyDescent="0.25">
      <c r="A61" s="66">
        <f>IF(B61&lt;&gt;"", COUNTIF($B$2:B61, "&lt;&gt;"), "")</f>
        <v>60</v>
      </c>
      <c r="B61" s="67" t="s">
        <v>185</v>
      </c>
      <c r="C61" s="68">
        <v>2</v>
      </c>
      <c r="D61" s="86" t="s">
        <v>9</v>
      </c>
      <c r="E61" s="57">
        <v>1</v>
      </c>
      <c r="F61" s="71"/>
    </row>
    <row r="62" spans="1:6" x14ac:dyDescent="0.25">
      <c r="A62" s="66">
        <f>IF(B62&lt;&gt;"", COUNTIF($B$2:B62, "&lt;&gt;"), "")</f>
        <v>61</v>
      </c>
      <c r="B62" s="67" t="s">
        <v>193</v>
      </c>
      <c r="C62" s="68">
        <v>2</v>
      </c>
      <c r="D62" s="86" t="s">
        <v>9</v>
      </c>
      <c r="E62" s="57">
        <v>1</v>
      </c>
      <c r="F62" s="71"/>
    </row>
    <row r="63" spans="1:6" x14ac:dyDescent="0.25">
      <c r="A63" s="66">
        <f>IF(B63&lt;&gt;"", COUNTIF($B$2:B63, "&lt;&gt;"), "")</f>
        <v>62</v>
      </c>
      <c r="B63" s="67" t="s">
        <v>186</v>
      </c>
      <c r="C63" s="68">
        <v>2</v>
      </c>
      <c r="D63" s="86" t="s">
        <v>9</v>
      </c>
      <c r="E63" s="57">
        <v>1</v>
      </c>
      <c r="F63" s="71"/>
    </row>
    <row r="64" spans="1:6" ht="20.25" thickBot="1" x14ac:dyDescent="0.3">
      <c r="A64" s="97">
        <f>IF(B64&lt;&gt;"", COUNTIF($B$2:B64, "&lt;&gt;"), "")</f>
        <v>63</v>
      </c>
      <c r="B64" s="88" t="s">
        <v>194</v>
      </c>
      <c r="C64" s="89">
        <v>2</v>
      </c>
      <c r="D64" s="89" t="s">
        <v>9</v>
      </c>
      <c r="E64" s="58">
        <v>1</v>
      </c>
      <c r="F64" s="98"/>
    </row>
    <row r="65" spans="1:1" x14ac:dyDescent="0.25">
      <c r="A65" s="64" t="str">
        <f>IF(B65&lt;&gt;"", COUNTIF($B$2:B65, "&lt;&gt;"), "")</f>
        <v/>
      </c>
    </row>
    <row r="66" spans="1:1" x14ac:dyDescent="0.25">
      <c r="A66" s="64" t="str">
        <f>IF(B66&lt;&gt;"", COUNTIF($B$2:B66, "&lt;&gt;"), "")</f>
        <v/>
      </c>
    </row>
    <row r="67" spans="1:1" x14ac:dyDescent="0.25">
      <c r="A67" s="64" t="str">
        <f>IF(B67&lt;&gt;"", COUNTIF($B$2:B67, "&lt;&gt;"), "")</f>
        <v/>
      </c>
    </row>
    <row r="68" spans="1:1" x14ac:dyDescent="0.25">
      <c r="A68" s="64" t="str">
        <f>IF(B68&lt;&gt;"", COUNTIF($B$2:B68, "&lt;&gt;"), "")</f>
        <v/>
      </c>
    </row>
    <row r="69" spans="1:1" x14ac:dyDescent="0.25">
      <c r="A69" s="64" t="str">
        <f>IF(B69&lt;&gt;"", COUNTIF($B$2:B69, "&lt;&gt;"), "")</f>
        <v/>
      </c>
    </row>
    <row r="70" spans="1:1" x14ac:dyDescent="0.25">
      <c r="A70" s="64" t="str">
        <f>IF(B70&lt;&gt;"", COUNTIF($B$2:B70, "&lt;&gt;"), "")</f>
        <v/>
      </c>
    </row>
    <row r="71" spans="1:1" x14ac:dyDescent="0.25">
      <c r="A71" s="64" t="str">
        <f>IF(B71&lt;&gt;"", COUNTIF($B$2:B71, "&lt;&gt;"), "")</f>
        <v/>
      </c>
    </row>
    <row r="72" spans="1:1" x14ac:dyDescent="0.25">
      <c r="A72" s="64" t="str">
        <f>IF(B72&lt;&gt;"", COUNTIF($B$2:B72, "&lt;&gt;"), "")</f>
        <v/>
      </c>
    </row>
    <row r="73" spans="1:1" x14ac:dyDescent="0.25">
      <c r="A73" s="64" t="str">
        <f>IF(B73&lt;&gt;"", COUNTIF($B$2:B73, "&lt;&gt;"), "")</f>
        <v/>
      </c>
    </row>
    <row r="74" spans="1:1" x14ac:dyDescent="0.25">
      <c r="A74" s="64" t="str">
        <f>IF(B74&lt;&gt;"", COUNTIF($B$2:B74, "&lt;&gt;"), "")</f>
        <v/>
      </c>
    </row>
    <row r="75" spans="1:1" x14ac:dyDescent="0.25">
      <c r="A75" s="64" t="str">
        <f>IF(B75&lt;&gt;"", COUNTIF($B$2:B75, "&lt;&gt;"), "")</f>
        <v/>
      </c>
    </row>
    <row r="76" spans="1:1" x14ac:dyDescent="0.25">
      <c r="A76" s="64" t="str">
        <f>IF(B76&lt;&gt;"", COUNTIF($B$2:B76, "&lt;&gt;"), "")</f>
        <v/>
      </c>
    </row>
    <row r="77" spans="1:1" x14ac:dyDescent="0.25">
      <c r="A77" s="64" t="str">
        <f>IF(B77&lt;&gt;"", COUNTIF($B$2:B77, "&lt;&gt;"), "")</f>
        <v/>
      </c>
    </row>
    <row r="78" spans="1:1" x14ac:dyDescent="0.25">
      <c r="A78" s="64" t="str">
        <f>IF(B78&lt;&gt;"", COUNTIF($B$2:B78, "&lt;&gt;"), "")</f>
        <v/>
      </c>
    </row>
    <row r="79" spans="1:1" x14ac:dyDescent="0.25">
      <c r="A79" s="64" t="str">
        <f>IF(B79&lt;&gt;"", COUNTIF($B$2:B79, "&lt;&gt;"), "")</f>
        <v/>
      </c>
    </row>
    <row r="80" spans="1:1" x14ac:dyDescent="0.25">
      <c r="A80" s="64" t="str">
        <f>IF(B80&lt;&gt;"", COUNTIF($B$2:B80, "&lt;&gt;"), "")</f>
        <v/>
      </c>
    </row>
    <row r="81" spans="1:1" x14ac:dyDescent="0.25">
      <c r="A81" s="64" t="str">
        <f>IF(B81&lt;&gt;"", COUNTIF($B$2:B81, "&lt;&gt;"), "")</f>
        <v/>
      </c>
    </row>
    <row r="82" spans="1:1" x14ac:dyDescent="0.25">
      <c r="A82" s="64" t="str">
        <f>IF(B82&lt;&gt;"", COUNTIF($B$2:B82, "&lt;&gt;"), "")</f>
        <v/>
      </c>
    </row>
    <row r="83" spans="1:1" x14ac:dyDescent="0.25">
      <c r="A83" s="64" t="str">
        <f>IF(B83&lt;&gt;"", COUNTIF($B$2:B83, "&lt;&gt;"), "")</f>
        <v/>
      </c>
    </row>
    <row r="84" spans="1:1" x14ac:dyDescent="0.25">
      <c r="A84" s="64" t="str">
        <f>IF(B84&lt;&gt;"", COUNTIF($B$2:B84, "&lt;&gt;"), "")</f>
        <v/>
      </c>
    </row>
    <row r="85" spans="1:1" x14ac:dyDescent="0.25">
      <c r="A85" s="64" t="str">
        <f>IF(B85&lt;&gt;"", COUNTIF($B$2:B85, "&lt;&gt;"), "")</f>
        <v/>
      </c>
    </row>
    <row r="86" spans="1:1" x14ac:dyDescent="0.25">
      <c r="A86" s="64" t="str">
        <f>IF(B86&lt;&gt;"", COUNTIF($B$2:B86, "&lt;&gt;"), "")</f>
        <v/>
      </c>
    </row>
    <row r="87" spans="1:1" x14ac:dyDescent="0.25">
      <c r="A87" s="64" t="str">
        <f>IF(B87&lt;&gt;"", COUNTIF($B$2:B87, "&lt;&gt;"), "")</f>
        <v/>
      </c>
    </row>
    <row r="88" spans="1:1" x14ac:dyDescent="0.25">
      <c r="A88" s="64" t="str">
        <f>IF(B88&lt;&gt;"", COUNTIF($B$2:B88, "&lt;&gt;"), "")</f>
        <v/>
      </c>
    </row>
    <row r="89" spans="1:1" x14ac:dyDescent="0.25">
      <c r="A89" s="64" t="str">
        <f>IF(B89&lt;&gt;"", COUNTIF($B$2:B89, "&lt;&gt;"), "")</f>
        <v/>
      </c>
    </row>
    <row r="90" spans="1:1" x14ac:dyDescent="0.25">
      <c r="A90" s="64" t="str">
        <f>IF(B90&lt;&gt;"", COUNTIF($B$2:B90, "&lt;&gt;"), "")</f>
        <v/>
      </c>
    </row>
    <row r="91" spans="1:1" x14ac:dyDescent="0.25">
      <c r="A91" s="64" t="str">
        <f>IF(B91&lt;&gt;"", COUNTIF($B$2:B91, "&lt;&gt;"), "")</f>
        <v/>
      </c>
    </row>
    <row r="92" spans="1:1" x14ac:dyDescent="0.25">
      <c r="A92" s="64" t="str">
        <f>IF(B92&lt;&gt;"", COUNTIF($B$2:B92, "&lt;&gt;"), "")</f>
        <v/>
      </c>
    </row>
    <row r="93" spans="1:1" x14ac:dyDescent="0.25">
      <c r="A93" s="64" t="str">
        <f>IF(B93&lt;&gt;"", COUNTIF($B$2:B93, "&lt;&gt;"), "")</f>
        <v/>
      </c>
    </row>
    <row r="94" spans="1:1" x14ac:dyDescent="0.25">
      <c r="A94" s="64" t="str">
        <f>IF(B94&lt;&gt;"", COUNTIF($B$2:B94, "&lt;&gt;"), "")</f>
        <v/>
      </c>
    </row>
    <row r="95" spans="1:1" x14ac:dyDescent="0.25">
      <c r="A95" s="64" t="str">
        <f>IF(B95&lt;&gt;"", COUNTIF($B$2:B95, "&lt;&gt;"), "")</f>
        <v/>
      </c>
    </row>
    <row r="96" spans="1:1" x14ac:dyDescent="0.25">
      <c r="A96" s="64" t="str">
        <f>IF(B96&lt;&gt;"", COUNTIF($B$2:B96, "&lt;&gt;"), "")</f>
        <v/>
      </c>
    </row>
    <row r="97" spans="1:20" x14ac:dyDescent="0.25">
      <c r="A97" s="64" t="str">
        <f>IF(B97&lt;&gt;"", COUNTIF($B$2:B97, "&lt;&gt;"), "")</f>
        <v/>
      </c>
    </row>
    <row r="98" spans="1:20" x14ac:dyDescent="0.25">
      <c r="A98" s="64" t="str">
        <f>IF(B98&lt;&gt;"", COUNTIF($B$2:B98, "&lt;&gt;"), "")</f>
        <v/>
      </c>
    </row>
    <row r="99" spans="1:20" x14ac:dyDescent="0.25">
      <c r="A99" s="64" t="str">
        <f>IF(B99&lt;&gt;"", COUNTIF($B$2:B99, "&lt;&gt;"), "")</f>
        <v/>
      </c>
    </row>
    <row r="100" spans="1:20" x14ac:dyDescent="0.25">
      <c r="A100" s="64" t="str">
        <f>IF(B100&lt;&gt;"", COUNTIF($B$2:B100, "&lt;&gt;"), "")</f>
        <v/>
      </c>
    </row>
    <row r="101" spans="1:20" x14ac:dyDescent="0.25">
      <c r="A101" s="64" t="str">
        <f>IF(B101&lt;&gt;"", COUNTIF($B$2:B101, "&lt;&gt;"), "")</f>
        <v/>
      </c>
    </row>
    <row r="102" spans="1:20" x14ac:dyDescent="0.25">
      <c r="A102" s="64" t="str">
        <f>IF(B102&lt;&gt;"", COUNTIF($B$2:B102, "&lt;&gt;"), "")</f>
        <v/>
      </c>
    </row>
    <row r="103" spans="1:20" x14ac:dyDescent="0.25">
      <c r="A103" s="64" t="str">
        <f>IF(B103&lt;&gt;"", COUNTIF($B$2:B103, "&lt;&gt;"), "")</f>
        <v/>
      </c>
    </row>
    <row r="104" spans="1:20" x14ac:dyDescent="0.25">
      <c r="A104" s="64" t="str">
        <f>IF(B104&lt;&gt;"", COUNTIF($B$2:B104, "&lt;&gt;"), "")</f>
        <v/>
      </c>
    </row>
    <row r="105" spans="1:20" x14ac:dyDescent="0.25">
      <c r="A105" s="64" t="str">
        <f>IF(B105&lt;&gt;"", COUNTIF($B$2:B105, "&lt;&gt;"), "")</f>
        <v/>
      </c>
    </row>
    <row r="106" spans="1:20" x14ac:dyDescent="0.25">
      <c r="A106" s="64" t="str">
        <f>IF(B106&lt;&gt;"", COUNTIF($B$2:B106, "&lt;&gt;"), "")</f>
        <v/>
      </c>
    </row>
    <row r="107" spans="1:20" x14ac:dyDescent="0.25">
      <c r="A107" s="64" t="str">
        <f>IF(B107&lt;&gt;"", COUNTIF($B$2:B107, "&lt;&gt;"), "")</f>
        <v/>
      </c>
    </row>
    <row r="108" spans="1:20" ht="24" customHeight="1" x14ac:dyDescent="0.25">
      <c r="A108" s="64" t="str">
        <f>IF(B108&lt;&gt;"", COUNTIF($B$2:B108, "&lt;&gt;"), "")</f>
        <v/>
      </c>
    </row>
    <row r="109" spans="1:20" x14ac:dyDescent="0.25">
      <c r="A109" s="64" t="str">
        <f>IF(B109&lt;&gt;"", COUNTIF($B$2:B109, "&lt;&gt;"), "")</f>
        <v/>
      </c>
      <c r="R109" s="112"/>
      <c r="S109" s="112"/>
      <c r="T109" s="112"/>
    </row>
    <row r="110" spans="1:20" x14ac:dyDescent="0.25">
      <c r="A110" s="64" t="str">
        <f>IF(B110&lt;&gt;"", COUNTIF($B$2:B110, "&lt;&gt;"), "")</f>
        <v/>
      </c>
    </row>
    <row r="111" spans="1:20" x14ac:dyDescent="0.25">
      <c r="A111" s="64" t="str">
        <f>IF(B111&lt;&gt;"", COUNTIF($B$2:B111, "&lt;&gt;"), "")</f>
        <v/>
      </c>
    </row>
    <row r="112" spans="1:20" x14ac:dyDescent="0.25">
      <c r="A112" s="64" t="str">
        <f>IF(B112&lt;&gt;"", COUNTIF($B$2:B112, "&lt;&gt;"), "")</f>
        <v/>
      </c>
    </row>
    <row r="113" spans="1:1" x14ac:dyDescent="0.25">
      <c r="A113" s="64" t="str">
        <f>IF(B113&lt;&gt;"", COUNTIF($B$2:B113, "&lt;&gt;"), "")</f>
        <v/>
      </c>
    </row>
    <row r="114" spans="1:1" x14ac:dyDescent="0.25">
      <c r="A114" s="64" t="str">
        <f>IF(B114&lt;&gt;"", COUNTIF($B$2:B114, "&lt;&gt;"), "")</f>
        <v/>
      </c>
    </row>
    <row r="115" spans="1:1" x14ac:dyDescent="0.25">
      <c r="A115" s="64" t="str">
        <f>IF(B115&lt;&gt;"", COUNTIF($B$2:B115, "&lt;&gt;"), "")</f>
        <v/>
      </c>
    </row>
    <row r="116" spans="1:1" x14ac:dyDescent="0.25">
      <c r="A116" s="64" t="str">
        <f>IF(B116&lt;&gt;"", COUNTIF($B$2:B116, "&lt;&gt;"), "")</f>
        <v/>
      </c>
    </row>
    <row r="117" spans="1:1" x14ac:dyDescent="0.25">
      <c r="A117" s="64" t="str">
        <f>IF(B117&lt;&gt;"", COUNTIF($B$2:B117, "&lt;&gt;"), "")</f>
        <v/>
      </c>
    </row>
    <row r="118" spans="1:1" x14ac:dyDescent="0.25">
      <c r="A118" s="64" t="str">
        <f>IF(B118&lt;&gt;"", COUNTIF($B$2:B118, "&lt;&gt;"), "")</f>
        <v/>
      </c>
    </row>
    <row r="119" spans="1:1" x14ac:dyDescent="0.25">
      <c r="A119" s="64" t="str">
        <f>IF(B119&lt;&gt;"", COUNTIF($B$2:B119, "&lt;&gt;"), "")</f>
        <v/>
      </c>
    </row>
    <row r="120" spans="1:1" x14ac:dyDescent="0.25">
      <c r="A120" s="64" t="str">
        <f>IF(B120&lt;&gt;"", COUNTIF($B$2:B120, "&lt;&gt;"), "")</f>
        <v/>
      </c>
    </row>
    <row r="121" spans="1:1" x14ac:dyDescent="0.25">
      <c r="A121" s="64" t="str">
        <f>IF(B121&lt;&gt;"", COUNTIF($B$2:B121, "&lt;&gt;"), "")</f>
        <v/>
      </c>
    </row>
    <row r="122" spans="1:1" x14ac:dyDescent="0.25">
      <c r="A122" s="64" t="str">
        <f>IF(B122&lt;&gt;"", COUNTIF($B$2:B122, "&lt;&gt;"), "")</f>
        <v/>
      </c>
    </row>
    <row r="123" spans="1:1" x14ac:dyDescent="0.25">
      <c r="A123" s="64" t="str">
        <f>IF(B123&lt;&gt;"", COUNTIF($B$2:B123, "&lt;&gt;"), "")</f>
        <v/>
      </c>
    </row>
    <row r="124" spans="1:1" x14ac:dyDescent="0.25">
      <c r="A124" s="64" t="str">
        <f>IF(B124&lt;&gt;"", COUNTIF($B$2:B124, "&lt;&gt;"), "")</f>
        <v/>
      </c>
    </row>
    <row r="125" spans="1:1" x14ac:dyDescent="0.25">
      <c r="A125" s="64" t="str">
        <f>IF(B125&lt;&gt;"", COUNTIF($B$2:B125, "&lt;&gt;"), "")</f>
        <v/>
      </c>
    </row>
    <row r="126" spans="1:1" x14ac:dyDescent="0.25">
      <c r="A126" s="64" t="str">
        <f>IF(B126&lt;&gt;"", COUNTIF($B$2:B126, "&lt;&gt;"), "")</f>
        <v/>
      </c>
    </row>
    <row r="127" spans="1:1" x14ac:dyDescent="0.25">
      <c r="A127" s="64" t="str">
        <f>IF(B127&lt;&gt;"", COUNTIF($B$2:B127, "&lt;&gt;"), "")</f>
        <v/>
      </c>
    </row>
    <row r="128" spans="1:1" x14ac:dyDescent="0.25">
      <c r="A128" s="64" t="str">
        <f>IF(B128&lt;&gt;"", COUNTIF($B$2:B128, "&lt;&gt;"), "")</f>
        <v/>
      </c>
    </row>
    <row r="129" spans="1:1" x14ac:dyDescent="0.25">
      <c r="A129" s="64" t="str">
        <f>IF(B129&lt;&gt;"", COUNTIF($B$2:B129, "&lt;&gt;"), "")</f>
        <v/>
      </c>
    </row>
    <row r="130" spans="1:1" x14ac:dyDescent="0.25">
      <c r="A130" s="64" t="str">
        <f>IF(B130&lt;&gt;"", COUNTIF($B$2:B130, "&lt;&gt;"), "")</f>
        <v/>
      </c>
    </row>
    <row r="131" spans="1:1" x14ac:dyDescent="0.25">
      <c r="A131" s="64" t="str">
        <f>IF(B131&lt;&gt;"", COUNTIF($B$2:B131, "&lt;&gt;"), "")</f>
        <v/>
      </c>
    </row>
    <row r="132" spans="1:1" x14ac:dyDescent="0.25">
      <c r="A132" s="64" t="str">
        <f>IF(B132&lt;&gt;"", COUNTIF($B$2:B132, "&lt;&gt;"), "")</f>
        <v/>
      </c>
    </row>
    <row r="133" spans="1:1" x14ac:dyDescent="0.25">
      <c r="A133" s="64" t="str">
        <f>IF(B133&lt;&gt;"", COUNTIF($B$2:B133, "&lt;&gt;"), "")</f>
        <v/>
      </c>
    </row>
    <row r="134" spans="1:1" x14ac:dyDescent="0.25">
      <c r="A134" s="64" t="str">
        <f>IF(B134&lt;&gt;"", COUNTIF($B$2:B134, "&lt;&gt;"), "")</f>
        <v/>
      </c>
    </row>
    <row r="135" spans="1:1" x14ac:dyDescent="0.25">
      <c r="A135" s="64" t="str">
        <f>IF(B135&lt;&gt;"", COUNTIF($B$2:B135, "&lt;&gt;"), "")</f>
        <v/>
      </c>
    </row>
    <row r="136" spans="1:1" x14ac:dyDescent="0.25">
      <c r="A136" s="64" t="str">
        <f>IF(B136&lt;&gt;"", COUNTIF($B$2:B136, "&lt;&gt;"), "")</f>
        <v/>
      </c>
    </row>
    <row r="137" spans="1:1" x14ac:dyDescent="0.25">
      <c r="A137" s="64" t="str">
        <f>IF(B137&lt;&gt;"", COUNTIF($B$2:B137, "&lt;&gt;"), "")</f>
        <v/>
      </c>
    </row>
    <row r="138" spans="1:1" x14ac:dyDescent="0.25">
      <c r="A138" s="64" t="str">
        <f>IF(B138&lt;&gt;"", COUNTIF($B$2:B138, "&lt;&gt;"), "")</f>
        <v/>
      </c>
    </row>
    <row r="139" spans="1:1" x14ac:dyDescent="0.25">
      <c r="A139" s="64" t="str">
        <f>IF(B139&lt;&gt;"", COUNTIF($B$2:B139, "&lt;&gt;"), "")</f>
        <v/>
      </c>
    </row>
    <row r="140" spans="1:1" x14ac:dyDescent="0.25">
      <c r="A140" s="64" t="str">
        <f>IF(B140&lt;&gt;"", COUNTIF($B$2:B140, "&lt;&gt;"), "")</f>
        <v/>
      </c>
    </row>
    <row r="141" spans="1:1" x14ac:dyDescent="0.25">
      <c r="A141" s="64" t="str">
        <f>IF(B141&lt;&gt;"", COUNTIF($B$2:B141, "&lt;&gt;"), "")</f>
        <v/>
      </c>
    </row>
    <row r="142" spans="1:1" x14ac:dyDescent="0.25">
      <c r="A142" s="64" t="str">
        <f>IF(B142&lt;&gt;"", COUNTIF($B$2:B142, "&lt;&gt;"), "")</f>
        <v/>
      </c>
    </row>
    <row r="143" spans="1:1" x14ac:dyDescent="0.25">
      <c r="A143" s="64" t="str">
        <f>IF(B143&lt;&gt;"", COUNTIF($B$2:B143, "&lt;&gt;"), "")</f>
        <v/>
      </c>
    </row>
    <row r="144" spans="1:1" x14ac:dyDescent="0.25">
      <c r="A144" s="64" t="str">
        <f>IF(B144&lt;&gt;"", COUNTIF($B$2:B144, "&lt;&gt;"), "")</f>
        <v/>
      </c>
    </row>
    <row r="145" spans="1:1" x14ac:dyDescent="0.25">
      <c r="A145" s="64" t="str">
        <f>IF(B145&lt;&gt;"", COUNTIF($B$2:B145, "&lt;&gt;"), "")</f>
        <v/>
      </c>
    </row>
    <row r="146" spans="1:1" x14ac:dyDescent="0.25">
      <c r="A146" s="64" t="str">
        <f>IF(B146&lt;&gt;"", COUNTIF($B$2:B146, "&lt;&gt;"), "")</f>
        <v/>
      </c>
    </row>
    <row r="147" spans="1:1" x14ac:dyDescent="0.25">
      <c r="A147" s="64" t="str">
        <f>IF(B147&lt;&gt;"", COUNTIF($B$2:B147, "&lt;&gt;"), "")</f>
        <v/>
      </c>
    </row>
    <row r="148" spans="1:1" x14ac:dyDescent="0.25">
      <c r="A148" s="64" t="str">
        <f>IF(B148&lt;&gt;"", COUNTIF($B$2:B148, "&lt;&gt;"), "")</f>
        <v/>
      </c>
    </row>
    <row r="149" spans="1:1" x14ac:dyDescent="0.25">
      <c r="A149" s="64" t="str">
        <f>IF(B149&lt;&gt;"", COUNTIF($B$2:B149, "&lt;&gt;"), "")</f>
        <v/>
      </c>
    </row>
    <row r="150" spans="1:1" x14ac:dyDescent="0.25">
      <c r="A150" s="64" t="str">
        <f>IF(B150&lt;&gt;"", COUNTIF($B$2:B150, "&lt;&gt;"), "")</f>
        <v/>
      </c>
    </row>
    <row r="151" spans="1:1" x14ac:dyDescent="0.25">
      <c r="A151" s="64" t="str">
        <f>IF(B151&lt;&gt;"", COUNTIF($B$2:B151, "&lt;&gt;"), "")</f>
        <v/>
      </c>
    </row>
    <row r="152" spans="1:1" x14ac:dyDescent="0.25">
      <c r="A152" s="64" t="str">
        <f>IF(B152&lt;&gt;"", COUNTIF($B$2:B152, "&lt;&gt;"), "")</f>
        <v/>
      </c>
    </row>
    <row r="153" spans="1:1" x14ac:dyDescent="0.25">
      <c r="A153" s="64" t="str">
        <f>IF(B153&lt;&gt;"", COUNTIF($B$2:B153, "&lt;&gt;"), "")</f>
        <v/>
      </c>
    </row>
    <row r="154" spans="1:1" x14ac:dyDescent="0.25">
      <c r="A154" s="64" t="str">
        <f>IF(B154&lt;&gt;"", COUNTIF($B$2:B154, "&lt;&gt;"), "")</f>
        <v/>
      </c>
    </row>
    <row r="155" spans="1:1" x14ac:dyDescent="0.25">
      <c r="A155" s="64" t="str">
        <f>IF(B155&lt;&gt;"", COUNTIF($B$2:B155, "&lt;&gt;"), "")</f>
        <v/>
      </c>
    </row>
    <row r="156" spans="1:1" x14ac:dyDescent="0.25">
      <c r="A156" s="64" t="str">
        <f>IF(B156&lt;&gt;"", COUNTIF($B$2:B156, "&lt;&gt;"), "")</f>
        <v/>
      </c>
    </row>
    <row r="157" spans="1:1" x14ac:dyDescent="0.25">
      <c r="A157" s="64" t="str">
        <f>IF(B157&lt;&gt;"", COUNTIF($B$2:B157, "&lt;&gt;"), "")</f>
        <v/>
      </c>
    </row>
    <row r="158" spans="1:1" x14ac:dyDescent="0.25">
      <c r="A158" s="64" t="str">
        <f>IF(B158&lt;&gt;"", COUNTIF($B$2:B158, "&lt;&gt;"), "")</f>
        <v/>
      </c>
    </row>
    <row r="159" spans="1:1" x14ac:dyDescent="0.25">
      <c r="A159" s="64" t="str">
        <f>IF(B159&lt;&gt;"", COUNTIF($B$2:B159, "&lt;&gt;"), "")</f>
        <v/>
      </c>
    </row>
    <row r="160" spans="1:1" x14ac:dyDescent="0.25">
      <c r="A160" s="64" t="str">
        <f>IF(B160&lt;&gt;"", COUNTIF($B$2:B160, "&lt;&gt;"), "")</f>
        <v/>
      </c>
    </row>
    <row r="161" spans="1:1" x14ac:dyDescent="0.25">
      <c r="A161" s="64" t="str">
        <f>IF(B161&lt;&gt;"", COUNTIF($B$2:B161, "&lt;&gt;"), "")</f>
        <v/>
      </c>
    </row>
    <row r="162" spans="1:1" x14ac:dyDescent="0.25">
      <c r="A162" s="64" t="str">
        <f>IF(B162&lt;&gt;"", COUNTIF($B$2:B162, "&lt;&gt;"), "")</f>
        <v/>
      </c>
    </row>
    <row r="163" spans="1:1" x14ac:dyDescent="0.25">
      <c r="A163" s="64" t="str">
        <f>IF(B163&lt;&gt;"", COUNTIF($B$2:B163, "&lt;&gt;"), "")</f>
        <v/>
      </c>
    </row>
    <row r="164" spans="1:1" x14ac:dyDescent="0.25">
      <c r="A164" s="64" t="str">
        <f>IF(B164&lt;&gt;"", COUNTIF($B$2:B164, "&lt;&gt;"), "")</f>
        <v/>
      </c>
    </row>
    <row r="165" spans="1:1" x14ac:dyDescent="0.25">
      <c r="A165" s="64" t="str">
        <f>IF(B165&lt;&gt;"", COUNTIF($B$2:B165, "&lt;&gt;"), "")</f>
        <v/>
      </c>
    </row>
    <row r="166" spans="1:1" x14ac:dyDescent="0.25">
      <c r="A166" s="64" t="str">
        <f>IF(B166&lt;&gt;"", COUNTIF($B$2:B166, "&lt;&gt;"), "")</f>
        <v/>
      </c>
    </row>
    <row r="167" spans="1:1" x14ac:dyDescent="0.25">
      <c r="A167" s="64" t="str">
        <f>IF(B167&lt;&gt;"", COUNTIF($B$2:B167, "&lt;&gt;"), "")</f>
        <v/>
      </c>
    </row>
    <row r="168" spans="1:1" x14ac:dyDescent="0.25">
      <c r="A168" s="64" t="str">
        <f>IF(B168&lt;&gt;"", COUNTIF($B$2:B168, "&lt;&gt;"), "")</f>
        <v/>
      </c>
    </row>
    <row r="169" spans="1:1" x14ac:dyDescent="0.25">
      <c r="A169" s="64" t="str">
        <f>IF(B169&lt;&gt;"", COUNTIF($B$2:B169, "&lt;&gt;"), "")</f>
        <v/>
      </c>
    </row>
    <row r="170" spans="1:1" x14ac:dyDescent="0.25">
      <c r="A170" s="64" t="str">
        <f>IF(B170&lt;&gt;"", COUNTIF($B$2:B170, "&lt;&gt;"), "")</f>
        <v/>
      </c>
    </row>
    <row r="171" spans="1:1" x14ac:dyDescent="0.25">
      <c r="A171" s="64" t="str">
        <f>IF(B171&lt;&gt;"", COUNTIF($B$2:B171, "&lt;&gt;"), "")</f>
        <v/>
      </c>
    </row>
    <row r="172" spans="1:1" x14ac:dyDescent="0.25">
      <c r="A172" s="64" t="str">
        <f>IF(B172&lt;&gt;"", COUNTIF($B$2:B172, "&lt;&gt;"), "")</f>
        <v/>
      </c>
    </row>
    <row r="173" spans="1:1" x14ac:dyDescent="0.25">
      <c r="A173" s="64" t="str">
        <f>IF(B173&lt;&gt;"", COUNTIF($B$2:B173, "&lt;&gt;"), "")</f>
        <v/>
      </c>
    </row>
    <row r="174" spans="1:1" x14ac:dyDescent="0.25">
      <c r="A174" s="64" t="str">
        <f>IF(B174&lt;&gt;"", COUNTIF($B$2:B174, "&lt;&gt;"), "")</f>
        <v/>
      </c>
    </row>
    <row r="175" spans="1:1" x14ac:dyDescent="0.25">
      <c r="A175" s="64" t="str">
        <f>IF(B175&lt;&gt;"", COUNTIF($B$2:B175, "&lt;&gt;"), "")</f>
        <v/>
      </c>
    </row>
    <row r="176" spans="1:1" x14ac:dyDescent="0.25">
      <c r="A176" s="64" t="str">
        <f>IF(B176&lt;&gt;"", COUNTIF($B$2:B176, "&lt;&gt;"), "")</f>
        <v/>
      </c>
    </row>
    <row r="177" spans="1:1" x14ac:dyDescent="0.25">
      <c r="A177" s="64" t="str">
        <f>IF(B177&lt;&gt;"", COUNTIF($B$2:B177, "&lt;&gt;"), "")</f>
        <v/>
      </c>
    </row>
    <row r="178" spans="1:1" x14ac:dyDescent="0.25">
      <c r="A178" s="64" t="str">
        <f>IF(B178&lt;&gt;"", COUNTIF($B$2:B178, "&lt;&gt;"), "")</f>
        <v/>
      </c>
    </row>
    <row r="179" spans="1:1" x14ac:dyDescent="0.25">
      <c r="A179" s="64" t="str">
        <f>IF(B179&lt;&gt;"", COUNTIF($B$2:B179, "&lt;&gt;"), "")</f>
        <v/>
      </c>
    </row>
    <row r="180" spans="1:1" x14ac:dyDescent="0.25">
      <c r="A180" s="64" t="str">
        <f>IF(B180&lt;&gt;"", COUNTIF($B$2:B180, "&lt;&gt;"), "")</f>
        <v/>
      </c>
    </row>
    <row r="181" spans="1:1" x14ac:dyDescent="0.25">
      <c r="A181" s="64" t="str">
        <f>IF(B181&lt;&gt;"", COUNTIF($B$2:B181, "&lt;&gt;"), "")</f>
        <v/>
      </c>
    </row>
    <row r="182" spans="1:1" x14ac:dyDescent="0.25">
      <c r="A182" s="64" t="str">
        <f>IF(B182&lt;&gt;"", COUNTIF($B$2:B182, "&lt;&gt;"), "")</f>
        <v/>
      </c>
    </row>
    <row r="183" spans="1:1" x14ac:dyDescent="0.25">
      <c r="A183" s="64" t="str">
        <f>IF(B183&lt;&gt;"", COUNTIF($B$2:B183, "&lt;&gt;"), "")</f>
        <v/>
      </c>
    </row>
    <row r="184" spans="1:1" x14ac:dyDescent="0.25">
      <c r="A184" s="64" t="str">
        <f>IF(B184&lt;&gt;"", COUNTIF($B$2:B184, "&lt;&gt;"), "")</f>
        <v/>
      </c>
    </row>
    <row r="185" spans="1:1" x14ac:dyDescent="0.25">
      <c r="A185" s="64" t="str">
        <f>IF(B185&lt;&gt;"", COUNTIF($B$2:B185, "&lt;&gt;"), "")</f>
        <v/>
      </c>
    </row>
    <row r="186" spans="1:1" x14ac:dyDescent="0.25">
      <c r="A186" s="64" t="str">
        <f>IF(B186&lt;&gt;"", COUNTIF($B$2:B186, "&lt;&gt;"), "")</f>
        <v/>
      </c>
    </row>
    <row r="187" spans="1:1" x14ac:dyDescent="0.25">
      <c r="A187" s="64" t="str">
        <f>IF(B187&lt;&gt;"", COUNTIF($B$2:B187, "&lt;&gt;"), "")</f>
        <v/>
      </c>
    </row>
    <row r="188" spans="1:1" x14ac:dyDescent="0.25">
      <c r="A188" s="64" t="str">
        <f>IF(B188&lt;&gt;"", COUNTIF($B$2:B188, "&lt;&gt;"), "")</f>
        <v/>
      </c>
    </row>
    <row r="189" spans="1:1" x14ac:dyDescent="0.25">
      <c r="A189" s="64" t="str">
        <f>IF(B189&lt;&gt;"", COUNTIF($B$2:B189, "&lt;&gt;"), "")</f>
        <v/>
      </c>
    </row>
    <row r="190" spans="1:1" x14ac:dyDescent="0.25">
      <c r="A190" s="64" t="str">
        <f>IF(B190&lt;&gt;"", COUNTIF($B$2:B190, "&lt;&gt;"), "")</f>
        <v/>
      </c>
    </row>
    <row r="191" spans="1:1" x14ac:dyDescent="0.25">
      <c r="A191" s="64" t="str">
        <f>IF(B191&lt;&gt;"", COUNTIF($B$2:B191, "&lt;&gt;"), "")</f>
        <v/>
      </c>
    </row>
    <row r="192" spans="1:1" x14ac:dyDescent="0.25">
      <c r="A192" s="64" t="str">
        <f>IF(B192&lt;&gt;"", COUNTIF($B$2:B192, "&lt;&gt;"), "")</f>
        <v/>
      </c>
    </row>
    <row r="193" spans="1:1" x14ac:dyDescent="0.25">
      <c r="A193" s="64" t="str">
        <f>IF(B193&lt;&gt;"", COUNTIF($B$2:B193, "&lt;&gt;"), "")</f>
        <v/>
      </c>
    </row>
    <row r="194" spans="1:1" x14ac:dyDescent="0.25">
      <c r="A194" s="64" t="str">
        <f>IF(B194&lt;&gt;"", COUNTIF($B$2:B194, "&lt;&gt;"), "")</f>
        <v/>
      </c>
    </row>
    <row r="195" spans="1:1" x14ac:dyDescent="0.25">
      <c r="A195" s="64" t="str">
        <f>IF(B195&lt;&gt;"", COUNTIF($B$2:B195, "&lt;&gt;"), "")</f>
        <v/>
      </c>
    </row>
    <row r="196" spans="1:1" x14ac:dyDescent="0.25">
      <c r="A196" s="64" t="str">
        <f>IF(B196&lt;&gt;"", COUNTIF($B$2:B196, "&lt;&gt;"), "")</f>
        <v/>
      </c>
    </row>
    <row r="197" spans="1:1" x14ac:dyDescent="0.25">
      <c r="A197" s="64" t="str">
        <f>IF(B197&lt;&gt;"", COUNTIF($B$2:B197, "&lt;&gt;"), "")</f>
        <v/>
      </c>
    </row>
    <row r="198" spans="1:1" x14ac:dyDescent="0.25">
      <c r="A198" s="64" t="str">
        <f>IF(B198&lt;&gt;"", COUNTIF($B$2:B198, "&lt;&gt;"), "")</f>
        <v/>
      </c>
    </row>
    <row r="199" spans="1:1" x14ac:dyDescent="0.25">
      <c r="A199" s="64" t="str">
        <f>IF(B199&lt;&gt;"", COUNTIF($B$2:B199, "&lt;&gt;"), "")</f>
        <v/>
      </c>
    </row>
    <row r="200" spans="1:1" x14ac:dyDescent="0.25">
      <c r="A200" s="64" t="str">
        <f>IF(B200&lt;&gt;"", COUNTIF($B$2:B200, "&lt;&gt;"), "")</f>
        <v/>
      </c>
    </row>
  </sheetData>
  <sheetProtection algorithmName="SHA-512" hashValue="hfWrnVRDskj5kMJFCzUMnUI6pbgN1O24msTdekhNtgGK5MCk5cKMQ8VtivH5Ez3camPsOsFKWKRyiHurzmmFtQ==" saltValue="ap71E2P68ptXjeyFNkI3mg==" spinCount="100000" sheet="1" formatCells="0" formatColumns="0" formatRows="0" insertColumns="0" insertRows="0" insertHyperlinks="0" deleteColumns="0" deleteRows="0" sort="0" autoFilter="0" pivotTables="0"/>
  <mergeCells count="4">
    <mergeCell ref="L1:Q1"/>
    <mergeCell ref="L5:Q5"/>
    <mergeCell ref="I17:K21"/>
    <mergeCell ref="R109:T109"/>
  </mergeCells>
  <conditionalFormatting sqref="D1:D1048576">
    <cfRule type="containsText" dxfId="43" priority="42" operator="containsText" text="عمومی">
      <formula>NOT(ISERROR(SEARCH("عمومی",D1)))</formula>
    </cfRule>
    <cfRule type="containsText" dxfId="42" priority="43" operator="containsText" text="اصلی">
      <formula>NOT(ISERROR(SEARCH("اصلی",D1)))</formula>
    </cfRule>
    <cfRule type="containsText" dxfId="41" priority="44" operator="containsText" text="اختیاری">
      <formula>NOT(ISERROR(SEARCH("اختیاری",D1)))</formula>
    </cfRule>
  </conditionalFormatting>
  <conditionalFormatting sqref="D2:D63">
    <cfRule type="containsText" dxfId="40" priority="39" operator="containsText" text="تخصصی">
      <formula>NOT(ISERROR(SEARCH("تخصصی",D2)))</formula>
    </cfRule>
    <cfRule type="containsText" dxfId="39" priority="40" operator="containsText" text="جبرانی">
      <formula>NOT(ISERROR(SEARCH("جبرانی",D2)))</formula>
    </cfRule>
    <cfRule type="containsText" dxfId="38" priority="41" operator="containsText" text="پایه">
      <formula>NOT(ISERROR(SEARCH("پایه",D2)))</formula>
    </cfRule>
  </conditionalFormatting>
  <conditionalFormatting sqref="E1:E1048576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L4">
    <cfRule type="cellIs" dxfId="37" priority="27" operator="equal">
      <formula>15</formula>
    </cfRule>
    <cfRule type="cellIs" dxfId="36" priority="28" operator="greaterThan">
      <formula>15</formula>
    </cfRule>
  </conditionalFormatting>
  <conditionalFormatting sqref="L8:M8">
    <cfRule type="cellIs" dxfId="35" priority="19" operator="equal">
      <formula>0</formula>
    </cfRule>
  </conditionalFormatting>
  <conditionalFormatting sqref="M4">
    <cfRule type="cellIs" dxfId="34" priority="29" operator="equal">
      <formula>55</formula>
    </cfRule>
    <cfRule type="cellIs" dxfId="33" priority="30" operator="greaterThan">
      <formula>55</formula>
    </cfRule>
  </conditionalFormatting>
  <conditionalFormatting sqref="N4">
    <cfRule type="cellIs" dxfId="32" priority="31" operator="greaterThan">
      <formula>20</formula>
    </cfRule>
    <cfRule type="cellIs" dxfId="31" priority="32" operator="equal">
      <formula>20</formula>
    </cfRule>
  </conditionalFormatting>
  <conditionalFormatting sqref="N8">
    <cfRule type="cellIs" dxfId="30" priority="17" operator="equal">
      <formula>1</formula>
    </cfRule>
  </conditionalFormatting>
  <conditionalFormatting sqref="O4">
    <cfRule type="cellIs" dxfId="29" priority="33" operator="equal">
      <formula>30</formula>
    </cfRule>
    <cfRule type="cellIs" dxfId="28" priority="34" operator="greaterThan">
      <formula>30</formula>
    </cfRule>
  </conditionalFormatting>
  <conditionalFormatting sqref="O8:R8">
    <cfRule type="cellIs" dxfId="27" priority="10" operator="equal">
      <formula>0</formula>
    </cfRule>
  </conditionalFormatting>
  <conditionalFormatting sqref="P4">
    <cfRule type="cellIs" dxfId="26" priority="25" operator="equal">
      <formula>9</formula>
    </cfRule>
    <cfRule type="cellIs" dxfId="25" priority="26" operator="greaterThan">
      <formula>9</formula>
    </cfRule>
  </conditionalFormatting>
  <conditionalFormatting sqref="P20">
    <cfRule type="containsText" dxfId="24" priority="1" operator="containsText" text="not">
      <formula>NOT(ISERROR(SEARCH("not",P20)))</formula>
    </cfRule>
    <cfRule type="containsText" dxfId="23" priority="2" operator="containsText" text="پاس">
      <formula>NOT(ISERROR(SEARCH("پاس",P20)))</formula>
    </cfRule>
  </conditionalFormatting>
  <conditionalFormatting sqref="Q4">
    <cfRule type="cellIs" dxfId="22" priority="35" operator="greaterThan">
      <formula>22</formula>
    </cfRule>
    <cfRule type="cellIs" dxfId="21" priority="36" operator="equal">
      <formula>22</formula>
    </cfRule>
  </conditionalFormatting>
  <conditionalFormatting sqref="R4">
    <cfRule type="cellIs" dxfId="20" priority="21" operator="lessThan">
      <formula>76</formula>
    </cfRule>
    <cfRule type="cellIs" dxfId="19" priority="22" operator="lessThan">
      <formula>152</formula>
    </cfRule>
    <cfRule type="cellIs" dxfId="18" priority="23" operator="equal">
      <formula>152</formula>
    </cfRule>
    <cfRule type="cellIs" dxfId="17" priority="24" operator="greaterThan">
      <formula>152</formula>
    </cfRule>
  </conditionalFormatting>
  <conditionalFormatting sqref="R8">
    <cfRule type="cellIs" dxfId="16" priority="8" operator="greaterThan">
      <formula>1</formula>
    </cfRule>
    <cfRule type="cellIs" dxfId="15" priority="9" operator="equal">
      <formula>1</formula>
    </cfRule>
  </conditionalFormatting>
  <dataValidations count="1">
    <dataValidation type="whole" allowBlank="1" showInputMessage="1" showErrorMessage="1" errorTitle="خطای ورودی داده" error="فقط می‌توانید عدد 0 یا 1 وارد کنید._x000a_لطفاً مقدار صحیح را وارد کنید._x000a_" promptTitle="مقدار مجاز" prompt="فقط مقادیر 0 یا 1 را وارد کنید._x000a_0 به معنی ناپاس شده و 1 به معنی پاس شده است._x000a_" sqref="E1:E1048576" xr:uid="{AD481EC7-79AA-495D-A553-83E8C497CD08}">
      <formula1>0</formula1>
      <formula2>1</formula2>
    </dataValidation>
  </dataValidations>
  <pageMargins left="0.7" right="0.7" top="0.75" bottom="0.75" header="0.3" footer="0.3"/>
  <pageSetup orientation="portrait" horizontalDpi="1200" verticalDpi="1200" r:id="rId1"/>
  <headerFooter>
    <oddFooter>&amp;L✞&amp;C&amp;P&amp;R© 2025  Μιθριδάτης- All Rights Reserved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DB2935F3-5FC4-4F1E-BA18-D16CCBC1F1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C1:C1048576</xm:sqref>
        </x14:conditionalFormatting>
        <x14:conditionalFormatting xmlns:xm="http://schemas.microsoft.com/office/excel/2006/main">
          <x14:cfRule type="iconSet" priority="5" id="{9E37DBD3-1844-4DF5-8B3E-9E93EB4BC612}">
            <x14:iconSet iconSet="3Symbols" showValue="0" custom="1">
              <x14:cfvo type="percent">
                <xm:f>0</xm:f>
              </x14:cfvo>
              <x14:cfvo type="num">
                <xm:f>$Q$4&gt;22</xm:f>
              </x14:cfvo>
              <x14:cfvo type="num">
                <xm:f>"if$Q$4=22"</xm:f>
              </x14:cfvo>
              <x14:cfIcon iconSet="3Symbols2" iconId="1"/>
              <x14:cfIcon iconSet="3Symbols" iconId="0"/>
              <x14:cfIcon iconSet="3Symbols" iconId="2"/>
            </x14:iconSet>
          </x14:cfRule>
          <xm:sqref>P14:P20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60B4-1164-4F9F-AC74-29BCABE46EFC}">
  <sheetPr>
    <tabColor rgb="FFFF0000"/>
  </sheetPr>
  <dimension ref="A1:N119"/>
  <sheetViews>
    <sheetView zoomScale="62" zoomScaleNormal="62" zoomScaleSheetLayoutView="83" workbookViewId="0">
      <selection activeCell="R16" sqref="R16"/>
    </sheetView>
  </sheetViews>
  <sheetFormatPr defaultRowHeight="26.25" x14ac:dyDescent="0.25"/>
  <cols>
    <col min="1" max="1" width="16.7109375" style="4" bestFit="1" customWidth="1"/>
    <col min="2" max="2" width="45.5703125" style="4" bestFit="1" customWidth="1"/>
    <col min="3" max="3" width="12.42578125" style="4" bestFit="1" customWidth="1"/>
    <col min="4" max="4" width="10" style="4" bestFit="1" customWidth="1"/>
    <col min="5" max="7" width="9.140625" style="4"/>
    <col min="8" max="8" width="10" style="4" bestFit="1" customWidth="1"/>
    <col min="9" max="9" width="6.7109375" style="4" bestFit="1" customWidth="1"/>
    <col min="10" max="10" width="6.42578125" style="4" bestFit="1" customWidth="1"/>
    <col min="11" max="16384" width="9.140625" style="4"/>
  </cols>
  <sheetData>
    <row r="1" spans="1:13" ht="27" thickBot="1" x14ac:dyDescent="0.3">
      <c r="A1" s="121" t="s">
        <v>74</v>
      </c>
      <c r="B1" s="122"/>
      <c r="C1" s="122"/>
      <c r="D1" s="123"/>
    </row>
    <row r="2" spans="1:13" x14ac:dyDescent="0.25">
      <c r="A2" s="124" t="s">
        <v>75</v>
      </c>
      <c r="B2" s="8" t="s">
        <v>1</v>
      </c>
      <c r="C2" s="32" t="s">
        <v>17</v>
      </c>
      <c r="D2" s="10" t="s">
        <v>18</v>
      </c>
    </row>
    <row r="3" spans="1:13" ht="27" thickBot="1" x14ac:dyDescent="0.3">
      <c r="A3" s="119"/>
      <c r="B3" s="8" t="s">
        <v>19</v>
      </c>
      <c r="C3" s="9">
        <v>3</v>
      </c>
      <c r="D3" s="10" t="s">
        <v>10</v>
      </c>
    </row>
    <row r="4" spans="1:13" ht="27" thickBot="1" x14ac:dyDescent="0.3">
      <c r="A4" s="119"/>
      <c r="B4" s="8" t="s">
        <v>20</v>
      </c>
      <c r="C4" s="9">
        <v>1</v>
      </c>
      <c r="D4" s="10" t="s">
        <v>10</v>
      </c>
      <c r="I4" s="11" t="s">
        <v>15</v>
      </c>
      <c r="J4" s="12" t="s">
        <v>16</v>
      </c>
      <c r="M4" s="38" t="s">
        <v>81</v>
      </c>
    </row>
    <row r="5" spans="1:13" x14ac:dyDescent="0.25">
      <c r="A5" s="119"/>
      <c r="B5" s="8" t="s">
        <v>21</v>
      </c>
      <c r="C5" s="9">
        <v>1</v>
      </c>
      <c r="D5" s="10" t="s">
        <v>8</v>
      </c>
      <c r="H5" s="13" t="s">
        <v>9</v>
      </c>
      <c r="I5" s="14">
        <f>COUNTIF(D2:D80, "عمومی")</f>
        <v>10</v>
      </c>
      <c r="J5" s="15">
        <f t="shared" ref="J5:J10" si="0">SUMIF(D:D, H5, C:C)</f>
        <v>22</v>
      </c>
      <c r="M5" s="39">
        <v>22</v>
      </c>
    </row>
    <row r="6" spans="1:13" x14ac:dyDescent="0.25">
      <c r="A6" s="119"/>
      <c r="B6" s="8" t="s">
        <v>22</v>
      </c>
      <c r="C6" s="9">
        <v>3</v>
      </c>
      <c r="D6" s="10" t="s">
        <v>12</v>
      </c>
      <c r="H6" s="16" t="s">
        <v>8</v>
      </c>
      <c r="I6" s="17">
        <f>COUNTIF(D2:D80, "پایه")</f>
        <v>9</v>
      </c>
      <c r="J6" s="18">
        <f t="shared" si="0"/>
        <v>21</v>
      </c>
      <c r="M6" s="39">
        <v>20</v>
      </c>
    </row>
    <row r="7" spans="1:13" x14ac:dyDescent="0.25">
      <c r="A7" s="119"/>
      <c r="B7" s="8" t="s">
        <v>23</v>
      </c>
      <c r="C7" s="9">
        <v>3</v>
      </c>
      <c r="D7" s="10" t="s">
        <v>12</v>
      </c>
      <c r="H7" s="16" t="s">
        <v>10</v>
      </c>
      <c r="I7" s="17">
        <f>COUNTIF(D3:D81, "اصلی")</f>
        <v>25</v>
      </c>
      <c r="J7" s="18">
        <f t="shared" si="0"/>
        <v>55</v>
      </c>
      <c r="M7" s="39">
        <v>55</v>
      </c>
    </row>
    <row r="8" spans="1:13" x14ac:dyDescent="0.25">
      <c r="A8" s="119"/>
      <c r="B8" s="8" t="s">
        <v>24</v>
      </c>
      <c r="C8" s="9">
        <v>3</v>
      </c>
      <c r="D8" s="10" t="s">
        <v>12</v>
      </c>
      <c r="H8" s="16" t="s">
        <v>13</v>
      </c>
      <c r="I8" s="17">
        <f>COUNTIF(D3:D81, "تخصصی")</f>
        <v>10</v>
      </c>
      <c r="J8" s="18">
        <f t="shared" si="0"/>
        <v>30</v>
      </c>
      <c r="M8" s="39">
        <v>30</v>
      </c>
    </row>
    <row r="9" spans="1:13" x14ac:dyDescent="0.25">
      <c r="A9" s="119"/>
      <c r="B9" s="8" t="s">
        <v>25</v>
      </c>
      <c r="C9" s="9">
        <v>3</v>
      </c>
      <c r="D9" s="10" t="s">
        <v>9</v>
      </c>
      <c r="H9" s="16" t="s">
        <v>11</v>
      </c>
      <c r="I9" s="17">
        <f>COUNTIF(D4:D82, "اختیاری")</f>
        <v>5</v>
      </c>
      <c r="J9" s="18">
        <f t="shared" si="0"/>
        <v>15</v>
      </c>
      <c r="M9" s="39">
        <v>15</v>
      </c>
    </row>
    <row r="10" spans="1:13" ht="27" thickBot="1" x14ac:dyDescent="0.3">
      <c r="A10" s="120"/>
      <c r="B10" s="19" t="s">
        <v>26</v>
      </c>
      <c r="C10" s="20">
        <v>2</v>
      </c>
      <c r="D10" s="21" t="s">
        <v>9</v>
      </c>
      <c r="H10" s="16" t="s">
        <v>12</v>
      </c>
      <c r="I10" s="17">
        <f>COUNTIF(D5:D83, "جبرانی")</f>
        <v>3</v>
      </c>
      <c r="J10" s="18">
        <f t="shared" si="0"/>
        <v>9</v>
      </c>
      <c r="M10" s="39">
        <v>0</v>
      </c>
    </row>
    <row r="11" spans="1:13" ht="27" thickBot="1" x14ac:dyDescent="0.3">
      <c r="A11" s="22" t="s">
        <v>76</v>
      </c>
      <c r="B11" s="23"/>
      <c r="C11" s="24">
        <f>C3+C4+C5+C6+C7+C8+C9+C10</f>
        <v>19</v>
      </c>
      <c r="D11" s="25"/>
      <c r="H11" s="26" t="s">
        <v>14</v>
      </c>
      <c r="I11" s="27">
        <f>I10+I9+I8+I7+I6+I5</f>
        <v>62</v>
      </c>
      <c r="J11" s="28">
        <f>J10+J9+J8+J7+J6+J5</f>
        <v>152</v>
      </c>
      <c r="M11" s="40">
        <f>M10+M9+M8+M7+M6+M5</f>
        <v>142</v>
      </c>
    </row>
    <row r="12" spans="1:13" x14ac:dyDescent="0.25">
      <c r="A12" s="118" t="s">
        <v>77</v>
      </c>
      <c r="B12" s="5" t="s">
        <v>1</v>
      </c>
      <c r="C12" s="6" t="s">
        <v>17</v>
      </c>
      <c r="D12" s="7" t="s">
        <v>18</v>
      </c>
    </row>
    <row r="13" spans="1:13" x14ac:dyDescent="0.25">
      <c r="A13" s="119"/>
      <c r="B13" s="8" t="s">
        <v>27</v>
      </c>
      <c r="C13" s="9">
        <v>3</v>
      </c>
      <c r="D13" s="10" t="s">
        <v>10</v>
      </c>
    </row>
    <row r="14" spans="1:13" x14ac:dyDescent="0.25">
      <c r="A14" s="119"/>
      <c r="B14" s="8" t="s">
        <v>28</v>
      </c>
      <c r="C14" s="9">
        <v>1</v>
      </c>
      <c r="D14" s="10" t="s">
        <v>10</v>
      </c>
    </row>
    <row r="15" spans="1:13" x14ac:dyDescent="0.25">
      <c r="A15" s="119"/>
      <c r="B15" s="8" t="s">
        <v>29</v>
      </c>
      <c r="C15" s="9">
        <v>3</v>
      </c>
      <c r="D15" s="10" t="s">
        <v>10</v>
      </c>
    </row>
    <row r="16" spans="1:13" x14ac:dyDescent="0.25">
      <c r="A16" s="119"/>
      <c r="B16" s="8" t="s">
        <v>30</v>
      </c>
      <c r="C16" s="9">
        <v>3</v>
      </c>
      <c r="D16" s="10" t="s">
        <v>8</v>
      </c>
    </row>
    <row r="17" spans="1:4" x14ac:dyDescent="0.25">
      <c r="A17" s="119"/>
      <c r="B17" s="8" t="s">
        <v>31</v>
      </c>
      <c r="C17" s="9">
        <v>3</v>
      </c>
      <c r="D17" s="10" t="s">
        <v>8</v>
      </c>
    </row>
    <row r="18" spans="1:4" x14ac:dyDescent="0.25">
      <c r="A18" s="119"/>
      <c r="B18" s="8" t="s">
        <v>32</v>
      </c>
      <c r="C18" s="9">
        <v>3</v>
      </c>
      <c r="D18" s="10" t="s">
        <v>9</v>
      </c>
    </row>
    <row r="19" spans="1:4" ht="27" thickBot="1" x14ac:dyDescent="0.3">
      <c r="A19" s="120"/>
      <c r="B19" s="19" t="s">
        <v>26</v>
      </c>
      <c r="C19" s="20">
        <v>2</v>
      </c>
      <c r="D19" s="21" t="s">
        <v>9</v>
      </c>
    </row>
    <row r="20" spans="1:4" ht="27" thickBot="1" x14ac:dyDescent="0.3">
      <c r="A20" s="22" t="s">
        <v>76</v>
      </c>
      <c r="B20" s="23"/>
      <c r="C20" s="24">
        <f>C13+C14+C15+C16+C17+C18+C19</f>
        <v>18</v>
      </c>
      <c r="D20" s="25"/>
    </row>
    <row r="21" spans="1:4" x14ac:dyDescent="0.25">
      <c r="A21" s="118" t="s">
        <v>78</v>
      </c>
      <c r="B21" s="5" t="s">
        <v>1</v>
      </c>
      <c r="C21" s="6" t="s">
        <v>17</v>
      </c>
      <c r="D21" s="7" t="s">
        <v>18</v>
      </c>
    </row>
    <row r="22" spans="1:4" x14ac:dyDescent="0.25">
      <c r="A22" s="119"/>
      <c r="B22" s="8" t="s">
        <v>33</v>
      </c>
      <c r="C22" s="9">
        <v>3</v>
      </c>
      <c r="D22" s="10" t="s">
        <v>10</v>
      </c>
    </row>
    <row r="23" spans="1:4" x14ac:dyDescent="0.25">
      <c r="A23" s="119"/>
      <c r="B23" s="8" t="s">
        <v>34</v>
      </c>
      <c r="C23" s="9">
        <v>1</v>
      </c>
      <c r="D23" s="10" t="s">
        <v>10</v>
      </c>
    </row>
    <row r="24" spans="1:4" x14ac:dyDescent="0.25">
      <c r="A24" s="119"/>
      <c r="B24" s="8" t="s">
        <v>35</v>
      </c>
      <c r="C24" s="9">
        <v>3</v>
      </c>
      <c r="D24" s="10" t="s">
        <v>10</v>
      </c>
    </row>
    <row r="25" spans="1:4" x14ac:dyDescent="0.25">
      <c r="A25" s="119"/>
      <c r="B25" s="8" t="s">
        <v>36</v>
      </c>
      <c r="C25" s="9">
        <v>3</v>
      </c>
      <c r="D25" s="10" t="s">
        <v>8</v>
      </c>
    </row>
    <row r="26" spans="1:4" x14ac:dyDescent="0.25">
      <c r="A26" s="119"/>
      <c r="B26" s="8" t="s">
        <v>37</v>
      </c>
      <c r="C26" s="9">
        <v>3</v>
      </c>
      <c r="D26" s="10" t="s">
        <v>8</v>
      </c>
    </row>
    <row r="27" spans="1:4" x14ac:dyDescent="0.25">
      <c r="A27" s="119"/>
      <c r="B27" s="8" t="s">
        <v>38</v>
      </c>
      <c r="C27" s="9">
        <v>3</v>
      </c>
      <c r="D27" s="10" t="s">
        <v>8</v>
      </c>
    </row>
    <row r="28" spans="1:4" x14ac:dyDescent="0.25">
      <c r="A28" s="119"/>
      <c r="B28" s="8" t="s">
        <v>39</v>
      </c>
      <c r="C28" s="9">
        <v>1</v>
      </c>
      <c r="D28" s="10" t="s">
        <v>8</v>
      </c>
    </row>
    <row r="29" spans="1:4" ht="27" thickBot="1" x14ac:dyDescent="0.3">
      <c r="A29" s="120"/>
      <c r="B29" s="19" t="s">
        <v>40</v>
      </c>
      <c r="C29" s="20">
        <v>2</v>
      </c>
      <c r="D29" s="21" t="s">
        <v>10</v>
      </c>
    </row>
    <row r="30" spans="1:4" ht="27" thickBot="1" x14ac:dyDescent="0.3">
      <c r="A30" s="22" t="s">
        <v>76</v>
      </c>
      <c r="B30" s="23"/>
      <c r="C30" s="24">
        <f>C22+C23+C24+C25+C26+C27+C28+C29</f>
        <v>19</v>
      </c>
      <c r="D30" s="25"/>
    </row>
    <row r="31" spans="1:4" x14ac:dyDescent="0.25">
      <c r="A31" s="118" t="s">
        <v>79</v>
      </c>
      <c r="B31" s="5" t="s">
        <v>1</v>
      </c>
      <c r="C31" s="6" t="s">
        <v>17</v>
      </c>
      <c r="D31" s="7" t="s">
        <v>18</v>
      </c>
    </row>
    <row r="32" spans="1:4" x14ac:dyDescent="0.25">
      <c r="A32" s="119"/>
      <c r="B32" s="8" t="s">
        <v>41</v>
      </c>
      <c r="C32" s="9">
        <v>3</v>
      </c>
      <c r="D32" s="10" t="s">
        <v>13</v>
      </c>
    </row>
    <row r="33" spans="1:4" x14ac:dyDescent="0.25">
      <c r="A33" s="119"/>
      <c r="B33" s="8" t="s">
        <v>42</v>
      </c>
      <c r="C33" s="9">
        <v>3</v>
      </c>
      <c r="D33" s="10" t="s">
        <v>10</v>
      </c>
    </row>
    <row r="34" spans="1:4" x14ac:dyDescent="0.25">
      <c r="A34" s="119"/>
      <c r="B34" s="8" t="s">
        <v>43</v>
      </c>
      <c r="C34" s="9">
        <v>1</v>
      </c>
      <c r="D34" s="10" t="s">
        <v>10</v>
      </c>
    </row>
    <row r="35" spans="1:4" x14ac:dyDescent="0.25">
      <c r="A35" s="119"/>
      <c r="B35" s="8" t="s">
        <v>44</v>
      </c>
      <c r="C35" s="9">
        <v>1</v>
      </c>
      <c r="D35" s="10" t="s">
        <v>10</v>
      </c>
    </row>
    <row r="36" spans="1:4" x14ac:dyDescent="0.25">
      <c r="A36" s="119"/>
      <c r="B36" s="8" t="s">
        <v>45</v>
      </c>
      <c r="C36" s="9">
        <v>3</v>
      </c>
      <c r="D36" s="10" t="s">
        <v>10</v>
      </c>
    </row>
    <row r="37" spans="1:4" x14ac:dyDescent="0.25">
      <c r="A37" s="119"/>
      <c r="B37" s="8" t="s">
        <v>46</v>
      </c>
      <c r="C37" s="9">
        <v>3</v>
      </c>
      <c r="D37" s="10" t="s">
        <v>8</v>
      </c>
    </row>
    <row r="38" spans="1:4" x14ac:dyDescent="0.25">
      <c r="A38" s="119"/>
      <c r="B38" s="8" t="s">
        <v>26</v>
      </c>
      <c r="C38" s="9">
        <v>2</v>
      </c>
      <c r="D38" s="10" t="s">
        <v>9</v>
      </c>
    </row>
    <row r="39" spans="1:4" x14ac:dyDescent="0.25">
      <c r="A39" s="119"/>
      <c r="B39" s="8" t="s">
        <v>26</v>
      </c>
      <c r="C39" s="9">
        <v>2</v>
      </c>
      <c r="D39" s="10" t="s">
        <v>9</v>
      </c>
    </row>
    <row r="40" spans="1:4" ht="27" thickBot="1" x14ac:dyDescent="0.3">
      <c r="A40" s="120"/>
      <c r="B40" s="19" t="s">
        <v>47</v>
      </c>
      <c r="C40" s="20">
        <v>1</v>
      </c>
      <c r="D40" s="21" t="s">
        <v>8</v>
      </c>
    </row>
    <row r="41" spans="1:4" ht="27" thickBot="1" x14ac:dyDescent="0.3">
      <c r="A41" s="22" t="s">
        <v>76</v>
      </c>
      <c r="B41" s="23"/>
      <c r="C41" s="24">
        <f>C32+C33+C34+C35+C36+C37+C38+C39+C40</f>
        <v>19</v>
      </c>
      <c r="D41" s="25"/>
    </row>
    <row r="42" spans="1:4" x14ac:dyDescent="0.25">
      <c r="A42" s="118" t="s">
        <v>80</v>
      </c>
      <c r="B42" s="5" t="s">
        <v>1</v>
      </c>
      <c r="C42" s="6" t="s">
        <v>17</v>
      </c>
      <c r="D42" s="7" t="s">
        <v>18</v>
      </c>
    </row>
    <row r="43" spans="1:4" x14ac:dyDescent="0.25">
      <c r="A43" s="119"/>
      <c r="B43" s="8" t="s">
        <v>48</v>
      </c>
      <c r="C43" s="9">
        <v>3</v>
      </c>
      <c r="D43" s="10" t="s">
        <v>10</v>
      </c>
    </row>
    <row r="44" spans="1:4" x14ac:dyDescent="0.25">
      <c r="A44" s="119"/>
      <c r="B44" s="8" t="s">
        <v>49</v>
      </c>
      <c r="C44" s="9">
        <v>3</v>
      </c>
      <c r="D44" s="10" t="s">
        <v>10</v>
      </c>
    </row>
    <row r="45" spans="1:4" x14ac:dyDescent="0.25">
      <c r="A45" s="119"/>
      <c r="B45" s="8" t="s">
        <v>50</v>
      </c>
      <c r="C45" s="9">
        <v>1</v>
      </c>
      <c r="D45" s="10" t="s">
        <v>10</v>
      </c>
    </row>
    <row r="46" spans="1:4" x14ac:dyDescent="0.25">
      <c r="A46" s="119"/>
      <c r="B46" s="8" t="s">
        <v>51</v>
      </c>
      <c r="C46" s="9">
        <v>3</v>
      </c>
      <c r="D46" s="10" t="s">
        <v>10</v>
      </c>
    </row>
    <row r="47" spans="1:4" x14ac:dyDescent="0.25">
      <c r="A47" s="119"/>
      <c r="B47" s="8" t="s">
        <v>52</v>
      </c>
      <c r="C47" s="9">
        <v>3</v>
      </c>
      <c r="D47" s="10" t="s">
        <v>10</v>
      </c>
    </row>
    <row r="48" spans="1:4" x14ac:dyDescent="0.25">
      <c r="A48" s="119"/>
      <c r="B48" s="8" t="s">
        <v>53</v>
      </c>
      <c r="C48" s="9">
        <v>3</v>
      </c>
      <c r="D48" s="10" t="s">
        <v>13</v>
      </c>
    </row>
    <row r="49" spans="1:4" x14ac:dyDescent="0.25">
      <c r="A49" s="119"/>
      <c r="B49" s="8" t="s">
        <v>54</v>
      </c>
      <c r="C49" s="9">
        <v>1</v>
      </c>
      <c r="D49" s="10" t="s">
        <v>10</v>
      </c>
    </row>
    <row r="50" spans="1:4" ht="27" thickBot="1" x14ac:dyDescent="0.3">
      <c r="A50" s="120"/>
      <c r="B50" s="19" t="s">
        <v>55</v>
      </c>
      <c r="C50" s="20">
        <v>2</v>
      </c>
      <c r="D50" s="21" t="s">
        <v>10</v>
      </c>
    </row>
    <row r="51" spans="1:4" ht="27" thickBot="1" x14ac:dyDescent="0.3">
      <c r="A51" s="37" t="s">
        <v>76</v>
      </c>
      <c r="B51" s="31"/>
      <c r="C51" s="24">
        <f>C43+C44+C45+C46+C47+C48+C49+C50</f>
        <v>19</v>
      </c>
      <c r="D51" s="25"/>
    </row>
    <row r="52" spans="1:4" x14ac:dyDescent="0.25">
      <c r="A52" s="115" t="s">
        <v>5</v>
      </c>
      <c r="B52" s="5" t="s">
        <v>1</v>
      </c>
      <c r="C52" s="6" t="s">
        <v>17</v>
      </c>
      <c r="D52" s="7" t="s">
        <v>18</v>
      </c>
    </row>
    <row r="53" spans="1:4" x14ac:dyDescent="0.25">
      <c r="A53" s="115"/>
      <c r="B53" s="8" t="s">
        <v>56</v>
      </c>
      <c r="C53" s="9">
        <v>3</v>
      </c>
      <c r="D53" s="29" t="s">
        <v>11</v>
      </c>
    </row>
    <row r="54" spans="1:4" x14ac:dyDescent="0.25">
      <c r="A54" s="115"/>
      <c r="B54" s="8" t="s">
        <v>57</v>
      </c>
      <c r="C54" s="9">
        <v>3</v>
      </c>
      <c r="D54" s="10" t="s">
        <v>10</v>
      </c>
    </row>
    <row r="55" spans="1:4" x14ac:dyDescent="0.25">
      <c r="A55" s="115"/>
      <c r="B55" s="8" t="s">
        <v>58</v>
      </c>
      <c r="C55" s="9">
        <v>3</v>
      </c>
      <c r="D55" s="10" t="s">
        <v>13</v>
      </c>
    </row>
    <row r="56" spans="1:4" x14ac:dyDescent="0.25">
      <c r="A56" s="115"/>
      <c r="B56" s="8" t="s">
        <v>59</v>
      </c>
      <c r="C56" s="9">
        <v>3</v>
      </c>
      <c r="D56" s="10" t="s">
        <v>13</v>
      </c>
    </row>
    <row r="57" spans="1:4" x14ac:dyDescent="0.25">
      <c r="A57" s="115"/>
      <c r="B57" s="8" t="s">
        <v>60</v>
      </c>
      <c r="C57" s="9">
        <v>3</v>
      </c>
      <c r="D57" s="10" t="s">
        <v>13</v>
      </c>
    </row>
    <row r="58" spans="1:4" x14ac:dyDescent="0.25">
      <c r="A58" s="115"/>
      <c r="B58" s="8" t="s">
        <v>61</v>
      </c>
      <c r="C58" s="9">
        <v>3</v>
      </c>
      <c r="D58" s="10" t="s">
        <v>13</v>
      </c>
    </row>
    <row r="59" spans="1:4" ht="27" thickBot="1" x14ac:dyDescent="0.3">
      <c r="A59" s="117"/>
      <c r="B59" s="19" t="s">
        <v>26</v>
      </c>
      <c r="C59" s="20">
        <v>2</v>
      </c>
      <c r="D59" s="21" t="s">
        <v>9</v>
      </c>
    </row>
    <row r="60" spans="1:4" ht="27" thickBot="1" x14ac:dyDescent="0.3">
      <c r="A60" s="22" t="s">
        <v>76</v>
      </c>
      <c r="B60" s="23"/>
      <c r="C60" s="30">
        <f>C53+C54+C55+C56+C57+C58+C59</f>
        <v>20</v>
      </c>
      <c r="D60" s="25"/>
    </row>
    <row r="61" spans="1:4" x14ac:dyDescent="0.25">
      <c r="A61" s="114" t="s">
        <v>6</v>
      </c>
      <c r="B61" s="5" t="s">
        <v>1</v>
      </c>
      <c r="C61" s="6" t="s">
        <v>17</v>
      </c>
      <c r="D61" s="7" t="s">
        <v>18</v>
      </c>
    </row>
    <row r="62" spans="1:4" x14ac:dyDescent="0.25">
      <c r="A62" s="115"/>
      <c r="B62" s="8" t="s">
        <v>62</v>
      </c>
      <c r="C62" s="9">
        <v>3</v>
      </c>
      <c r="D62" s="10" t="s">
        <v>13</v>
      </c>
    </row>
    <row r="63" spans="1:4" x14ac:dyDescent="0.25">
      <c r="A63" s="115"/>
      <c r="B63" s="8" t="s">
        <v>63</v>
      </c>
      <c r="C63" s="9">
        <v>3</v>
      </c>
      <c r="D63" s="10" t="s">
        <v>10</v>
      </c>
    </row>
    <row r="64" spans="1:4" x14ac:dyDescent="0.25">
      <c r="A64" s="115"/>
      <c r="B64" s="8" t="s">
        <v>64</v>
      </c>
      <c r="C64" s="9">
        <v>1</v>
      </c>
      <c r="D64" s="10" t="s">
        <v>10</v>
      </c>
    </row>
    <row r="65" spans="1:14" x14ac:dyDescent="0.25">
      <c r="A65" s="115"/>
      <c r="B65" s="8" t="s">
        <v>65</v>
      </c>
      <c r="C65" s="9">
        <v>3</v>
      </c>
      <c r="D65" s="10" t="s">
        <v>13</v>
      </c>
    </row>
    <row r="66" spans="1:14" x14ac:dyDescent="0.25">
      <c r="A66" s="115"/>
      <c r="B66" s="8" t="s">
        <v>66</v>
      </c>
      <c r="C66" s="9">
        <v>3</v>
      </c>
      <c r="D66" s="10" t="s">
        <v>13</v>
      </c>
    </row>
    <row r="67" spans="1:14" x14ac:dyDescent="0.25">
      <c r="A67" s="115"/>
      <c r="B67" s="8" t="s">
        <v>67</v>
      </c>
      <c r="C67" s="9">
        <v>3</v>
      </c>
      <c r="D67" s="29" t="s">
        <v>11</v>
      </c>
    </row>
    <row r="68" spans="1:14" x14ac:dyDescent="0.25">
      <c r="A68" s="115"/>
      <c r="B68" s="8" t="s">
        <v>68</v>
      </c>
      <c r="C68" s="9">
        <v>1</v>
      </c>
      <c r="D68" s="10" t="s">
        <v>10</v>
      </c>
    </row>
    <row r="69" spans="1:14" ht="27" thickBot="1" x14ac:dyDescent="0.3">
      <c r="A69" s="116"/>
      <c r="B69" s="19" t="s">
        <v>26</v>
      </c>
      <c r="C69" s="20">
        <v>2</v>
      </c>
      <c r="D69" s="21" t="s">
        <v>9</v>
      </c>
    </row>
    <row r="70" spans="1:14" ht="27" thickBot="1" x14ac:dyDescent="0.3">
      <c r="A70" s="22" t="s">
        <v>76</v>
      </c>
      <c r="B70" s="23"/>
      <c r="C70" s="24">
        <f>C69+C68+C67+C66+C65+C64+C63+C62</f>
        <v>19</v>
      </c>
      <c r="D70" s="25"/>
    </row>
    <row r="71" spans="1:14" x14ac:dyDescent="0.25">
      <c r="A71" s="114" t="s">
        <v>7</v>
      </c>
      <c r="B71" s="5" t="s">
        <v>1</v>
      </c>
      <c r="C71" s="6" t="s">
        <v>17</v>
      </c>
      <c r="D71" s="7" t="s">
        <v>18</v>
      </c>
    </row>
    <row r="72" spans="1:14" x14ac:dyDescent="0.25">
      <c r="A72" s="115"/>
      <c r="B72" s="8" t="s">
        <v>69</v>
      </c>
      <c r="C72" s="9">
        <v>3</v>
      </c>
      <c r="D72" s="10" t="s">
        <v>13</v>
      </c>
    </row>
    <row r="73" spans="1:14" x14ac:dyDescent="0.25">
      <c r="A73" s="115"/>
      <c r="B73" s="8" t="s">
        <v>70</v>
      </c>
      <c r="C73" s="9">
        <v>3</v>
      </c>
      <c r="D73" s="29" t="s">
        <v>11</v>
      </c>
    </row>
    <row r="74" spans="1:14" x14ac:dyDescent="0.25">
      <c r="A74" s="115"/>
      <c r="B74" s="8" t="s">
        <v>71</v>
      </c>
      <c r="C74" s="9">
        <v>3</v>
      </c>
      <c r="D74" s="29" t="s">
        <v>11</v>
      </c>
    </row>
    <row r="75" spans="1:14" x14ac:dyDescent="0.25">
      <c r="A75" s="115"/>
      <c r="B75" s="8" t="s">
        <v>72</v>
      </c>
      <c r="C75" s="9">
        <v>3</v>
      </c>
      <c r="D75" s="29" t="s">
        <v>11</v>
      </c>
    </row>
    <row r="76" spans="1:14" x14ac:dyDescent="0.25">
      <c r="A76" s="115"/>
      <c r="B76" s="8" t="s">
        <v>73</v>
      </c>
      <c r="C76" s="9">
        <v>3</v>
      </c>
      <c r="D76" s="10" t="s">
        <v>10</v>
      </c>
    </row>
    <row r="77" spans="1:14" x14ac:dyDescent="0.25">
      <c r="A77" s="115"/>
      <c r="B77" s="8" t="s">
        <v>26</v>
      </c>
      <c r="C77" s="9">
        <v>2</v>
      </c>
      <c r="D77" s="10" t="s">
        <v>9</v>
      </c>
    </row>
    <row r="78" spans="1:14" ht="27" thickBot="1" x14ac:dyDescent="0.3">
      <c r="A78" s="116"/>
      <c r="B78" s="19" t="s">
        <v>26</v>
      </c>
      <c r="C78" s="20">
        <v>2</v>
      </c>
      <c r="D78" s="21" t="s">
        <v>9</v>
      </c>
      <c r="K78" s="4" t="s">
        <v>194</v>
      </c>
      <c r="M78" s="4">
        <v>2</v>
      </c>
      <c r="N78" s="4" t="s">
        <v>9</v>
      </c>
    </row>
    <row r="79" spans="1:14" ht="27" thickBot="1" x14ac:dyDescent="0.3">
      <c r="A79" s="22" t="s">
        <v>76</v>
      </c>
      <c r="B79" s="23"/>
      <c r="C79" s="24">
        <f>C78+C77+C76+C75+C74+C73+C72</f>
        <v>19</v>
      </c>
      <c r="D79" s="25"/>
    </row>
    <row r="80" spans="1:14" ht="27" thickBot="1" x14ac:dyDescent="0.3">
      <c r="A80" s="33"/>
      <c r="B80" s="34" t="s">
        <v>14</v>
      </c>
      <c r="C80" s="35">
        <f>C79+C70+C60+C51+C41+C30+C20+C11</f>
        <v>152</v>
      </c>
      <c r="D80" s="36">
        <v>6</v>
      </c>
    </row>
    <row r="119" spans="11:13" x14ac:dyDescent="0.25">
      <c r="K119" s="112"/>
      <c r="L119" s="112"/>
      <c r="M119" s="112"/>
    </row>
  </sheetData>
  <sheetProtection algorithmName="SHA-512" hashValue="GgCmjP/th5BQ9VPU+QMB5hEzj4KXn3nEoGuVKDkdbC/YQqsq7R8AvYUuyVRa+v/Kkdtl5XtPK4cQA/hX1X05Jw==" saltValue="OJISxdCQq74D5x6Hwd+hmg==" spinCount="100000" sheet="1" formatCells="0" formatColumns="0" formatRows="0" insertColumns="0" insertRows="0" insertHyperlinks="0" deleteColumns="0" deleteRows="0" sort="0" autoFilter="0" pivotTables="0"/>
  <mergeCells count="10">
    <mergeCell ref="A42:A50"/>
    <mergeCell ref="A1:D1"/>
    <mergeCell ref="A2:A10"/>
    <mergeCell ref="A12:A19"/>
    <mergeCell ref="A21:A29"/>
    <mergeCell ref="A31:A40"/>
    <mergeCell ref="K119:M119"/>
    <mergeCell ref="A71:A78"/>
    <mergeCell ref="A52:A59"/>
    <mergeCell ref="A61:A69"/>
  </mergeCells>
  <conditionalFormatting sqref="C1:C1048576">
    <cfRule type="expression" dxfId="14" priority="3">
      <formula>$C1048576=1</formula>
    </cfRule>
    <cfRule type="expression" dxfId="13" priority="4">
      <formula>$C1048576=2</formula>
    </cfRule>
    <cfRule type="expression" dxfId="12" priority="5">
      <formula>$C1048576=3</formula>
    </cfRule>
  </conditionalFormatting>
  <conditionalFormatting sqref="D1:D1048576">
    <cfRule type="expression" dxfId="11" priority="6">
      <formula>$D1048576="جبرانی"</formula>
    </cfRule>
    <cfRule type="expression" dxfId="10" priority="7">
      <formula>$D1048576="اختیاری"</formula>
    </cfRule>
    <cfRule type="expression" dxfId="9" priority="8">
      <formula>$D1048576="عمومی"</formula>
    </cfRule>
    <cfRule type="expression" dxfId="8" priority="9">
      <formula>$D1048576="پایه"</formula>
    </cfRule>
    <cfRule type="expression" dxfId="7" priority="10">
      <formula>$D1048576="اصلی"</formula>
    </cfRule>
    <cfRule type="expression" dxfId="6" priority="11">
      <formula>$D1048576="تخصصی"</formula>
    </cfRule>
  </conditionalFormatting>
  <conditionalFormatting sqref="I5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{CB96FC4E-622D-4F9F-BF6B-2CF478142521}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6FC4E-622D-4F9F-BF6B-2CF478142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0047-3603-4A1F-B2FE-DF0B80D0694C}">
  <sheetPr>
    <tabColor rgb="FFFFFF00"/>
  </sheetPr>
  <dimension ref="A1:L113"/>
  <sheetViews>
    <sheetView zoomScale="70" zoomScaleNormal="70" workbookViewId="0">
      <selection activeCell="U34" sqref="U34"/>
    </sheetView>
  </sheetViews>
  <sheetFormatPr defaultRowHeight="15" x14ac:dyDescent="0.25"/>
  <cols>
    <col min="1" max="1" width="22.85546875" style="1" customWidth="1"/>
    <col min="2" max="3" width="5" style="1" customWidth="1"/>
    <col min="4" max="4" width="20" style="1" customWidth="1"/>
    <col min="5" max="6" width="4" style="1" customWidth="1"/>
    <col min="7" max="7" width="22.85546875" style="1" customWidth="1"/>
    <col min="8" max="9" width="5" style="1" customWidth="1"/>
    <col min="10" max="10" width="17" style="1" customWidth="1"/>
    <col min="11" max="12" width="4" style="1" customWidth="1"/>
    <col min="13" max="16384" width="9.140625" style="1"/>
  </cols>
  <sheetData>
    <row r="1" spans="1:12" x14ac:dyDescent="0.2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2"/>
    </row>
    <row r="2" spans="1:12" x14ac:dyDescent="0.25">
      <c r="A2" s="126" t="s">
        <v>82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x14ac:dyDescent="0.25">
      <c r="A3" s="127" t="s">
        <v>83</v>
      </c>
      <c r="B3" s="128"/>
      <c r="C3" s="128"/>
      <c r="D3" s="128"/>
      <c r="E3" s="129"/>
      <c r="F3" s="2"/>
      <c r="G3" s="130" t="s">
        <v>84</v>
      </c>
      <c r="H3" s="131"/>
      <c r="I3" s="131"/>
      <c r="J3" s="131"/>
      <c r="K3" s="132"/>
      <c r="L3" s="2"/>
    </row>
    <row r="4" spans="1:12" x14ac:dyDescent="0.25">
      <c r="A4" s="41" t="s">
        <v>85</v>
      </c>
      <c r="B4" s="42" t="s">
        <v>86</v>
      </c>
      <c r="C4" s="43" t="s">
        <v>87</v>
      </c>
      <c r="D4" s="44" t="s">
        <v>88</v>
      </c>
      <c r="E4" s="45" t="s">
        <v>89</v>
      </c>
      <c r="F4" s="2"/>
      <c r="G4" s="41" t="s">
        <v>85</v>
      </c>
      <c r="H4" s="42" t="s">
        <v>86</v>
      </c>
      <c r="I4" s="46" t="s">
        <v>90</v>
      </c>
      <c r="J4" s="44" t="s">
        <v>88</v>
      </c>
      <c r="K4" s="45" t="s">
        <v>89</v>
      </c>
      <c r="L4" s="2"/>
    </row>
    <row r="5" spans="1:12" x14ac:dyDescent="0.25">
      <c r="A5" s="47" t="s">
        <v>91</v>
      </c>
      <c r="B5" s="48" t="s">
        <v>92</v>
      </c>
      <c r="C5" s="49">
        <v>3</v>
      </c>
      <c r="D5" s="50" t="s">
        <v>93</v>
      </c>
      <c r="E5" s="49">
        <v>8</v>
      </c>
      <c r="F5" s="2"/>
      <c r="G5" s="3"/>
      <c r="H5" s="50" t="s">
        <v>94</v>
      </c>
      <c r="I5" s="49">
        <v>3</v>
      </c>
      <c r="J5" s="50" t="s">
        <v>91</v>
      </c>
      <c r="K5" s="49">
        <v>1</v>
      </c>
      <c r="L5" s="2"/>
    </row>
    <row r="6" spans="1:12" x14ac:dyDescent="0.25">
      <c r="A6" s="47" t="s">
        <v>95</v>
      </c>
      <c r="B6" s="48" t="s">
        <v>92</v>
      </c>
      <c r="C6" s="49">
        <v>3</v>
      </c>
      <c r="D6" s="50" t="s">
        <v>96</v>
      </c>
      <c r="E6" s="49">
        <v>9</v>
      </c>
      <c r="F6" s="2"/>
      <c r="G6" s="3"/>
      <c r="H6" s="50" t="s">
        <v>94</v>
      </c>
      <c r="I6" s="49">
        <v>3</v>
      </c>
      <c r="J6" s="50" t="s">
        <v>95</v>
      </c>
      <c r="K6" s="49">
        <v>2</v>
      </c>
      <c r="L6" s="2"/>
    </row>
    <row r="7" spans="1:12" x14ac:dyDescent="0.25">
      <c r="A7" s="51" t="s">
        <v>97</v>
      </c>
      <c r="B7" s="48" t="s">
        <v>98</v>
      </c>
      <c r="C7" s="49">
        <v>3</v>
      </c>
      <c r="D7" s="50" t="s">
        <v>99</v>
      </c>
      <c r="E7" s="49">
        <v>10</v>
      </c>
      <c r="F7" s="2"/>
      <c r="G7" s="3"/>
      <c r="H7" s="50" t="s">
        <v>94</v>
      </c>
      <c r="I7" s="49">
        <v>3</v>
      </c>
      <c r="J7" s="50" t="s">
        <v>100</v>
      </c>
      <c r="K7" s="49">
        <v>3</v>
      </c>
      <c r="L7" s="2"/>
    </row>
    <row r="8" spans="1:12" x14ac:dyDescent="0.25">
      <c r="A8" s="51" t="s">
        <v>101</v>
      </c>
      <c r="B8" s="48" t="s">
        <v>98</v>
      </c>
      <c r="C8" s="49">
        <v>1</v>
      </c>
      <c r="D8" s="50" t="s">
        <v>102</v>
      </c>
      <c r="E8" s="49">
        <v>11</v>
      </c>
      <c r="F8" s="2"/>
      <c r="G8" s="3"/>
      <c r="H8" s="48" t="s">
        <v>98</v>
      </c>
      <c r="I8" s="49">
        <v>3</v>
      </c>
      <c r="J8" s="50" t="s">
        <v>97</v>
      </c>
      <c r="K8" s="49">
        <v>4</v>
      </c>
      <c r="L8" s="2"/>
    </row>
    <row r="9" spans="1:12" x14ac:dyDescent="0.25">
      <c r="A9" s="47" t="s">
        <v>100</v>
      </c>
      <c r="B9" s="50" t="s">
        <v>103</v>
      </c>
      <c r="C9" s="49">
        <v>3</v>
      </c>
      <c r="D9" s="50" t="s">
        <v>104</v>
      </c>
      <c r="E9" s="49">
        <v>12</v>
      </c>
      <c r="F9" s="2"/>
      <c r="G9" s="48" t="s">
        <v>105</v>
      </c>
      <c r="H9" s="48" t="s">
        <v>98</v>
      </c>
      <c r="I9" s="49">
        <v>1</v>
      </c>
      <c r="J9" s="50" t="s">
        <v>106</v>
      </c>
      <c r="K9" s="49">
        <v>5</v>
      </c>
      <c r="L9" s="2"/>
    </row>
    <row r="10" spans="1:12" x14ac:dyDescent="0.25">
      <c r="A10" s="51" t="s">
        <v>97</v>
      </c>
      <c r="B10" s="48" t="s">
        <v>98</v>
      </c>
      <c r="C10" s="49">
        <v>3</v>
      </c>
      <c r="D10" s="50" t="s">
        <v>107</v>
      </c>
      <c r="E10" s="49">
        <v>13</v>
      </c>
      <c r="F10" s="2"/>
      <c r="G10" s="3"/>
      <c r="H10" s="50" t="s">
        <v>103</v>
      </c>
      <c r="I10" s="49">
        <v>3</v>
      </c>
      <c r="J10" s="50" t="s">
        <v>108</v>
      </c>
      <c r="K10" s="49">
        <v>6</v>
      </c>
      <c r="L10" s="2"/>
    </row>
    <row r="11" spans="1:12" x14ac:dyDescent="0.25">
      <c r="A11" s="3"/>
      <c r="B11" s="48" t="s">
        <v>92</v>
      </c>
      <c r="C11" s="49">
        <v>1</v>
      </c>
      <c r="D11" s="50" t="s">
        <v>109</v>
      </c>
      <c r="E11" s="49">
        <v>14</v>
      </c>
      <c r="F11" s="2"/>
      <c r="G11" s="3"/>
      <c r="H11" s="50" t="s">
        <v>103</v>
      </c>
      <c r="I11" s="49">
        <v>2</v>
      </c>
      <c r="J11" s="50" t="s">
        <v>179</v>
      </c>
      <c r="K11" s="49">
        <v>7</v>
      </c>
      <c r="L11" s="2"/>
    </row>
    <row r="12" spans="1:12" x14ac:dyDescent="0.25">
      <c r="A12" s="52" t="s">
        <v>110</v>
      </c>
      <c r="B12" s="50" t="s">
        <v>103</v>
      </c>
      <c r="C12" s="49">
        <v>2</v>
      </c>
      <c r="D12" s="50" t="s">
        <v>111</v>
      </c>
      <c r="E12" s="49">
        <v>15</v>
      </c>
      <c r="F12" s="2"/>
      <c r="G12" s="3"/>
      <c r="H12" s="3"/>
      <c r="I12" s="3"/>
      <c r="J12" s="3"/>
      <c r="K12" s="3"/>
      <c r="L12" s="2"/>
    </row>
    <row r="13" spans="1:12" x14ac:dyDescent="0.25">
      <c r="A13" s="3"/>
      <c r="B13" s="3"/>
      <c r="C13" s="3"/>
      <c r="D13" s="3"/>
      <c r="E13" s="3"/>
      <c r="F13" s="2"/>
      <c r="G13" s="3"/>
      <c r="H13" s="3"/>
      <c r="I13" s="3"/>
      <c r="J13" s="3"/>
      <c r="K13" s="3"/>
      <c r="L13" s="2"/>
    </row>
    <row r="14" spans="1:12" x14ac:dyDescent="0.25">
      <c r="A14" s="133"/>
      <c r="B14" s="134"/>
      <c r="C14" s="53">
        <v>19</v>
      </c>
      <c r="D14" s="135" t="s">
        <v>112</v>
      </c>
      <c r="E14" s="136"/>
      <c r="F14" s="2"/>
      <c r="G14" s="133"/>
      <c r="H14" s="134"/>
      <c r="I14" s="53">
        <v>18</v>
      </c>
      <c r="J14" s="137" t="s">
        <v>112</v>
      </c>
      <c r="K14" s="138"/>
      <c r="L14" s="2"/>
    </row>
    <row r="15" spans="1:12" x14ac:dyDescent="0.25">
      <c r="A15" s="111"/>
      <c r="B15" s="111"/>
      <c r="C15" s="111"/>
      <c r="D15" s="2"/>
      <c r="E15" s="2"/>
      <c r="F15" s="2"/>
      <c r="G15" s="2"/>
      <c r="H15" s="2"/>
      <c r="I15" s="2"/>
      <c r="J15" s="113"/>
      <c r="K15" s="113"/>
      <c r="L15" s="113"/>
    </row>
    <row r="16" spans="1:12" x14ac:dyDescent="0.25">
      <c r="A16" s="127" t="s">
        <v>113</v>
      </c>
      <c r="B16" s="128"/>
      <c r="C16" s="128"/>
      <c r="D16" s="128"/>
      <c r="E16" s="129"/>
      <c r="F16" s="2"/>
      <c r="G16" s="130" t="s">
        <v>114</v>
      </c>
      <c r="H16" s="131"/>
      <c r="I16" s="131"/>
      <c r="J16" s="131"/>
      <c r="K16" s="132"/>
      <c r="L16" s="2"/>
    </row>
    <row r="17" spans="1:12" x14ac:dyDescent="0.25">
      <c r="A17" s="41" t="s">
        <v>85</v>
      </c>
      <c r="B17" s="42" t="s">
        <v>86</v>
      </c>
      <c r="C17" s="43" t="s">
        <v>87</v>
      </c>
      <c r="D17" s="44" t="s">
        <v>88</v>
      </c>
      <c r="E17" s="45" t="s">
        <v>89</v>
      </c>
      <c r="F17" s="2"/>
      <c r="G17" s="41" t="s">
        <v>85</v>
      </c>
      <c r="H17" s="42" t="s">
        <v>86</v>
      </c>
      <c r="I17" s="46" t="s">
        <v>90</v>
      </c>
      <c r="J17" s="44" t="s">
        <v>88</v>
      </c>
      <c r="K17" s="45" t="s">
        <v>89</v>
      </c>
      <c r="L17" s="2"/>
    </row>
    <row r="18" spans="1:12" x14ac:dyDescent="0.25">
      <c r="A18" s="54" t="s">
        <v>115</v>
      </c>
      <c r="B18" s="48" t="s">
        <v>98</v>
      </c>
      <c r="C18" s="49">
        <v>3</v>
      </c>
      <c r="D18" s="50" t="s">
        <v>116</v>
      </c>
      <c r="E18" s="49">
        <v>23</v>
      </c>
      <c r="F18" s="2"/>
      <c r="G18" s="52" t="s">
        <v>93</v>
      </c>
      <c r="H18" s="48" t="s">
        <v>92</v>
      </c>
      <c r="I18" s="49">
        <v>3</v>
      </c>
      <c r="J18" s="50" t="s">
        <v>117</v>
      </c>
      <c r="K18" s="49">
        <v>16</v>
      </c>
      <c r="L18" s="2"/>
    </row>
    <row r="19" spans="1:12" x14ac:dyDescent="0.25">
      <c r="A19" s="55" t="s">
        <v>118</v>
      </c>
      <c r="B19" s="48" t="s">
        <v>98</v>
      </c>
      <c r="C19" s="49">
        <v>1</v>
      </c>
      <c r="D19" s="50" t="s">
        <v>119</v>
      </c>
      <c r="E19" s="49">
        <v>24</v>
      </c>
      <c r="F19" s="2"/>
      <c r="G19" s="52" t="s">
        <v>93</v>
      </c>
      <c r="H19" s="48" t="s">
        <v>92</v>
      </c>
      <c r="I19" s="49">
        <v>3</v>
      </c>
      <c r="J19" s="50" t="s">
        <v>115</v>
      </c>
      <c r="K19" s="49">
        <v>17</v>
      </c>
      <c r="L19" s="2"/>
    </row>
    <row r="20" spans="1:12" x14ac:dyDescent="0.25">
      <c r="A20" s="52" t="s">
        <v>120</v>
      </c>
      <c r="B20" s="50" t="s">
        <v>121</v>
      </c>
      <c r="C20" s="49">
        <v>3</v>
      </c>
      <c r="D20" s="50" t="s">
        <v>122</v>
      </c>
      <c r="E20" s="49">
        <v>25</v>
      </c>
      <c r="F20" s="2"/>
      <c r="G20" s="52" t="s">
        <v>93</v>
      </c>
      <c r="H20" s="48" t="s">
        <v>92</v>
      </c>
      <c r="I20" s="49">
        <v>3</v>
      </c>
      <c r="J20" s="50" t="s">
        <v>120</v>
      </c>
      <c r="K20" s="49">
        <v>18</v>
      </c>
      <c r="L20" s="2"/>
    </row>
    <row r="21" spans="1:12" x14ac:dyDescent="0.25">
      <c r="A21" s="52" t="s">
        <v>123</v>
      </c>
      <c r="B21" s="48" t="s">
        <v>98</v>
      </c>
      <c r="C21" s="49">
        <v>3</v>
      </c>
      <c r="D21" s="50" t="s">
        <v>124</v>
      </c>
      <c r="E21" s="49">
        <v>26</v>
      </c>
      <c r="F21" s="2"/>
      <c r="G21" s="3"/>
      <c r="H21" s="48" t="s">
        <v>98</v>
      </c>
      <c r="I21" s="49">
        <v>3</v>
      </c>
      <c r="J21" s="50" t="s">
        <v>123</v>
      </c>
      <c r="K21" s="49">
        <v>19</v>
      </c>
      <c r="L21" s="2"/>
    </row>
    <row r="22" spans="1:12" x14ac:dyDescent="0.25">
      <c r="A22" s="47" t="s">
        <v>125</v>
      </c>
      <c r="B22" s="48" t="s">
        <v>98</v>
      </c>
      <c r="C22" s="49">
        <v>1</v>
      </c>
      <c r="D22" s="50" t="s">
        <v>126</v>
      </c>
      <c r="E22" s="49">
        <v>27</v>
      </c>
      <c r="F22" s="2"/>
      <c r="G22" s="48" t="s">
        <v>127</v>
      </c>
      <c r="H22" s="48" t="s">
        <v>98</v>
      </c>
      <c r="I22" s="49">
        <v>3</v>
      </c>
      <c r="J22" s="50" t="s">
        <v>128</v>
      </c>
      <c r="K22" s="49">
        <v>20</v>
      </c>
      <c r="L22" s="2"/>
    </row>
    <row r="23" spans="1:12" x14ac:dyDescent="0.25">
      <c r="A23" s="52" t="s">
        <v>117</v>
      </c>
      <c r="B23" s="48" t="s">
        <v>92</v>
      </c>
      <c r="C23" s="49">
        <v>3</v>
      </c>
      <c r="D23" s="50" t="s">
        <v>129</v>
      </c>
      <c r="E23" s="49">
        <v>28</v>
      </c>
      <c r="F23" s="2"/>
      <c r="G23" s="51" t="s">
        <v>130</v>
      </c>
      <c r="H23" s="48" t="s">
        <v>98</v>
      </c>
      <c r="I23" s="49">
        <v>1</v>
      </c>
      <c r="J23" s="50" t="s">
        <v>131</v>
      </c>
      <c r="K23" s="49">
        <v>21</v>
      </c>
      <c r="L23" s="2"/>
    </row>
    <row r="24" spans="1:12" x14ac:dyDescent="0.25">
      <c r="A24" s="54" t="s">
        <v>115</v>
      </c>
      <c r="B24" s="48" t="s">
        <v>92</v>
      </c>
      <c r="C24" s="49">
        <v>1</v>
      </c>
      <c r="D24" s="50" t="s">
        <v>132</v>
      </c>
      <c r="E24" s="49">
        <v>29</v>
      </c>
      <c r="F24" s="2"/>
      <c r="G24" s="47" t="s">
        <v>104</v>
      </c>
      <c r="H24" s="48" t="s">
        <v>98</v>
      </c>
      <c r="I24" s="49">
        <v>2</v>
      </c>
      <c r="J24" s="50" t="s">
        <v>133</v>
      </c>
      <c r="K24" s="49">
        <v>22</v>
      </c>
      <c r="L24" s="2"/>
    </row>
    <row r="25" spans="1:12" x14ac:dyDescent="0.25">
      <c r="A25" s="3"/>
      <c r="B25" s="50" t="s">
        <v>103</v>
      </c>
      <c r="C25" s="49">
        <v>2</v>
      </c>
      <c r="D25" s="50" t="s">
        <v>134</v>
      </c>
      <c r="E25" s="49">
        <v>30</v>
      </c>
      <c r="F25" s="2"/>
      <c r="G25" s="3"/>
      <c r="H25" s="3"/>
      <c r="I25" s="3"/>
      <c r="J25" s="3"/>
      <c r="K25" s="3"/>
      <c r="L25" s="2"/>
    </row>
    <row r="26" spans="1:12" x14ac:dyDescent="0.25">
      <c r="A26" s="3"/>
      <c r="B26" s="50" t="s">
        <v>103</v>
      </c>
      <c r="C26" s="49">
        <v>1</v>
      </c>
      <c r="D26" s="50" t="s">
        <v>135</v>
      </c>
      <c r="E26" s="49">
        <v>31</v>
      </c>
      <c r="F26" s="2"/>
      <c r="G26" s="3"/>
      <c r="H26" s="3"/>
      <c r="I26" s="3"/>
      <c r="J26" s="3"/>
      <c r="K26" s="3"/>
      <c r="L26" s="2"/>
    </row>
    <row r="27" spans="1:12" x14ac:dyDescent="0.25">
      <c r="A27" s="133"/>
      <c r="B27" s="134"/>
      <c r="C27" s="53">
        <v>18</v>
      </c>
      <c r="D27" s="135" t="s">
        <v>112</v>
      </c>
      <c r="E27" s="136"/>
      <c r="F27" s="2"/>
      <c r="G27" s="133"/>
      <c r="H27" s="134"/>
      <c r="I27" s="53">
        <v>18</v>
      </c>
      <c r="J27" s="137" t="s">
        <v>112</v>
      </c>
      <c r="K27" s="138"/>
      <c r="L27" s="2"/>
    </row>
    <row r="28" spans="1:12" x14ac:dyDescent="0.25">
      <c r="A28" s="2"/>
      <c r="B28" s="2"/>
      <c r="C28" s="2"/>
      <c r="D28" s="2"/>
      <c r="E28" s="2"/>
      <c r="F28" s="113"/>
      <c r="G28" s="113"/>
      <c r="H28" s="113"/>
      <c r="I28" s="2"/>
      <c r="J28" s="2"/>
      <c r="K28" s="2"/>
      <c r="L28" s="2"/>
    </row>
    <row r="29" spans="1:12" x14ac:dyDescent="0.25">
      <c r="A29" s="127" t="s">
        <v>136</v>
      </c>
      <c r="B29" s="128"/>
      <c r="C29" s="128"/>
      <c r="D29" s="128"/>
      <c r="E29" s="129"/>
      <c r="F29" s="2"/>
      <c r="G29" s="130" t="s">
        <v>137</v>
      </c>
      <c r="H29" s="131"/>
      <c r="I29" s="131"/>
      <c r="J29" s="131"/>
      <c r="K29" s="132"/>
      <c r="L29" s="2"/>
    </row>
    <row r="30" spans="1:12" x14ac:dyDescent="0.25">
      <c r="A30" s="41" t="s">
        <v>85</v>
      </c>
      <c r="B30" s="42" t="s">
        <v>86</v>
      </c>
      <c r="C30" s="43" t="s">
        <v>87</v>
      </c>
      <c r="D30" s="44" t="s">
        <v>88</v>
      </c>
      <c r="E30" s="45" t="s">
        <v>89</v>
      </c>
      <c r="F30" s="2"/>
      <c r="G30" s="41" t="s">
        <v>85</v>
      </c>
      <c r="H30" s="42" t="s">
        <v>86</v>
      </c>
      <c r="I30" s="46" t="s">
        <v>90</v>
      </c>
      <c r="J30" s="44" t="s">
        <v>88</v>
      </c>
      <c r="K30" s="45" t="s">
        <v>89</v>
      </c>
      <c r="L30" s="2"/>
    </row>
    <row r="31" spans="1:12" x14ac:dyDescent="0.25">
      <c r="A31" s="47" t="s">
        <v>99</v>
      </c>
      <c r="B31" s="50" t="s">
        <v>138</v>
      </c>
      <c r="C31" s="49">
        <v>3</v>
      </c>
      <c r="D31" s="50" t="s">
        <v>139</v>
      </c>
      <c r="E31" s="49">
        <v>40</v>
      </c>
      <c r="F31" s="2"/>
      <c r="G31" s="52" t="s">
        <v>117</v>
      </c>
      <c r="H31" s="48" t="s">
        <v>98</v>
      </c>
      <c r="I31" s="49">
        <v>3</v>
      </c>
      <c r="J31" s="50" t="s">
        <v>140</v>
      </c>
      <c r="K31" s="49">
        <v>32</v>
      </c>
      <c r="L31" s="2"/>
    </row>
    <row r="32" spans="1:12" x14ac:dyDescent="0.25">
      <c r="A32" s="51" t="s">
        <v>128</v>
      </c>
      <c r="B32" s="48" t="s">
        <v>98</v>
      </c>
      <c r="C32" s="49">
        <v>3</v>
      </c>
      <c r="D32" s="50" t="s">
        <v>141</v>
      </c>
      <c r="E32" s="49">
        <v>41</v>
      </c>
      <c r="F32" s="2"/>
      <c r="G32" s="52" t="s">
        <v>124</v>
      </c>
      <c r="H32" s="48" t="s">
        <v>98</v>
      </c>
      <c r="I32" s="49">
        <v>3</v>
      </c>
      <c r="J32" s="50" t="s">
        <v>142</v>
      </c>
      <c r="K32" s="49">
        <v>33</v>
      </c>
      <c r="L32" s="2"/>
    </row>
    <row r="33" spans="1:12" x14ac:dyDescent="0.25">
      <c r="A33" s="50" t="s">
        <v>143</v>
      </c>
      <c r="B33" s="50" t="s">
        <v>121</v>
      </c>
      <c r="C33" s="49">
        <v>3</v>
      </c>
      <c r="D33" s="50" t="s">
        <v>144</v>
      </c>
      <c r="E33" s="49">
        <v>42</v>
      </c>
      <c r="F33" s="2"/>
      <c r="G33" s="55" t="s">
        <v>145</v>
      </c>
      <c r="H33" s="48" t="s">
        <v>98</v>
      </c>
      <c r="I33" s="49">
        <v>1</v>
      </c>
      <c r="J33" s="50" t="s">
        <v>146</v>
      </c>
      <c r="K33" s="49">
        <v>34</v>
      </c>
      <c r="L33" s="2"/>
    </row>
    <row r="34" spans="1:12" x14ac:dyDescent="0.25">
      <c r="A34" s="47" t="s">
        <v>147</v>
      </c>
      <c r="B34" s="50" t="s">
        <v>121</v>
      </c>
      <c r="C34" s="49">
        <v>3</v>
      </c>
      <c r="D34" s="50" t="s">
        <v>148</v>
      </c>
      <c r="E34" s="49">
        <v>43</v>
      </c>
      <c r="F34" s="2"/>
      <c r="G34" s="52" t="s">
        <v>124</v>
      </c>
      <c r="H34" s="48" t="s">
        <v>98</v>
      </c>
      <c r="I34" s="49">
        <v>3</v>
      </c>
      <c r="J34" s="50" t="s">
        <v>149</v>
      </c>
      <c r="K34" s="49">
        <v>35</v>
      </c>
      <c r="L34" s="2"/>
    </row>
    <row r="35" spans="1:12" x14ac:dyDescent="0.25">
      <c r="A35" s="51" t="s">
        <v>128</v>
      </c>
      <c r="B35" s="50" t="s">
        <v>121</v>
      </c>
      <c r="C35" s="49">
        <v>3</v>
      </c>
      <c r="D35" s="50" t="s">
        <v>150</v>
      </c>
      <c r="E35" s="49">
        <v>44</v>
      </c>
      <c r="F35" s="2"/>
      <c r="G35" s="51" t="s">
        <v>151</v>
      </c>
      <c r="H35" s="48" t="s">
        <v>98</v>
      </c>
      <c r="I35" s="49">
        <v>1</v>
      </c>
      <c r="J35" s="50" t="s">
        <v>152</v>
      </c>
      <c r="K35" s="49">
        <v>36</v>
      </c>
      <c r="L35" s="2"/>
    </row>
    <row r="36" spans="1:12" x14ac:dyDescent="0.25">
      <c r="A36" s="50" t="s">
        <v>153</v>
      </c>
      <c r="B36" s="50" t="s">
        <v>121</v>
      </c>
      <c r="C36" s="49">
        <v>3</v>
      </c>
      <c r="D36" s="50" t="s">
        <v>154</v>
      </c>
      <c r="E36" s="49">
        <v>45</v>
      </c>
      <c r="F36" s="2"/>
      <c r="G36" s="47" t="s">
        <v>99</v>
      </c>
      <c r="H36" s="48" t="s">
        <v>98</v>
      </c>
      <c r="I36" s="49">
        <v>3</v>
      </c>
      <c r="J36" s="50" t="s">
        <v>147</v>
      </c>
      <c r="K36" s="49">
        <v>37</v>
      </c>
      <c r="L36" s="2"/>
    </row>
    <row r="37" spans="1:12" x14ac:dyDescent="0.25">
      <c r="A37" s="3"/>
      <c r="B37" s="50" t="s">
        <v>103</v>
      </c>
      <c r="C37" s="49">
        <v>2</v>
      </c>
      <c r="D37" s="50" t="s">
        <v>155</v>
      </c>
      <c r="E37" s="49">
        <v>46</v>
      </c>
      <c r="F37" s="2"/>
      <c r="G37" s="51" t="s">
        <v>116</v>
      </c>
      <c r="H37" s="50" t="s">
        <v>121</v>
      </c>
      <c r="I37" s="49">
        <v>3</v>
      </c>
      <c r="J37" s="50" t="s">
        <v>156</v>
      </c>
      <c r="K37" s="49">
        <v>38</v>
      </c>
      <c r="L37" s="2"/>
    </row>
    <row r="38" spans="1:12" x14ac:dyDescent="0.25">
      <c r="A38" s="3"/>
      <c r="B38" s="3"/>
      <c r="C38" s="3"/>
      <c r="D38" s="3"/>
      <c r="E38" s="3"/>
      <c r="F38" s="2"/>
      <c r="G38" s="52" t="s">
        <v>133</v>
      </c>
      <c r="H38" s="48" t="s">
        <v>98</v>
      </c>
      <c r="I38" s="49">
        <v>2</v>
      </c>
      <c r="J38" s="50" t="s">
        <v>157</v>
      </c>
      <c r="K38" s="49">
        <v>39</v>
      </c>
      <c r="L38" s="2"/>
    </row>
    <row r="39" spans="1:12" x14ac:dyDescent="0.25">
      <c r="A39" s="3"/>
      <c r="B39" s="3"/>
      <c r="C39" s="3"/>
      <c r="D39" s="3"/>
      <c r="E39" s="3"/>
      <c r="F39" s="2"/>
      <c r="G39" s="3"/>
      <c r="H39" s="3"/>
      <c r="I39" s="3"/>
      <c r="J39" s="3"/>
      <c r="K39" s="3"/>
      <c r="L39" s="2"/>
    </row>
    <row r="40" spans="1:12" x14ac:dyDescent="0.25">
      <c r="A40" s="133"/>
      <c r="B40" s="134"/>
      <c r="C40" s="53">
        <v>20</v>
      </c>
      <c r="D40" s="135" t="s">
        <v>112</v>
      </c>
      <c r="E40" s="136"/>
      <c r="F40" s="2"/>
      <c r="G40" s="133"/>
      <c r="H40" s="134"/>
      <c r="I40" s="53">
        <v>19</v>
      </c>
      <c r="J40" s="137" t="s">
        <v>112</v>
      </c>
      <c r="K40" s="138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27" t="s">
        <v>158</v>
      </c>
      <c r="B42" s="128"/>
      <c r="C42" s="128"/>
      <c r="D42" s="128"/>
      <c r="E42" s="129"/>
      <c r="F42" s="2"/>
      <c r="G42" s="130" t="s">
        <v>159</v>
      </c>
      <c r="H42" s="131"/>
      <c r="I42" s="131"/>
      <c r="J42" s="131"/>
      <c r="K42" s="132"/>
      <c r="L42" s="2"/>
    </row>
    <row r="43" spans="1:12" x14ac:dyDescent="0.25">
      <c r="A43" s="41" t="s">
        <v>85</v>
      </c>
      <c r="B43" s="42" t="s">
        <v>86</v>
      </c>
      <c r="C43" s="43" t="s">
        <v>87</v>
      </c>
      <c r="D43" s="44" t="s">
        <v>88</v>
      </c>
      <c r="E43" s="45" t="s">
        <v>89</v>
      </c>
      <c r="F43" s="2"/>
      <c r="G43" s="41" t="s">
        <v>85</v>
      </c>
      <c r="H43" s="42" t="s">
        <v>86</v>
      </c>
      <c r="I43" s="46" t="s">
        <v>90</v>
      </c>
      <c r="J43" s="44" t="s">
        <v>88</v>
      </c>
      <c r="K43" s="45" t="s">
        <v>89</v>
      </c>
      <c r="L43" s="2"/>
    </row>
    <row r="44" spans="1:12" x14ac:dyDescent="0.25">
      <c r="A44" s="48" t="s">
        <v>160</v>
      </c>
      <c r="B44" s="50" t="s">
        <v>121</v>
      </c>
      <c r="C44" s="49">
        <v>3</v>
      </c>
      <c r="D44" s="50" t="s">
        <v>161</v>
      </c>
      <c r="E44" s="49">
        <v>55</v>
      </c>
      <c r="F44" s="2"/>
      <c r="G44" s="51" t="s">
        <v>141</v>
      </c>
      <c r="H44" s="50" t="s">
        <v>121</v>
      </c>
      <c r="I44" s="49">
        <v>3</v>
      </c>
      <c r="J44" s="50" t="s">
        <v>162</v>
      </c>
      <c r="K44" s="49">
        <v>47</v>
      </c>
      <c r="L44" s="2"/>
    </row>
    <row r="45" spans="1:12" x14ac:dyDescent="0.25">
      <c r="A45" s="47" t="s">
        <v>147</v>
      </c>
      <c r="B45" s="50" t="s">
        <v>138</v>
      </c>
      <c r="C45" s="49">
        <v>3</v>
      </c>
      <c r="D45" s="50" t="s">
        <v>163</v>
      </c>
      <c r="E45" s="49">
        <v>56</v>
      </c>
      <c r="F45" s="2"/>
      <c r="G45" s="47" t="s">
        <v>157</v>
      </c>
      <c r="H45" s="48" t="s">
        <v>98</v>
      </c>
      <c r="I45" s="49">
        <v>1</v>
      </c>
      <c r="J45" s="50" t="s">
        <v>164</v>
      </c>
      <c r="K45" s="49">
        <v>48</v>
      </c>
      <c r="L45" s="2"/>
    </row>
    <row r="46" spans="1:12" x14ac:dyDescent="0.25">
      <c r="A46" s="52" t="s">
        <v>165</v>
      </c>
      <c r="B46" s="50" t="s">
        <v>138</v>
      </c>
      <c r="C46" s="49">
        <v>3</v>
      </c>
      <c r="D46" s="50" t="s">
        <v>166</v>
      </c>
      <c r="E46" s="49">
        <v>57</v>
      </c>
      <c r="F46" s="2"/>
      <c r="G46" s="48" t="s">
        <v>167</v>
      </c>
      <c r="H46" s="48" t="s">
        <v>98</v>
      </c>
      <c r="I46" s="49">
        <v>3</v>
      </c>
      <c r="J46" s="50" t="s">
        <v>168</v>
      </c>
      <c r="K46" s="49">
        <v>49</v>
      </c>
      <c r="L46" s="2"/>
    </row>
    <row r="47" spans="1:12" x14ac:dyDescent="0.25">
      <c r="A47" s="55" t="s">
        <v>169</v>
      </c>
      <c r="B47" s="50" t="s">
        <v>138</v>
      </c>
      <c r="C47" s="49">
        <v>3</v>
      </c>
      <c r="D47" s="50" t="s">
        <v>170</v>
      </c>
      <c r="E47" s="49">
        <v>58</v>
      </c>
      <c r="F47" s="2"/>
      <c r="G47" s="55" t="s">
        <v>171</v>
      </c>
      <c r="H47" s="48" t="s">
        <v>98</v>
      </c>
      <c r="I47" s="49">
        <v>1</v>
      </c>
      <c r="J47" s="50" t="s">
        <v>172</v>
      </c>
      <c r="K47" s="49">
        <v>50</v>
      </c>
      <c r="L47" s="2"/>
    </row>
    <row r="48" spans="1:12" x14ac:dyDescent="0.25">
      <c r="A48" s="47" t="s">
        <v>157</v>
      </c>
      <c r="B48" s="48" t="s">
        <v>98</v>
      </c>
      <c r="C48" s="49">
        <v>3</v>
      </c>
      <c r="D48" s="50" t="s">
        <v>173</v>
      </c>
      <c r="E48" s="49">
        <v>59</v>
      </c>
      <c r="F48" s="2"/>
      <c r="G48" s="51" t="s">
        <v>141</v>
      </c>
      <c r="H48" s="50" t="s">
        <v>121</v>
      </c>
      <c r="I48" s="49">
        <v>3</v>
      </c>
      <c r="J48" s="50" t="s">
        <v>174</v>
      </c>
      <c r="K48" s="49">
        <v>51</v>
      </c>
      <c r="L48" s="2"/>
    </row>
    <row r="49" spans="1:12" x14ac:dyDescent="0.25">
      <c r="A49" s="3"/>
      <c r="B49" s="50" t="s">
        <v>103</v>
      </c>
      <c r="C49" s="49">
        <v>2</v>
      </c>
      <c r="D49" s="50" t="s">
        <v>175</v>
      </c>
      <c r="E49" s="49">
        <v>60</v>
      </c>
      <c r="F49" s="2"/>
      <c r="G49" s="51" t="s">
        <v>128</v>
      </c>
      <c r="H49" s="50" t="s">
        <v>121</v>
      </c>
      <c r="I49" s="49">
        <v>3</v>
      </c>
      <c r="J49" s="50" t="s">
        <v>169</v>
      </c>
      <c r="K49" s="49">
        <v>52</v>
      </c>
      <c r="L49" s="2"/>
    </row>
    <row r="50" spans="1:12" x14ac:dyDescent="0.25">
      <c r="A50" s="52" t="s">
        <v>135</v>
      </c>
      <c r="B50" s="50" t="s">
        <v>103</v>
      </c>
      <c r="C50" s="49">
        <v>1</v>
      </c>
      <c r="D50" s="50" t="s">
        <v>176</v>
      </c>
      <c r="E50" s="49">
        <v>61</v>
      </c>
      <c r="F50" s="2"/>
      <c r="G50" s="3"/>
      <c r="H50" s="50" t="s">
        <v>138</v>
      </c>
      <c r="I50" s="49">
        <v>3</v>
      </c>
      <c r="J50" s="50" t="s">
        <v>165</v>
      </c>
      <c r="K50" s="49">
        <v>53</v>
      </c>
      <c r="L50" s="2"/>
    </row>
    <row r="51" spans="1:12" x14ac:dyDescent="0.25">
      <c r="A51" s="3"/>
      <c r="B51" s="50" t="s">
        <v>103</v>
      </c>
      <c r="C51" s="49">
        <v>2</v>
      </c>
      <c r="D51" s="50" t="s">
        <v>177</v>
      </c>
      <c r="E51" s="49">
        <v>62</v>
      </c>
      <c r="F51" s="2"/>
      <c r="G51" s="3"/>
      <c r="H51" s="50" t="s">
        <v>103</v>
      </c>
      <c r="I51" s="49">
        <v>2</v>
      </c>
      <c r="J51" s="50" t="s">
        <v>178</v>
      </c>
      <c r="K51" s="49">
        <v>54</v>
      </c>
      <c r="L51" s="2"/>
    </row>
    <row r="52" spans="1:12" x14ac:dyDescent="0.25">
      <c r="A52" s="133"/>
      <c r="B52" s="134"/>
      <c r="C52" s="53">
        <v>20</v>
      </c>
      <c r="D52" s="135" t="s">
        <v>112</v>
      </c>
      <c r="E52" s="136"/>
      <c r="F52" s="2"/>
      <c r="G52" s="133"/>
      <c r="H52" s="134"/>
      <c r="I52" s="53">
        <v>19</v>
      </c>
      <c r="J52" s="137" t="s">
        <v>112</v>
      </c>
      <c r="K52" s="138"/>
      <c r="L52" s="2"/>
    </row>
    <row r="113" spans="10:12" ht="19.5" x14ac:dyDescent="0.25">
      <c r="J113" s="112"/>
      <c r="K113" s="112"/>
      <c r="L113" s="112"/>
    </row>
  </sheetData>
  <mergeCells count="30">
    <mergeCell ref="A15:C15"/>
    <mergeCell ref="J15:L15"/>
    <mergeCell ref="A42:E42"/>
    <mergeCell ref="G42:K42"/>
    <mergeCell ref="A52:B52"/>
    <mergeCell ref="D52:E52"/>
    <mergeCell ref="G52:H52"/>
    <mergeCell ref="J52:K52"/>
    <mergeCell ref="A29:E29"/>
    <mergeCell ref="G29:K29"/>
    <mergeCell ref="A40:B40"/>
    <mergeCell ref="D40:E40"/>
    <mergeCell ref="G40:H40"/>
    <mergeCell ref="J40:K40"/>
    <mergeCell ref="F28:H28"/>
    <mergeCell ref="J113:L113"/>
    <mergeCell ref="A1:K1"/>
    <mergeCell ref="A2:L2"/>
    <mergeCell ref="A3:E3"/>
    <mergeCell ref="G3:K3"/>
    <mergeCell ref="A14:B14"/>
    <mergeCell ref="D14:E14"/>
    <mergeCell ref="G14:H14"/>
    <mergeCell ref="J14:K14"/>
    <mergeCell ref="A16:E16"/>
    <mergeCell ref="G16:K16"/>
    <mergeCell ref="A27:B27"/>
    <mergeCell ref="D27:E27"/>
    <mergeCell ref="G27:H27"/>
    <mergeCell ref="J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دروس</vt:lpstr>
      <vt:lpstr>چارت 1403</vt:lpstr>
      <vt:lpstr>چارت 1400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مهندسی کامپیوتر</dc:title>
  <dc:creator>MEHRDAD M.B</dc:creator>
  <cp:keywords>zand;University</cp:keywords>
  <cp:lastModifiedBy>MEHRDAD M.B</cp:lastModifiedBy>
  <cp:lastPrinted>2025-01-31T20:56:38Z</cp:lastPrinted>
  <dcterms:created xsi:type="dcterms:W3CDTF">2025-01-31T14:50:24Z</dcterms:created>
  <dcterms:modified xsi:type="dcterms:W3CDTF">2025-01-31T20:56:55Z</dcterms:modified>
</cp:coreProperties>
</file>