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xs1300\Documents\United Protective Files\Always Open\"/>
    </mc:Choice>
  </mc:AlternateContent>
  <bookViews>
    <workbookView xWindow="0" yWindow="0" windowWidth="28800" windowHeight="12300"/>
  </bookViews>
  <sheets>
    <sheet name="Panic Alarms" sheetId="3" r:id="rId1"/>
    <sheet name="Daily Events" sheetId="2" r:id="rId2"/>
    <sheet name="Automatic Door Sched" sheetId="1" r:id="rId3"/>
    <sheet name="Cameras" sheetId="4" r:id="rId4"/>
    <sheet name="Facility Repairs Reported" sheetId="7" r:id="rId5"/>
    <sheet name="Guards" sheetId="8" r:id="rId6"/>
    <sheet name="Sheet1" sheetId="6" r:id="rId7"/>
    <sheet name="time" sheetId="10" state="hidden" r:id="rId8"/>
  </sheets>
  <definedNames>
    <definedName name="_xlnm._FilterDatabase" localSheetId="3" hidden="1">Cameras!$A$1:$I$94</definedName>
    <definedName name="_xlnm._FilterDatabase" localSheetId="4" hidden="1">'Facility Repairs Reported'!$A$2:$E$40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 i="10" l="1"/>
  <c r="D216" i="10"/>
  <c r="G216" i="10"/>
  <c r="I216" i="10"/>
  <c r="D215" i="10"/>
  <c r="G215" i="10"/>
  <c r="I215" i="10"/>
  <c r="D214" i="10"/>
  <c r="G214" i="10"/>
  <c r="I214" i="10"/>
  <c r="D213" i="10"/>
  <c r="G213" i="10"/>
  <c r="I213" i="10"/>
  <c r="D212" i="10"/>
  <c r="G212" i="10"/>
  <c r="I212" i="10"/>
  <c r="D211" i="10"/>
  <c r="G211" i="10"/>
  <c r="I211" i="10"/>
  <c r="D208" i="10"/>
  <c r="D209" i="10"/>
  <c r="D210" i="10"/>
  <c r="G208" i="10"/>
  <c r="G209" i="10"/>
  <c r="G210" i="10"/>
  <c r="I208" i="10"/>
  <c r="I209" i="10"/>
  <c r="I210" i="10"/>
  <c r="D207" i="10"/>
  <c r="G207" i="10"/>
  <c r="I207" i="10"/>
  <c r="D204" i="10"/>
  <c r="D205" i="10"/>
  <c r="D206" i="10"/>
  <c r="G204" i="10"/>
  <c r="G205" i="10"/>
  <c r="G206" i="10"/>
  <c r="I204" i="10"/>
  <c r="I205" i="10"/>
  <c r="I206" i="10"/>
  <c r="D203" i="10"/>
  <c r="G203" i="10"/>
  <c r="I203" i="10"/>
  <c r="I4" i="8"/>
  <c r="I7" i="8"/>
  <c r="I9" i="8"/>
  <c r="I11" i="8"/>
  <c r="I12" i="8"/>
  <c r="I14" i="8"/>
  <c r="I16" i="8"/>
  <c r="I2" i="8"/>
  <c r="I8" i="8"/>
  <c r="I6" i="8"/>
  <c r="I15" i="8"/>
  <c r="I5" i="8"/>
  <c r="I17" i="8"/>
  <c r="I3" i="8"/>
  <c r="I10" i="8"/>
  <c r="I13" i="8"/>
  <c r="L1" i="8"/>
  <c r="C4" i="8"/>
  <c r="C7" i="8"/>
  <c r="C9" i="8"/>
  <c r="C11" i="8"/>
  <c r="C12" i="8"/>
  <c r="C14" i="8"/>
  <c r="C16" i="8"/>
  <c r="C2" i="8"/>
  <c r="C8" i="8"/>
  <c r="C6" i="8"/>
  <c r="C15" i="8"/>
  <c r="C5" i="8"/>
  <c r="C17" i="8"/>
  <c r="C3" i="8"/>
  <c r="C10" i="8"/>
  <c r="C13" i="8"/>
  <c r="D202" i="10"/>
  <c r="G202" i="10"/>
  <c r="I202" i="10"/>
  <c r="D201" i="10"/>
  <c r="G201" i="10"/>
  <c r="I201" i="10"/>
  <c r="D200" i="10"/>
  <c r="G200" i="10"/>
  <c r="I200" i="10"/>
  <c r="D199" i="10"/>
  <c r="G199" i="10"/>
  <c r="I199" i="10"/>
  <c r="D198" i="10"/>
  <c r="G198" i="10"/>
  <c r="I198" i="10"/>
  <c r="D197" i="10"/>
  <c r="G197" i="10"/>
  <c r="I197" i="10"/>
  <c r="D196" i="10"/>
  <c r="G196" i="10"/>
  <c r="I196" i="10"/>
  <c r="D195" i="10"/>
  <c r="G195" i="10"/>
  <c r="I195" i="10"/>
  <c r="D194" i="10"/>
  <c r="G194" i="10"/>
  <c r="I194" i="10"/>
  <c r="D193" i="10"/>
  <c r="G193" i="10"/>
  <c r="I193" i="10"/>
  <c r="D192" i="10"/>
  <c r="G192" i="10"/>
  <c r="I192" i="10"/>
  <c r="D191" i="10"/>
  <c r="G191" i="10"/>
  <c r="I191" i="10"/>
  <c r="D190" i="10"/>
  <c r="G190" i="10"/>
  <c r="I190" i="10"/>
  <c r="D189" i="10"/>
  <c r="G189" i="10"/>
  <c r="I189" i="10"/>
  <c r="D186" i="10"/>
  <c r="D187" i="10"/>
  <c r="D188" i="10"/>
  <c r="G186" i="10"/>
  <c r="G187" i="10"/>
  <c r="G188" i="10"/>
  <c r="I186" i="10"/>
  <c r="I187" i="10"/>
  <c r="I188" i="10"/>
  <c r="D185" i="10"/>
  <c r="G185" i="10"/>
  <c r="I185" i="10"/>
  <c r="D182" i="10"/>
  <c r="D183" i="10"/>
  <c r="D184" i="10"/>
  <c r="G182" i="10"/>
  <c r="G183" i="10"/>
  <c r="G184" i="10"/>
  <c r="I182" i="10"/>
  <c r="I183" i="10"/>
  <c r="I184" i="10"/>
  <c r="D181" i="10"/>
  <c r="G181" i="10"/>
  <c r="I181" i="10"/>
  <c r="D178" i="10"/>
  <c r="D179" i="10"/>
  <c r="D180" i="10"/>
  <c r="G178" i="10"/>
  <c r="G179" i="10"/>
  <c r="G180" i="10"/>
  <c r="I178" i="10"/>
  <c r="I179" i="10"/>
  <c r="I180" i="10"/>
  <c r="D177" i="10"/>
  <c r="G177" i="10"/>
  <c r="I177" i="10"/>
  <c r="D174" i="10"/>
  <c r="D175" i="10"/>
  <c r="D176" i="10"/>
  <c r="G174" i="10"/>
  <c r="G175" i="10"/>
  <c r="G176" i="10"/>
  <c r="I174" i="10"/>
  <c r="I175" i="10"/>
  <c r="I176" i="10"/>
  <c r="D173" i="10"/>
  <c r="G173" i="10"/>
  <c r="I173" i="10"/>
  <c r="N1" i="10"/>
  <c r="D170" i="10"/>
  <c r="D171" i="10"/>
  <c r="D172" i="10"/>
  <c r="G170" i="10"/>
  <c r="G171" i="10"/>
  <c r="G172" i="10"/>
  <c r="I170" i="10"/>
  <c r="I171" i="10"/>
  <c r="I172" i="10"/>
  <c r="D169" i="10"/>
  <c r="G169" i="10"/>
  <c r="I169" i="10"/>
  <c r="D166" i="10"/>
  <c r="D167" i="10"/>
  <c r="D168" i="10"/>
  <c r="G166" i="10"/>
  <c r="G167" i="10"/>
  <c r="G168" i="10"/>
  <c r="I166" i="10"/>
  <c r="I167" i="10"/>
  <c r="I168" i="10"/>
  <c r="D163" i="10"/>
  <c r="D164" i="10"/>
  <c r="D165" i="10"/>
  <c r="G163" i="10"/>
  <c r="G164" i="10"/>
  <c r="G165" i="10"/>
  <c r="I163" i="10"/>
  <c r="I164" i="10"/>
  <c r="I165" i="10"/>
  <c r="D159" i="10"/>
  <c r="D160" i="10"/>
  <c r="D161" i="10"/>
  <c r="D162" i="10"/>
  <c r="G159" i="10"/>
  <c r="G160" i="10"/>
  <c r="G161" i="10"/>
  <c r="G162" i="10"/>
  <c r="I159" i="10"/>
  <c r="I160" i="10"/>
  <c r="I161" i="10"/>
  <c r="I162" i="10"/>
  <c r="A25" i="1" l="1"/>
  <c r="B24" i="1" s="1"/>
  <c r="I153" i="10" l="1"/>
  <c r="G153" i="10"/>
  <c r="D153" i="10"/>
  <c r="D158" i="10"/>
  <c r="G158" i="10"/>
  <c r="I158" i="10"/>
  <c r="D157" i="10"/>
  <c r="G157" i="10"/>
  <c r="I157" i="10"/>
  <c r="D156" i="10"/>
  <c r="G156" i="10"/>
  <c r="I156" i="10"/>
  <c r="F10" i="1" l="1"/>
  <c r="D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4" i="10"/>
  <c r="D155" i="10"/>
  <c r="G155" i="10"/>
  <c r="I155" i="10"/>
  <c r="G154" i="10"/>
  <c r="I154" i="10"/>
  <c r="G152" i="10"/>
  <c r="I152" i="10"/>
  <c r="G151" i="10"/>
  <c r="I151" i="10"/>
  <c r="G150" i="10"/>
  <c r="I150" i="10"/>
  <c r="G147" i="10"/>
  <c r="G148" i="10"/>
  <c r="G149" i="10"/>
  <c r="I147" i="10"/>
  <c r="I148" i="10"/>
  <c r="I149" i="10"/>
  <c r="G146" i="10"/>
  <c r="I146" i="10"/>
  <c r="I2" i="10"/>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O1" i="10" l="1"/>
  <c r="P1" i="10" s="1"/>
  <c r="F4" i="1"/>
  <c r="G4" i="1"/>
  <c r="G10" i="1"/>
  <c r="H10" i="1"/>
  <c r="H13" i="1"/>
  <c r="G13" i="1"/>
  <c r="F13" i="1"/>
  <c r="E13" i="1"/>
  <c r="D13" i="1"/>
  <c r="B7" i="1"/>
  <c r="H7" i="1"/>
  <c r="B10" i="1"/>
  <c r="E7" i="1"/>
  <c r="B4" i="1"/>
  <c r="D4" i="1"/>
  <c r="D10" i="1"/>
  <c r="F7" i="1"/>
  <c r="E4" i="1"/>
  <c r="E10" i="1"/>
  <c r="H4" i="1"/>
  <c r="G7" i="1"/>
  <c r="D7" i="1"/>
  <c r="E9" i="1"/>
  <c r="G3" i="1"/>
  <c r="B3" i="1"/>
  <c r="H3" i="1"/>
  <c r="B6" i="1"/>
  <c r="D6" i="1"/>
  <c r="B9" i="1"/>
  <c r="G9" i="1"/>
  <c r="E6" i="1"/>
  <c r="D12" i="1"/>
  <c r="D3" i="1"/>
  <c r="F6" i="1"/>
  <c r="E12" i="1"/>
  <c r="F9" i="1"/>
  <c r="F3" i="1"/>
  <c r="G6" i="1"/>
  <c r="F12" i="1"/>
  <c r="E3" i="1"/>
  <c r="H6" i="1"/>
  <c r="G12" i="1"/>
  <c r="H9" i="1"/>
  <c r="D9" i="1"/>
  <c r="H12" i="1"/>
  <c r="M1" i="10" l="1"/>
  <c r="H4" i="3" l="1"/>
  <c r="H5" i="3"/>
  <c r="H6" i="3"/>
  <c r="H7" i="3"/>
  <c r="H8" i="3"/>
  <c r="H9" i="3"/>
  <c r="H10" i="3"/>
  <c r="H11" i="3"/>
  <c r="H12" i="3"/>
  <c r="H13" i="3"/>
  <c r="H14" i="3"/>
  <c r="H15" i="3"/>
  <c r="H16" i="3"/>
  <c r="H3" i="3"/>
</calcChain>
</file>

<file path=xl/comments1.xml><?xml version="1.0" encoding="utf-8"?>
<comments xmlns="http://schemas.openxmlformats.org/spreadsheetml/2006/main">
  <authors>
    <author>Mark Sweet</author>
  </authors>
  <commentList>
    <comment ref="B4" authorId="0" shapeId="0">
      <text>
        <r>
          <rPr>
            <b/>
            <sz val="9"/>
            <color indexed="81"/>
            <rFont val="Tahoma"/>
            <family val="2"/>
          </rPr>
          <t>Mark Sweet:</t>
        </r>
        <r>
          <rPr>
            <sz val="9"/>
            <color indexed="81"/>
            <rFont val="Tahoma"/>
            <family val="2"/>
          </rPr>
          <t xml:space="preserve">
Security to go down to Surgery Entrance - Ground floor to the 2 doors Turning small silver key to the left or counterclockwise from the Automatic setting to the 1Way Exit if not already</t>
        </r>
      </text>
    </comment>
    <comment ref="C4" authorId="0" shapeId="0">
      <text>
        <r>
          <rPr>
            <b/>
            <sz val="9"/>
            <color indexed="81"/>
            <rFont val="Tahoma"/>
            <family val="2"/>
          </rPr>
          <t>Mark Sweet:</t>
        </r>
        <r>
          <rPr>
            <sz val="9"/>
            <color indexed="81"/>
            <rFont val="Tahoma"/>
            <family val="2"/>
          </rPr>
          <t xml:space="preserve">
Security to go down to Surgery Entrance - Ground floor to the 2 doors Turning small silver key to the left or counterclockwise from the Automatic setting to the 1Way Exit if not already</t>
        </r>
      </text>
    </comment>
    <comment ref="B5" authorId="0" shapeId="0">
      <text>
        <r>
          <rPr>
            <b/>
            <sz val="9"/>
            <color indexed="81"/>
            <rFont val="Tahoma"/>
            <family val="2"/>
          </rPr>
          <t>Mark Sweet:</t>
        </r>
        <r>
          <rPr>
            <sz val="9"/>
            <color indexed="81"/>
            <rFont val="Tahoma"/>
            <family val="2"/>
          </rPr>
          <t xml:space="preserve">
Using Post iPhone - take a picture of the timesheets for the previous week, be sure to get a decent image of each page used, and text them to Michaela Hobin, Site Supervisor.  Number is in the contacts on the Post iPhones.</t>
        </r>
      </text>
    </comment>
    <comment ref="B10" authorId="0" shapeId="0">
      <text>
        <r>
          <rPr>
            <b/>
            <sz val="9"/>
            <color indexed="81"/>
            <rFont val="Tahoma"/>
            <family val="2"/>
          </rPr>
          <t>Mark Sweet:</t>
        </r>
        <r>
          <rPr>
            <sz val="9"/>
            <color indexed="81"/>
            <rFont val="Tahoma"/>
            <family val="2"/>
          </rPr>
          <t xml:space="preserve">
Night Housekeeping - require sign out for the two sets of keys locked in cabinent behind front desk.
Will require assistance to unlock Mrs Williams door 1st Surgery area &amp; 1st floor Pain Management office.
</t>
        </r>
      </text>
    </comment>
    <comment ref="C10" authorId="0" shapeId="0">
      <text>
        <r>
          <rPr>
            <b/>
            <sz val="9"/>
            <color indexed="81"/>
            <rFont val="Tahoma"/>
            <family val="2"/>
          </rPr>
          <t>Mark Sweet:</t>
        </r>
        <r>
          <rPr>
            <sz val="9"/>
            <color indexed="81"/>
            <rFont val="Tahoma"/>
            <family val="2"/>
          </rPr>
          <t xml:space="preserve">
Night Housekeeping - require sign out for the two sets of keys locked in cabinent behind front desk.
Will require assistance to unlock Mrs Williams door 1st Surgery area &amp; 1st floor Pain Management office.</t>
        </r>
      </text>
    </comment>
    <comment ref="B11" authorId="0" shapeId="0">
      <text>
        <r>
          <rPr>
            <b/>
            <sz val="9"/>
            <color indexed="81"/>
            <rFont val="Tahoma"/>
            <family val="2"/>
          </rPr>
          <t>Mark Sweet:</t>
        </r>
        <r>
          <rPr>
            <sz val="9"/>
            <color indexed="81"/>
            <rFont val="Tahoma"/>
            <family val="2"/>
          </rPr>
          <t xml:space="preserve">
Arrives at Delivery bay. Normal USPS deliver doesn't require assistance on weekdays, a late arrival on Saturday may require letting the postal carrier in  </t>
        </r>
      </text>
    </comment>
    <comment ref="C11" authorId="0" shapeId="0">
      <text>
        <r>
          <rPr>
            <b/>
            <sz val="9"/>
            <color indexed="81"/>
            <rFont val="Tahoma"/>
            <family val="2"/>
          </rPr>
          <t>Mark Sweet:</t>
        </r>
        <r>
          <rPr>
            <sz val="9"/>
            <color indexed="81"/>
            <rFont val="Tahoma"/>
            <family val="2"/>
          </rPr>
          <t xml:space="preserve">
Howard Kim - Dallas Vending will arrive at Delivery Bay - escort to Cafe</t>
        </r>
      </text>
    </comment>
    <comment ref="B13" authorId="0" shapeId="0">
      <text>
        <r>
          <rPr>
            <b/>
            <sz val="9"/>
            <color indexed="81"/>
            <rFont val="Tahoma"/>
            <family val="2"/>
          </rPr>
          <t>Mark Sweet:</t>
        </r>
        <r>
          <rPr>
            <sz val="9"/>
            <color indexed="81"/>
            <rFont val="Tahoma"/>
            <family val="2"/>
          </rPr>
          <t xml:space="preserve">
More noticible then weeknight staff as they may require assistance entering based on the 1Way Exit status of doors</t>
        </r>
      </text>
    </comment>
    <comment ref="C13" authorId="0" shapeId="0">
      <text>
        <r>
          <rPr>
            <b/>
            <sz val="9"/>
            <color indexed="81"/>
            <rFont val="Tahoma"/>
            <family val="2"/>
          </rPr>
          <t>Mark Sweet:</t>
        </r>
        <r>
          <rPr>
            <sz val="9"/>
            <color indexed="81"/>
            <rFont val="Tahoma"/>
            <family val="2"/>
          </rPr>
          <t xml:space="preserve">
More noticible then weeknight staff as they may require assistance entering based on the 1Way Exit status of doors</t>
        </r>
      </text>
    </comment>
    <comment ref="D13" authorId="0" shapeId="0">
      <text>
        <r>
          <rPr>
            <b/>
            <sz val="9"/>
            <color indexed="81"/>
            <rFont val="Tahoma"/>
            <family val="2"/>
          </rPr>
          <t>Mark Sweet:</t>
        </r>
        <r>
          <rPr>
            <sz val="9"/>
            <color indexed="81"/>
            <rFont val="Tahoma"/>
            <family val="2"/>
          </rPr>
          <t xml:space="preserve">
Night Housekeeping - require sign out for the two sets of keys locked in cabinent behind front desk.
Will require assistance to unlock Mrs Williams door 1st Surgery area &amp; 1st floor Pain Management office.
Surgery/OR Doors - should receive a call to lock doors, but around 18:30, set inside and outside doors to 1Way Exit</t>
        </r>
      </text>
    </comment>
    <comment ref="E13" authorId="0" shapeId="0">
      <text>
        <r>
          <rPr>
            <b/>
            <sz val="9"/>
            <color indexed="81"/>
            <rFont val="Tahoma"/>
            <family val="2"/>
          </rPr>
          <t>Mark Sweet:</t>
        </r>
        <r>
          <rPr>
            <sz val="9"/>
            <color indexed="81"/>
            <rFont val="Tahoma"/>
            <family val="2"/>
          </rPr>
          <t xml:space="preserve">
Night Housekeeping - require sign out for the two sets of keys locked in cabinent behind front desk.
Will require assistance to unlock Mrs Williams door 1st Surgery area &amp; 1st floor Pain Management office.
Surgery/OR Doors - should receive a call to lock doors, but around 18:30, set inside and outside doors to 1Way Exit</t>
        </r>
      </text>
    </comment>
    <comment ref="F13" authorId="0" shapeId="0">
      <text>
        <r>
          <rPr>
            <b/>
            <sz val="9"/>
            <color indexed="81"/>
            <rFont val="Tahoma"/>
            <family val="2"/>
          </rPr>
          <t>Mark Sweet:</t>
        </r>
        <r>
          <rPr>
            <sz val="9"/>
            <color indexed="81"/>
            <rFont val="Tahoma"/>
            <family val="2"/>
          </rPr>
          <t xml:space="preserve">
Night Housekeeping - require sign out for the two sets of keys locked in cabinent behind front desk.
Will require assistance to unlock Mrs Williams door 1st Surgery area &amp; 1st floor Pain Management office.
Surgery/OR Doors - should receive a call to lock doors, but around 18:30, set inside and outside doors to 1Way Exit</t>
        </r>
      </text>
    </comment>
    <comment ref="G13" authorId="0" shapeId="0">
      <text>
        <r>
          <rPr>
            <b/>
            <sz val="9"/>
            <color indexed="81"/>
            <rFont val="Tahoma"/>
            <family val="2"/>
          </rPr>
          <t>Mark Sweet:</t>
        </r>
        <r>
          <rPr>
            <sz val="9"/>
            <color indexed="81"/>
            <rFont val="Tahoma"/>
            <family val="2"/>
          </rPr>
          <t xml:space="preserve">
Night Housekeeping - require sign out for the two sets of keys locked in cabinent behind front desk.
Will require assistance to unlock Mrs Williams door 1st Surgery area &amp; 1st floor Pain Management office.
Surgery/OR Doors - should receive a call to lock doors, but around 18:30, set inside and outside doors to 1Way Exit</t>
        </r>
      </text>
    </comment>
    <comment ref="H13" authorId="0" shapeId="0">
      <text>
        <r>
          <rPr>
            <b/>
            <sz val="9"/>
            <color indexed="81"/>
            <rFont val="Tahoma"/>
            <family val="2"/>
          </rPr>
          <t>Mark Sweet:</t>
        </r>
        <r>
          <rPr>
            <sz val="9"/>
            <color indexed="81"/>
            <rFont val="Tahoma"/>
            <family val="2"/>
          </rPr>
          <t xml:space="preserve">
Night Housekeeping - require sign out for the two sets of keys locked in cabinent behind front desk.
Will require assistance to unlock Mrs Williams door 1st Surgery area &amp; 1st floor Pain Management office.
Surgery/OR Doors - should receive a call to lock doors, but around 18:30, set inside and outside doors to 1Way Exit</t>
        </r>
      </text>
    </comment>
    <comment ref="D17" authorId="0" shapeId="0">
      <text>
        <r>
          <rPr>
            <b/>
            <sz val="9"/>
            <color indexed="81"/>
            <rFont val="Tahoma"/>
            <family val="2"/>
          </rPr>
          <t>Mark Sweet:</t>
        </r>
        <r>
          <rPr>
            <sz val="9"/>
            <color indexed="81"/>
            <rFont val="Tahoma"/>
            <family val="2"/>
          </rPr>
          <t xml:space="preserve">
Goes to Delivery Bay. Requires FTO badge to access Materials on 3rd Floor South. If FTO badge is not available, deliveries to be stacked in hallway outside Materials with care not to block doors. May have several pallettes and may also need to delivery to Basement. Not every night.  </t>
        </r>
      </text>
    </comment>
    <comment ref="E17" authorId="0" shapeId="0">
      <text>
        <r>
          <rPr>
            <b/>
            <sz val="9"/>
            <color indexed="81"/>
            <rFont val="Tahoma"/>
            <family val="2"/>
          </rPr>
          <t>Mark Sweet:</t>
        </r>
        <r>
          <rPr>
            <sz val="9"/>
            <color indexed="81"/>
            <rFont val="Tahoma"/>
            <family val="2"/>
          </rPr>
          <t xml:space="preserve">
Goes to Delivery Bay. Requires FTO badge to access Materials on 3rd Floor South. If FTO badge is not available, deliveries to be stacked in hallway outside Materials with care not to block doors. May have several pallettes and may also need to delivery to Basement. Not every night.  </t>
        </r>
      </text>
    </comment>
    <comment ref="F17" authorId="0" shapeId="0">
      <text>
        <r>
          <rPr>
            <b/>
            <sz val="9"/>
            <color indexed="81"/>
            <rFont val="Tahoma"/>
            <family val="2"/>
          </rPr>
          <t>Mark Sweet:</t>
        </r>
        <r>
          <rPr>
            <sz val="9"/>
            <color indexed="81"/>
            <rFont val="Tahoma"/>
            <family val="2"/>
          </rPr>
          <t xml:space="preserve">
Goes to Delivery Bay. Requires FTO badge to access Materials on 3rd Floor South. If FTO badge is not available, deliveries to be stacked in hallway outside Materials with care not to block doors. May have several pallettes and may also need to delivery to Basement. Not every night.  </t>
        </r>
      </text>
    </comment>
    <comment ref="G17" authorId="0" shapeId="0">
      <text>
        <r>
          <rPr>
            <b/>
            <sz val="9"/>
            <color indexed="81"/>
            <rFont val="Tahoma"/>
            <family val="2"/>
          </rPr>
          <t>Mark Sweet:</t>
        </r>
        <r>
          <rPr>
            <sz val="9"/>
            <color indexed="81"/>
            <rFont val="Tahoma"/>
            <family val="2"/>
          </rPr>
          <t xml:space="preserve">
Goes to Delivery Bay. Requires FTO badge to access Materials on 3rd Floor South. If FTO badge is not available, deliveries to be stacked in hallway outside Materials with care not to block doors. May have several pallettes and may also need to delivery to Basement. Not every night.  </t>
        </r>
      </text>
    </comment>
    <comment ref="H17" authorId="0" shapeId="0">
      <text>
        <r>
          <rPr>
            <b/>
            <sz val="9"/>
            <color indexed="81"/>
            <rFont val="Tahoma"/>
            <family val="2"/>
          </rPr>
          <t>Mark Sweet:</t>
        </r>
        <r>
          <rPr>
            <sz val="9"/>
            <color indexed="81"/>
            <rFont val="Tahoma"/>
            <family val="2"/>
          </rPr>
          <t xml:space="preserve">
Goes to Delivery Bay. Requires FTO badge to access Materials on 3rd Floor South. If FTO badge is not available, deliveries to be stacked in hallway outside Materials with care not to block doors. May have several pallettes and may also need to delivery to Basement. Not every night.  </t>
        </r>
      </text>
    </comment>
    <comment ref="G18" authorId="0" shapeId="0">
      <text>
        <r>
          <rPr>
            <b/>
            <sz val="9"/>
            <color indexed="81"/>
            <rFont val="Tahoma"/>
            <family val="2"/>
          </rPr>
          <t>Mark Sweet:</t>
        </r>
        <r>
          <rPr>
            <sz val="9"/>
            <color indexed="81"/>
            <rFont val="Tahoma"/>
            <family val="2"/>
          </rPr>
          <t xml:space="preserve">
Eric Brown's card is in Security notebook:
214-934-5932 (mobile)</t>
        </r>
      </text>
    </comment>
    <comment ref="C24" authorId="0" shapeId="0">
      <text>
        <r>
          <rPr>
            <b/>
            <sz val="9"/>
            <color indexed="81"/>
            <rFont val="Tahoma"/>
            <family val="2"/>
          </rPr>
          <t>Mark Sweet:</t>
        </r>
        <r>
          <rPr>
            <sz val="9"/>
            <color indexed="81"/>
            <rFont val="Tahoma"/>
            <family val="2"/>
          </rPr>
          <t xml:space="preserve">
Security to go down to Surgery Entrance - Ground floor to the 2 doors Turning small silver key to the left or counterclockwise to the Automatic setting from the 1Way Exit</t>
        </r>
      </text>
    </comment>
    <comment ref="D24" authorId="0" shapeId="0">
      <text>
        <r>
          <rPr>
            <b/>
            <sz val="9"/>
            <color indexed="81"/>
            <rFont val="Tahoma"/>
            <family val="2"/>
          </rPr>
          <t>Mark Sweet:</t>
        </r>
        <r>
          <rPr>
            <sz val="9"/>
            <color indexed="81"/>
            <rFont val="Tahoma"/>
            <family val="2"/>
          </rPr>
          <t xml:space="preserve">
Security to go down to Surgery Entrance - Ground floor to the 2 doors Turning small silver key to the left or counterclockwise to the Automatic setting from the 1Way Exit</t>
        </r>
      </text>
    </comment>
    <comment ref="E24" authorId="0" shapeId="0">
      <text>
        <r>
          <rPr>
            <b/>
            <sz val="9"/>
            <color indexed="81"/>
            <rFont val="Tahoma"/>
            <family val="2"/>
          </rPr>
          <t>Mark Sweet:</t>
        </r>
        <r>
          <rPr>
            <sz val="9"/>
            <color indexed="81"/>
            <rFont val="Tahoma"/>
            <family val="2"/>
          </rPr>
          <t xml:space="preserve">
Security to go down to Surgery Entrance - Ground floor to the 2 doors Turning small silver key to the left or counterclockwise to the Automatic setting from the 1Way Exit</t>
        </r>
      </text>
    </comment>
    <comment ref="F24" authorId="0" shapeId="0">
      <text>
        <r>
          <rPr>
            <b/>
            <sz val="9"/>
            <color indexed="81"/>
            <rFont val="Tahoma"/>
            <family val="2"/>
          </rPr>
          <t>Mark Sweet:</t>
        </r>
        <r>
          <rPr>
            <sz val="9"/>
            <color indexed="81"/>
            <rFont val="Tahoma"/>
            <family val="2"/>
          </rPr>
          <t xml:space="preserve">
Security to go down to Surgery Entrance - Ground floor to the 2 doors Turning small silver key to the left or counterclockwise to the Automatic setting from the 1Way Exit</t>
        </r>
      </text>
    </comment>
    <comment ref="G24" authorId="0" shapeId="0">
      <text>
        <r>
          <rPr>
            <b/>
            <sz val="9"/>
            <color indexed="81"/>
            <rFont val="Tahoma"/>
            <family val="2"/>
          </rPr>
          <t>Mark Sweet:</t>
        </r>
        <r>
          <rPr>
            <sz val="9"/>
            <color indexed="81"/>
            <rFont val="Tahoma"/>
            <family val="2"/>
          </rPr>
          <t xml:space="preserve">
Security to go down to Surgery Entrance - Ground floor to the 2 doors Turning small silver key to the left or counterclockwise to the Automatic setting from the 1Way Exit</t>
        </r>
      </text>
    </comment>
    <comment ref="H24" authorId="0" shapeId="0">
      <text>
        <r>
          <rPr>
            <b/>
            <sz val="9"/>
            <color indexed="81"/>
            <rFont val="Tahoma"/>
            <family val="2"/>
          </rPr>
          <t>Mark Sweet:</t>
        </r>
        <r>
          <rPr>
            <sz val="9"/>
            <color indexed="81"/>
            <rFont val="Tahoma"/>
            <family val="2"/>
          </rPr>
          <t xml:space="preserve">
Security to go down to Surgery Entrance - Ground floor to the 2 doors Turning small silver key to the left or counterclockwise to the Automatic setting from the 1Way Exit</t>
        </r>
      </text>
    </comment>
  </commentList>
</comments>
</file>

<file path=xl/comments2.xml><?xml version="1.0" encoding="utf-8"?>
<comments xmlns="http://schemas.openxmlformats.org/spreadsheetml/2006/main">
  <authors>
    <author>Mark Sweet</author>
  </authors>
  <commentList>
    <comment ref="L1" authorId="0" shapeId="0">
      <text>
        <r>
          <rPr>
            <b/>
            <sz val="9"/>
            <color indexed="81"/>
            <rFont val="Tahoma"/>
            <family val="2"/>
          </rPr>
          <t xml:space="preserve">Select Initials of Guard
</t>
        </r>
        <r>
          <rPr>
            <sz val="9"/>
            <color indexed="81"/>
            <rFont val="Tahoma"/>
            <family val="2"/>
          </rPr>
          <t xml:space="preserve">
</t>
        </r>
      </text>
    </comment>
    <comment ref="N1" authorId="0" shapeId="0">
      <text>
        <r>
          <rPr>
            <sz val="9"/>
            <color indexed="81"/>
            <rFont val="Tahoma"/>
            <family val="2"/>
          </rPr>
          <t xml:space="preserve">Number of days worked
</t>
        </r>
      </text>
    </comment>
    <comment ref="O1" authorId="0" shapeId="0">
      <text>
        <r>
          <rPr>
            <sz val="9"/>
            <color indexed="81"/>
            <rFont val="Tahoma"/>
            <family val="2"/>
          </rPr>
          <t>Number of days 'On time'</t>
        </r>
      </text>
    </comment>
    <comment ref="P1" authorId="0" shapeId="0">
      <text>
        <r>
          <rPr>
            <sz val="9"/>
            <color indexed="81"/>
            <rFont val="Tahoma"/>
            <family val="2"/>
          </rPr>
          <t xml:space="preserve">Percent on time
</t>
        </r>
      </text>
    </comment>
  </commentList>
</comments>
</file>

<file path=xl/sharedStrings.xml><?xml version="1.0" encoding="utf-8"?>
<sst xmlns="http://schemas.openxmlformats.org/spreadsheetml/2006/main" count="1436" uniqueCount="406">
  <si>
    <t>Saturday</t>
  </si>
  <si>
    <t>Sunday</t>
  </si>
  <si>
    <t>Monday</t>
  </si>
  <si>
    <t>Tuesday</t>
  </si>
  <si>
    <t>Wednesday</t>
  </si>
  <si>
    <t>Thursday</t>
  </si>
  <si>
    <t>Friday</t>
  </si>
  <si>
    <t>Open</t>
  </si>
  <si>
    <t>Close</t>
  </si>
  <si>
    <t>Pain Management</t>
  </si>
  <si>
    <t>Front/Main Door</t>
  </si>
  <si>
    <t>Surgery/OR Entrance</t>
  </si>
  <si>
    <t>Delivery Bay Door</t>
  </si>
  <si>
    <t>Basement Door</t>
  </si>
  <si>
    <t>USPS Deliveries</t>
  </si>
  <si>
    <t>Ring bell at ER for camera check</t>
  </si>
  <si>
    <t>Employee Door</t>
  </si>
  <si>
    <t>Cameras 31, 35, 36, &amp; 37 go dark w/o external lights</t>
  </si>
  <si>
    <t>Day Housekeeping leaves - sign in keys</t>
  </si>
  <si>
    <t>Night Housekeeping arrives</t>
  </si>
  <si>
    <t>Overnight Delivery may arrive</t>
  </si>
  <si>
    <t>5:00 - Unlock Surgery Entrance Doors &amp; Suite 300</t>
  </si>
  <si>
    <t>Front doors lock</t>
  </si>
  <si>
    <t>Front doors open</t>
  </si>
  <si>
    <t>Dallas Vending restocking Café - not a fixed time</t>
  </si>
  <si>
    <t>Name</t>
  </si>
  <si>
    <t>Location</t>
  </si>
  <si>
    <t>Ext</t>
  </si>
  <si>
    <t>Panic Text Code</t>
  </si>
  <si>
    <t>5353
5354</t>
  </si>
  <si>
    <t>List of Panic Buttons</t>
  </si>
  <si>
    <t>First floor
(unmarked)</t>
  </si>
  <si>
    <t>Zone: 23 - Pharmacy Desk</t>
  </si>
  <si>
    <t>Pharmacy Tech Desk</t>
  </si>
  <si>
    <t>Café Cash Register</t>
  </si>
  <si>
    <t>Suite 130</t>
  </si>
  <si>
    <t>5318
5319</t>
  </si>
  <si>
    <t>Inpatient Nurse Station
2 each</t>
  </si>
  <si>
    <t>Suite 100</t>
  </si>
  <si>
    <t>Zone: 22 - In-patient Nurses Station West</t>
  </si>
  <si>
    <t>Camera</t>
  </si>
  <si>
    <t>Ground Floor</t>
  </si>
  <si>
    <t>Surgery Reception/check in
4 each</t>
  </si>
  <si>
    <t>Pre-Op Nurse Station</t>
  </si>
  <si>
    <t>5460
5461</t>
  </si>
  <si>
    <t>1st Floor
(Back area)</t>
  </si>
  <si>
    <t>Zone: 51 - PACU</t>
  </si>
  <si>
    <t>Suite 215</t>
  </si>
  <si>
    <t>Zone: 61 - Admin Desk</t>
  </si>
  <si>
    <t>Notes</t>
  </si>
  <si>
    <t>Suite 300</t>
  </si>
  <si>
    <t>P A T 
Pre Admission Testing</t>
  </si>
  <si>
    <t>Zone: 71 - TIS-PAT</t>
  </si>
  <si>
    <t>H R @ Montrece desk</t>
  </si>
  <si>
    <t>Suite 205</t>
  </si>
  <si>
    <t>WT 07</t>
  </si>
  <si>
    <t>Zone: 53 - HR</t>
  </si>
  <si>
    <t>No Coverage</t>
  </si>
  <si>
    <t xml:space="preserve">Winding Creek Café </t>
  </si>
  <si>
    <t>2nd floor near service elevator/south side</t>
  </si>
  <si>
    <t xml:space="preserve">Suite contains several offices </t>
  </si>
  <si>
    <t>PACU - Nurse Station
Post-anesthesia Care Unit</t>
  </si>
  <si>
    <t>Suite 120</t>
  </si>
  <si>
    <t>Visible area on Ground Floor Surgery entrance</t>
  </si>
  <si>
    <t>WT 16</t>
  </si>
  <si>
    <t>Glass door, right turn from exiting elevators on 3rd floor
Camera covers hallway entrance, not inside P A T</t>
  </si>
  <si>
    <t>Description</t>
  </si>
  <si>
    <t>Pre Op Nurse Station</t>
  </si>
  <si>
    <t>Floor</t>
  </si>
  <si>
    <t>Cameras</t>
  </si>
  <si>
    <t>Source</t>
  </si>
  <si>
    <t>TIS</t>
  </si>
  <si>
    <t>WT</t>
  </si>
  <si>
    <t>Ground</t>
  </si>
  <si>
    <t>Basement entry</t>
  </si>
  <si>
    <t>Basement</t>
  </si>
  <si>
    <t>Interior</t>
  </si>
  <si>
    <t>Exterior</t>
  </si>
  <si>
    <t>Building</t>
  </si>
  <si>
    <t>Medical</t>
  </si>
  <si>
    <t>Public</t>
  </si>
  <si>
    <t>Admin Office</t>
  </si>
  <si>
    <t>2nd</t>
  </si>
  <si>
    <t>Offices</t>
  </si>
  <si>
    <t xml:space="preserve">Café </t>
  </si>
  <si>
    <t>1st</t>
  </si>
  <si>
    <t>OR Reg</t>
  </si>
  <si>
    <t>OR Pyxis</t>
  </si>
  <si>
    <t>IP Pyxis</t>
  </si>
  <si>
    <t>OR Entry</t>
  </si>
  <si>
    <t>OR/Dock Exit</t>
  </si>
  <si>
    <t>OR Hallway West</t>
  </si>
  <si>
    <t>ER Dictation</t>
  </si>
  <si>
    <t>OR Hall Storage</t>
  </si>
  <si>
    <t>Usage</t>
  </si>
  <si>
    <t>Grnd FL. Back Hall</t>
  </si>
  <si>
    <t>ER</t>
  </si>
  <si>
    <t>G FL C-Arm Storage</t>
  </si>
  <si>
    <t>OR Hall Exit</t>
  </si>
  <si>
    <t>PAT Nurse Station</t>
  </si>
  <si>
    <t>Camera disabled or not connected</t>
  </si>
  <si>
    <t>2nd Fl HR</t>
  </si>
  <si>
    <t>Emp Ent Plot</t>
  </si>
  <si>
    <t>ER Dock</t>
  </si>
  <si>
    <t>E R Door</t>
  </si>
  <si>
    <t>Surgery Entry</t>
  </si>
  <si>
    <t>OR Hallway</t>
  </si>
  <si>
    <t>Pharmacy Door 1st Fl.</t>
  </si>
  <si>
    <t>Dietary</t>
  </si>
  <si>
    <t>Staff</t>
  </si>
  <si>
    <t>OR SPD Hall</t>
  </si>
  <si>
    <t>OR Hall Core</t>
  </si>
  <si>
    <t>Sterile Stor</t>
  </si>
  <si>
    <t>Material Mgt. - 3rd Fl</t>
  </si>
  <si>
    <t>3rd</t>
  </si>
  <si>
    <t>PACU</t>
  </si>
  <si>
    <t>Isolation</t>
  </si>
  <si>
    <t>OR 1 Hall</t>
  </si>
  <si>
    <t>OR 5 Hall</t>
  </si>
  <si>
    <t>Sterile Core</t>
  </si>
  <si>
    <t>Sterile Core 2</t>
  </si>
  <si>
    <t>No Permissions</t>
  </si>
  <si>
    <t>North/Lower/Surgery Parking</t>
  </si>
  <si>
    <t>South Vestibule/Entry</t>
  </si>
  <si>
    <t>001 WT Camera1</t>
  </si>
  <si>
    <t>Service Elevator/Materials</t>
  </si>
  <si>
    <t>Hallway facing south</t>
  </si>
  <si>
    <t>Hallway facing north</t>
  </si>
  <si>
    <t>Contents</t>
  </si>
  <si>
    <t xml:space="preserve">Entrance/Exit stairwell door </t>
  </si>
  <si>
    <t>Service elevator, Admin door, Engineer Office</t>
  </si>
  <si>
    <t>TOA Waiting room/Hallway</t>
  </si>
  <si>
    <t>View south, waiting room, elevator, &amp; waiting room</t>
  </si>
  <si>
    <t>Elevators, restrooms, &amp; B stairwell entrance</t>
  </si>
  <si>
    <t>A - Elevator (south)</t>
  </si>
  <si>
    <t>B - Elevators (north)</t>
  </si>
  <si>
    <t>View north</t>
  </si>
  <si>
    <t>015 WT Camera9</t>
  </si>
  <si>
    <t>Lobby, B - Elevators</t>
  </si>
  <si>
    <t>Suite 206 (IT), Suite 220 (DDS), etc.</t>
  </si>
  <si>
    <t xml:space="preserve">Lobby </t>
  </si>
  <si>
    <t>Front desk, seating area, B- Elelvators, etc.</t>
  </si>
  <si>
    <t>Corner Hallway facing north</t>
  </si>
  <si>
    <t>Short hall to Materials, long hall to TOA waiting room</t>
  </si>
  <si>
    <t>Materials entrance, A - Elevator (Service)</t>
  </si>
  <si>
    <t>Seating area, front doors</t>
  </si>
  <si>
    <t>South Entrance</t>
  </si>
  <si>
    <t>A - Elevator (Service), doors exiting</t>
  </si>
  <si>
    <t>South Parking lot</t>
  </si>
  <si>
    <t>N/A</t>
  </si>
  <si>
    <t>Front Parking lot</t>
  </si>
  <si>
    <t>Facing north, Overlook parking</t>
  </si>
  <si>
    <t>Garage facing entrance/exit</t>
  </si>
  <si>
    <t>Facing west, Employee entrance</t>
  </si>
  <si>
    <t>Greenville entrance, center/eastern end of South/Upper Parking lot</t>
  </si>
  <si>
    <t>Dumpsters</t>
  </si>
  <si>
    <t>007 WT Camera22</t>
  </si>
  <si>
    <t>Driveway to garage, oxygen tank, delivery bay, basement door</t>
  </si>
  <si>
    <t>Garage</t>
  </si>
  <si>
    <t>Facing west along south side</t>
  </si>
  <si>
    <t>Facing east along north side</t>
  </si>
  <si>
    <t>025 WT Camera25</t>
  </si>
  <si>
    <t>Facing east along south side</t>
  </si>
  <si>
    <t>Facing Entrance/exit gates</t>
  </si>
  <si>
    <t>027 WT Camera27</t>
  </si>
  <si>
    <t>Central row, facing west</t>
  </si>
  <si>
    <t>Delivery Bay</t>
  </si>
  <si>
    <t>Facing out of delivery bay</t>
  </si>
  <si>
    <t>Garage Stairwell</t>
  </si>
  <si>
    <t>Front Entrance</t>
  </si>
  <si>
    <t>032 WT Camera32</t>
  </si>
  <si>
    <t>Western end of South/Upper Parking lot</t>
  </si>
  <si>
    <t>Facing north along front of building</t>
  </si>
  <si>
    <t>Garage Exit</t>
  </si>
  <si>
    <t>035 WT Camera35</t>
  </si>
  <si>
    <t>036 WT Camera36</t>
  </si>
  <si>
    <t>Facing down/east at drive through - poorly lit/no view at night</t>
  </si>
  <si>
    <t xml:space="preserve">Surgery Entance </t>
  </si>
  <si>
    <t>037 WT Camera37</t>
  </si>
  <si>
    <t>Upside down view, facing down/east at drive through - poorly lit/no view at night</t>
  </si>
  <si>
    <t>Behind double doors off Surgery area</t>
  </si>
  <si>
    <t>Door along backside of building</t>
  </si>
  <si>
    <t>Accessible from Basement entry or back elevator</t>
  </si>
  <si>
    <t>Admin (2nd floor south side near A - Elevator (service)</t>
  </si>
  <si>
    <t xml:space="preserve">Work area/cash register view of café </t>
  </si>
  <si>
    <t>Security View cameras</t>
  </si>
  <si>
    <t>Camera disabled</t>
  </si>
  <si>
    <t>Hallway from delivery bay exit to ER rooms</t>
  </si>
  <si>
    <t>Inside ER exam room</t>
  </si>
  <si>
    <t>When you receive the call from Dallas Security,
tell them to disregard the Panic Alarm and provide them with the code with would be the last 4 digits of the Post Phone (9814 or 9903).
United Protective team members will decide whether 911 or other escalation is required.</t>
  </si>
  <si>
    <t>TIFS 28</t>
  </si>
  <si>
    <t>TIFS 05</t>
  </si>
  <si>
    <t>TIFS 06</t>
  </si>
  <si>
    <t>TIFS 01</t>
  </si>
  <si>
    <t>TIFS 35</t>
  </si>
  <si>
    <t>TIFS 04</t>
  </si>
  <si>
    <t>TIFS 20</t>
  </si>
  <si>
    <t>E R - Ground Floor</t>
  </si>
  <si>
    <t>Administration @ front desk
(not Security front desk)</t>
  </si>
  <si>
    <t>TIFS 15</t>
  </si>
  <si>
    <t xml:space="preserve"> </t>
  </si>
  <si>
    <t>Zone: 21 - IP Panic North</t>
  </si>
  <si>
    <t>Near back elevator/doorway to delivery dock area</t>
  </si>
  <si>
    <t>Zone: 33 - Surgery Reception Desk</t>
  </si>
  <si>
    <t>Zone: 64 - Surgery Desk Main</t>
  </si>
  <si>
    <t>Zone</t>
  </si>
  <si>
    <t>Through double doors/medical area behind Suite 120</t>
  </si>
  <si>
    <t>The IP is In-patient, as with Zone: 22
Through Inpatient waiting room, right turn</t>
  </si>
  <si>
    <t>Through Inpatient waiting room, right turn</t>
  </si>
  <si>
    <t>Pre Op is through double doors on Ground Floor Surgery entrance</t>
  </si>
  <si>
    <t>Through double doors near back elevator, near Step Down Recovery
'around back by dock'</t>
  </si>
  <si>
    <t>Inside unmarked door to left of Café on first floor south hallway</t>
  </si>
  <si>
    <t>Main Entrance -Surgery Entrance</t>
  </si>
  <si>
    <t>physiciansmedicalcentersecurity@united-protective.com</t>
  </si>
  <si>
    <t>Confirming Surgery Entrance 1Way both doors</t>
  </si>
  <si>
    <t>Date Reported</t>
  </si>
  <si>
    <t xml:space="preserve">Date Fixed </t>
  </si>
  <si>
    <t>Reported by</t>
  </si>
  <si>
    <t>Fluorescent light in south stairwell 1-2 floor is out - reported to Askwell and T Diaz of Welltower who will order replacement</t>
  </si>
  <si>
    <t>Kick plate/floor moulding strip near In-Patient double doors is loose - report to T Diaz who will fix</t>
  </si>
  <si>
    <t>Responsible</t>
  </si>
  <si>
    <t>Welltower</t>
  </si>
  <si>
    <t>TIFS</t>
  </si>
  <si>
    <t>Hughes</t>
  </si>
  <si>
    <t>Antiana</t>
  </si>
  <si>
    <t>McCain-Miller</t>
  </si>
  <si>
    <t>Barbara</t>
  </si>
  <si>
    <t>Ethan</t>
  </si>
  <si>
    <t>Sweet</t>
  </si>
  <si>
    <t>Mark</t>
  </si>
  <si>
    <t>Coleman</t>
  </si>
  <si>
    <t>Quen</t>
  </si>
  <si>
    <t>Jones</t>
  </si>
  <si>
    <t>Elizabeth</t>
  </si>
  <si>
    <t>Prudhomme</t>
  </si>
  <si>
    <t>M.Sweet</t>
  </si>
  <si>
    <t>Abdul</t>
  </si>
  <si>
    <t>Aryan</t>
  </si>
  <si>
    <t>Last Name</t>
  </si>
  <si>
    <t>First Name</t>
  </si>
  <si>
    <t>A.Abdul</t>
  </si>
  <si>
    <t>Power surge - called Sarah to report</t>
  </si>
  <si>
    <t>Power surge - front gate won't open - called M.Sweet for assist</t>
  </si>
  <si>
    <t>UPS</t>
  </si>
  <si>
    <t xml:space="preserve">The toilet in the men's room at 7115 Greenville Ave is stuck running/flushing for a while now. I'll check if it stops on its own, but it is running now  </t>
  </si>
  <si>
    <t>The flat key (not the star shaped key) for the parking gate kiosks broke while attempting to open the device. Key replaced</t>
  </si>
  <si>
    <t>Nurses have brought to attention that the 'drop' on entering/exiting the outer sliding doors of the main front entrance is a challenge and potentially risky for moving wheelchair patients across that threshold.  Warning sticker added</t>
  </si>
  <si>
    <t>Some of the ceiling chunks had fallen in the parking garage around the center of the parking area
Immediate area blocked out from parking</t>
  </si>
  <si>
    <t xml:space="preserve">The strip mourning along the floor is coming loose </t>
  </si>
  <si>
    <t>T.Diaz - Welltower</t>
  </si>
  <si>
    <t>S.Krause - Welltower</t>
  </si>
  <si>
    <t>AskWell - Welltower</t>
  </si>
  <si>
    <t>TIFS - M.Patel</t>
  </si>
  <si>
    <t>The red fire sign had been knocked down again, set it up among the bush row to remain visible</t>
  </si>
  <si>
    <t>United Protective Services</t>
  </si>
  <si>
    <t xml:space="preserve"> The red fire sign had been knocked down, so I set it up among the bush row to remain visible</t>
  </si>
  <si>
    <t>The door handle on Suite 200 might need some repair. It appears to be maintaining it's locked state but the handle doesn't return to the horizontal alignment</t>
  </si>
  <si>
    <t>There appears to be a water leak of some sort from the sidewalk near the delivery bay
WO# 47077 was submitted to the building engineer
10/04/23 - The leak near the delivery bay is quite rancid and looks like it is more than just water</t>
  </si>
  <si>
    <t>The service elevator will not open on the ground floor.
It would not open when called to the ground floor, and when ridden down to ground floor from other floors, it will not open.
WO# 44799 was submitted to the building engineer</t>
  </si>
  <si>
    <r>
      <t>Lowest railing on the 1</t>
    </r>
    <r>
      <rPr>
        <vertAlign val="superscript"/>
        <sz val="12"/>
        <color rgb="FF000000"/>
        <rFont val="Calibri"/>
        <family val="2"/>
        <scheme val="minor"/>
      </rPr>
      <t>st</t>
    </r>
    <r>
      <rPr>
        <sz val="12"/>
        <color rgb="FF000000"/>
        <rFont val="Calibri"/>
        <family val="2"/>
        <scheme val="minor"/>
      </rPr>
      <t> floor to basement stairwell is loose</t>
    </r>
  </si>
  <si>
    <t>TIS Vendor Check-In - server issues. Reported to Marcus C of Materials. A new Representative ("Rep") Policy is expected soon</t>
  </si>
  <si>
    <t>SilverTrac</t>
  </si>
  <si>
    <t>Floor in delivery bay vestibule is bleached out by the cleaning supplies left there</t>
  </si>
  <si>
    <t>UPS - M.Sweet</t>
  </si>
  <si>
    <t>Ground floor hand sanitizer In surgery near elevator appears broken
WO# 53038 was submitted to the building engineer
Was turned around away from use</t>
  </si>
  <si>
    <t>UPS - FTO Johnson</t>
  </si>
  <si>
    <t>B.McCain-Miller</t>
  </si>
  <si>
    <t>3rd floor men's room lock isn't working properly
B.McCain-Miller left note, M.Sweet emailed Askwell
Just need to push door closed to engage lock</t>
  </si>
  <si>
    <t>2nd floor men's room toilet not flushing regularly
Appears to be working fine today
WO# 54994 was submitted to the building engineer</t>
  </si>
  <si>
    <t>5:00 - Unlock Surgery Entrance Doors &amp; Suite 300
05:00 to 08:00 No one is to be at desk, should be patrolling outside the building entries</t>
  </si>
  <si>
    <r>
      <t xml:space="preserve">Patient reported that the toilet seat in the first-floor public men's room was very loose. It does slide horizontally
</t>
    </r>
    <r>
      <rPr>
        <sz val="11"/>
        <color theme="1"/>
        <rFont val="Calibri"/>
        <family val="2"/>
        <scheme val="minor"/>
      </rPr>
      <t>Reported many times - still loose as of 10/17/2023</t>
    </r>
  </si>
  <si>
    <r>
      <t xml:space="preserve">Realign Welltower's cameras 31 &amp; 35 to better cover front entrance especially for night time 
</t>
    </r>
    <r>
      <rPr>
        <sz val="11"/>
        <color theme="1"/>
        <rFont val="Calibri"/>
        <family val="2"/>
        <scheme val="minor"/>
      </rPr>
      <t>Waiting for tall ladder to be returned for Welltower</t>
    </r>
  </si>
  <si>
    <r>
      <t xml:space="preserve">It appears that the card reader leading to the employee garage entrance was hit by the work truck of the folks repairing the sidewalk last Friday.
</t>
    </r>
    <r>
      <rPr>
        <sz val="11"/>
        <color theme="1"/>
        <rFont val="Calibri"/>
        <family val="2"/>
        <scheme val="minor"/>
      </rPr>
      <t>Camera 34 on 10/13/2023 @ 9:00:01.185  shows the moment of it being damaged as the truck backs up and hits it</t>
    </r>
  </si>
  <si>
    <t xml:space="preserve">Requested outlet covers for delivery bay </t>
  </si>
  <si>
    <t>NA</t>
  </si>
  <si>
    <t>1st floor handle for door to Stair A - South is loose/not working correctly - door works but handle is not right - mentioned to T.Diaz</t>
  </si>
  <si>
    <t>E.Montanez</t>
  </si>
  <si>
    <t>Patient elevators are out of order - work order submitted</t>
  </si>
  <si>
    <t>Richard</t>
  </si>
  <si>
    <t>Jesus</t>
  </si>
  <si>
    <t>Hernandez</t>
  </si>
  <si>
    <t>Johnson FTO</t>
  </si>
  <si>
    <t>M Sweet
United Protective Services
214 606 9814</t>
  </si>
  <si>
    <t>We have 2 lights dripping water in Surgery Waiting room - started before 11pm shift Buckets placed below leak!! Mahesh Patel working on the issue
Being dried out</t>
  </si>
  <si>
    <t>05:00 to 08:00 No one is to be at desk, should be patrolling outside the building entries
Day TIFS Housekeeping arrives - sign out keys</t>
  </si>
  <si>
    <t>Any time that a notification or request for repair is made by voice, text, call, or email
please include the details here as well to keep track of their resolutions</t>
  </si>
  <si>
    <t>Contacted M.Patel concerning TIFS camera 28 - Pharmacy door, which has been 'out' for several days reported by A.Aryan 10/13 +/-
Sent another text to Mahesh 10/19</t>
  </si>
  <si>
    <t>1st floor ladies room door handle broken</t>
  </si>
  <si>
    <t>Column1</t>
  </si>
  <si>
    <t>Evening Medical staff begins arriving
Confirm all internal doors are locked</t>
  </si>
  <si>
    <t>Night Housekeeping arrives
Surgery Doors request to close
Confirm all internal doors are locked</t>
  </si>
  <si>
    <t>Confirm all internal doors are locked</t>
  </si>
  <si>
    <t>Date</t>
  </si>
  <si>
    <t>Time</t>
  </si>
  <si>
    <t>Cam</t>
  </si>
  <si>
    <t>Starts perimeter drive</t>
  </si>
  <si>
    <t>Overview of north/lower parking lot</t>
  </si>
  <si>
    <t>Subject</t>
  </si>
  <si>
    <t>AH</t>
  </si>
  <si>
    <t>MS</t>
  </si>
  <si>
    <t>At Front Desk</t>
  </si>
  <si>
    <t>TOA Call center requested circuit/fuse reset for circuit #1 on panel cabinet 3 LB in 3rd floor electrical closet. TOA reset after M Sweet let them into closet</t>
  </si>
  <si>
    <t>Text Picture(s) of time sheets to Site Manager (Matthew York)</t>
  </si>
  <si>
    <t>EM</t>
  </si>
  <si>
    <t>Start</t>
  </si>
  <si>
    <t>Front sliding doors to lobby are not closing all the way, leaving a gap - WO# 70790</t>
  </si>
  <si>
    <t>BP</t>
  </si>
  <si>
    <t>GN</t>
  </si>
  <si>
    <t>Day</t>
  </si>
  <si>
    <t>EJ</t>
  </si>
  <si>
    <t>ZA</t>
  </si>
  <si>
    <t>JH</t>
  </si>
  <si>
    <t>Faces front doors to lobby</t>
  </si>
  <si>
    <t>Facing south along front of building</t>
  </si>
  <si>
    <t>002 WT Camera2</t>
  </si>
  <si>
    <t>003 WT Camera3</t>
  </si>
  <si>
    <t>004 WT Camera4</t>
  </si>
  <si>
    <t>005 WT Camera5</t>
  </si>
  <si>
    <t>006 WT Camera6</t>
  </si>
  <si>
    <t>007 WT Camera7</t>
  </si>
  <si>
    <t>008 WT Camera8</t>
  </si>
  <si>
    <t>010 WT Camera10</t>
  </si>
  <si>
    <t>011 WT Camera11</t>
  </si>
  <si>
    <t>012 WT Camera12</t>
  </si>
  <si>
    <t>013 WT Camera13</t>
  </si>
  <si>
    <t>014 WT Camera14</t>
  </si>
  <si>
    <t>015 WT Camera15</t>
  </si>
  <si>
    <t>016 WT Camera16</t>
  </si>
  <si>
    <t>017 WT Camera17</t>
  </si>
  <si>
    <t>Restrooms, B-Elevators (north) edge of TOA Waiting, camera above PAT room</t>
  </si>
  <si>
    <t>Faces front one way entrance/south upper parking</t>
  </si>
  <si>
    <t>018 WT Camera18</t>
  </si>
  <si>
    <t>019 WT Camera19</t>
  </si>
  <si>
    <t>020 WT Camera20</t>
  </si>
  <si>
    <t>021 WT Camera21</t>
  </si>
  <si>
    <t>023 WT Camera23</t>
  </si>
  <si>
    <t>024 WT Camera24</t>
  </si>
  <si>
    <t>026 WT Camera26</t>
  </si>
  <si>
    <t>028 WT Camera28</t>
  </si>
  <si>
    <t>029 WT Camera29</t>
  </si>
  <si>
    <t>030 WT Camera30</t>
  </si>
  <si>
    <t>031 WT Camera31</t>
  </si>
  <si>
    <t>033 WT Camera33</t>
  </si>
  <si>
    <t>034 WT Camera34</t>
  </si>
  <si>
    <t>Landscaping</t>
  </si>
  <si>
    <t>2 lights on NW corner and 2 lights on RN doors near entrances still need repairs - see 12/27 updated document</t>
  </si>
  <si>
    <t>05:00 to 08:00 No one is to be at desk, should be patrolling outside the building entries</t>
  </si>
  <si>
    <r>
      <t xml:space="preserve">Zone: 34 - Pre Op Nurses Station
Zone: 34 - Pre Op Panic </t>
    </r>
    <r>
      <rPr>
        <i/>
        <sz val="8"/>
        <rFont val="Calibri"/>
        <family val="2"/>
        <scheme val="minor"/>
      </rPr>
      <t>(new label in text?)</t>
    </r>
  </si>
  <si>
    <t>Smith</t>
  </si>
  <si>
    <t>Noah</t>
  </si>
  <si>
    <t>NS</t>
  </si>
  <si>
    <t>Delta</t>
  </si>
  <si>
    <t>Reported that 1st floor men's room toilet is not flushing</t>
  </si>
  <si>
    <t>Montenez</t>
  </si>
  <si>
    <t>E.Montenez</t>
  </si>
  <si>
    <t>Camera 20 employee garage facing employee entrance, Now Facing down Needs reajustment</t>
  </si>
  <si>
    <t>Hardimon</t>
  </si>
  <si>
    <t>Detri</t>
  </si>
  <si>
    <t>DH</t>
  </si>
  <si>
    <t>Good</t>
  </si>
  <si>
    <t>Remote Playback History</t>
  </si>
  <si>
    <t>No</t>
  </si>
  <si>
    <t>1st time At Front Desk</t>
  </si>
  <si>
    <t>OLD SOFTWARE - with Welltower to decide next steps
Reported that camera 31 is not having history recorded - Also 35, 36, &amp; 37</t>
  </si>
  <si>
    <t>Persistant</t>
  </si>
  <si>
    <t>Yolerg</t>
  </si>
  <si>
    <t>Candace</t>
  </si>
  <si>
    <t>CY</t>
  </si>
  <si>
    <t>Arbuacle</t>
  </si>
  <si>
    <t>Zhana</t>
  </si>
  <si>
    <t>QC</t>
  </si>
  <si>
    <t>On Time</t>
  </si>
  <si>
    <t>Reported to Askwell 1/16 but front sliding door to lobby are not opening from outside
1/18 - Door is no longer working, reported again
1/23 - Techs working on front door</t>
  </si>
  <si>
    <t>Service elevator/South side out of order
1/23 - TKE working on elevator - inside cover was left open blocking sensor from opeing from inside doorway</t>
  </si>
  <si>
    <t>Daylight Saving Time</t>
  </si>
  <si>
    <t>1 Way</t>
  </si>
  <si>
    <t>Nearly out of plastic sleeves for umbrellas in main lobby &amp; pain mngt entrances
Package to be delivered 1/24</t>
  </si>
  <si>
    <t xml:space="preserve">Assigned to </t>
  </si>
  <si>
    <t>Combined</t>
  </si>
  <si>
    <t>Initials</t>
  </si>
  <si>
    <t>King</t>
  </si>
  <si>
    <t>Kelly</t>
  </si>
  <si>
    <t>Position</t>
  </si>
  <si>
    <t>Regular Fill In</t>
  </si>
  <si>
    <t>Full time</t>
  </si>
  <si>
    <t>Supervisior</t>
  </si>
  <si>
    <t>Trainee</t>
  </si>
  <si>
    <t>FTO</t>
  </si>
  <si>
    <t>Floater</t>
  </si>
  <si>
    <t>KK</t>
  </si>
  <si>
    <t>Entrance</t>
  </si>
  <si>
    <r>
      <rPr>
        <strike/>
        <sz val="11"/>
        <color theme="1"/>
        <rFont val="Calibri"/>
        <family val="2"/>
        <scheme val="minor"/>
      </rPr>
      <t>Pain Management</t>
    </r>
    <r>
      <rPr>
        <sz val="11"/>
        <color theme="1"/>
        <rFont val="Calibri"/>
        <family val="2"/>
        <scheme val="minor"/>
      </rPr>
      <t xml:space="preserve"> Reception Desk</t>
    </r>
  </si>
  <si>
    <r>
      <rPr>
        <strike/>
        <sz val="11"/>
        <color theme="1"/>
        <rFont val="Calibri"/>
        <family val="2"/>
        <scheme val="minor"/>
      </rPr>
      <t>Pain Management</t>
    </r>
    <r>
      <rPr>
        <sz val="11"/>
        <color theme="1"/>
        <rFont val="Calibri"/>
        <family val="2"/>
        <scheme val="minor"/>
      </rPr>
      <t xml:space="preserve"> Nurse Station</t>
    </r>
  </si>
  <si>
    <r>
      <rPr>
        <strike/>
        <sz val="11"/>
        <color theme="1"/>
        <rFont val="Calibri"/>
        <family val="2"/>
        <scheme val="minor"/>
      </rPr>
      <t>Pain Mgt</t>
    </r>
    <r>
      <rPr>
        <sz val="11"/>
        <color theme="1"/>
        <rFont val="Calibri"/>
        <family val="2"/>
        <scheme val="minor"/>
      </rPr>
      <t xml:space="preserve">./Café </t>
    </r>
  </si>
  <si>
    <r>
      <t xml:space="preserve">Facing down/west exterior stairwell from </t>
    </r>
    <r>
      <rPr>
        <strike/>
        <sz val="11"/>
        <color theme="1"/>
        <rFont val="Calibri"/>
        <family val="2"/>
        <scheme val="minor"/>
      </rPr>
      <t>Pain Mgt</t>
    </r>
    <r>
      <rPr>
        <sz val="11"/>
        <color theme="1"/>
        <rFont val="Calibri"/>
        <family val="2"/>
        <scheme val="minor"/>
      </rPr>
      <t xml:space="preserve"> to Garage entrance</t>
    </r>
  </si>
  <si>
    <r>
      <t xml:space="preserve">Facing Entrance/exit gates, stairwell to </t>
    </r>
    <r>
      <rPr>
        <strike/>
        <sz val="11"/>
        <color theme="1"/>
        <rFont val="Calibri"/>
        <family val="2"/>
        <scheme val="minor"/>
      </rPr>
      <t>Pain Mgt</t>
    </r>
    <r>
      <rPr>
        <sz val="11"/>
        <color theme="1"/>
        <rFont val="Calibri"/>
        <family val="2"/>
        <scheme val="minor"/>
      </rPr>
      <t xml:space="preserve"> Entrance</t>
    </r>
  </si>
  <si>
    <t># Days tracked</t>
  </si>
  <si>
    <t>Nova</t>
  </si>
  <si>
    <t>Gecuaun</t>
  </si>
  <si>
    <t>Ring bell at ER for camera check
05:00 to 08:00 No one is to be at desk, should be patrolling outside the building entries
Provide keys for TIFS Housekeeping</t>
  </si>
  <si>
    <t>Column2</t>
  </si>
  <si>
    <t>Day Citywide Housekeeping arrives</t>
  </si>
  <si>
    <t>Day Citywide Housekeeping arrives
Every other week - Aquarium Maintenance for Suite 330 (12/27)</t>
  </si>
  <si>
    <t>Day Citywide Housekeeping departs</t>
  </si>
  <si>
    <t>Antiana Hughes</t>
  </si>
  <si>
    <t>BM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</si>
</sst>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mm;@"/>
    <numFmt numFmtId="165" formatCode="mm/dd/yy;@"/>
  </numFmts>
  <fonts count="1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theme="0"/>
      <name val="Calibri"/>
      <family val="2"/>
      <scheme val="minor"/>
    </font>
    <font>
      <sz val="11"/>
      <color rgb="FFFF0000"/>
      <name val="Calibri"/>
      <family val="2"/>
      <scheme val="minor"/>
    </font>
    <font>
      <sz val="11"/>
      <name val="Calibri"/>
      <family val="2"/>
      <scheme val="minor"/>
    </font>
    <font>
      <b/>
      <sz val="14"/>
      <color theme="0"/>
      <name val="Calibri"/>
      <family val="2"/>
      <scheme val="minor"/>
    </font>
    <font>
      <i/>
      <sz val="11"/>
      <color theme="1"/>
      <name val="Calibri"/>
      <family val="2"/>
      <scheme val="minor"/>
    </font>
    <font>
      <u/>
      <sz val="11"/>
      <color theme="10"/>
      <name val="Calibri"/>
      <family val="2"/>
      <scheme val="minor"/>
    </font>
    <font>
      <sz val="11"/>
      <color rgb="FF000000"/>
      <name val="Calibri"/>
      <family val="2"/>
      <scheme val="minor"/>
    </font>
    <font>
      <sz val="12"/>
      <color rgb="FF000000"/>
      <name val="Calibri"/>
      <family val="2"/>
      <scheme val="minor"/>
    </font>
    <font>
      <vertAlign val="superscript"/>
      <sz val="12"/>
      <color rgb="FF000000"/>
      <name val="Calibri"/>
      <family val="2"/>
      <scheme val="minor"/>
    </font>
    <font>
      <sz val="10"/>
      <color theme="1"/>
      <name val="Calibri"/>
      <family val="2"/>
      <scheme val="minor"/>
    </font>
    <font>
      <i/>
      <sz val="8"/>
      <name val="Calibri"/>
      <family val="2"/>
      <scheme val="minor"/>
    </font>
    <font>
      <strike/>
      <sz val="11"/>
      <color theme="1"/>
      <name val="Calibri"/>
      <family val="2"/>
      <scheme val="minor"/>
    </font>
    <font>
      <b/>
      <strike/>
      <sz val="11"/>
      <color theme="1"/>
      <name val="Calibri"/>
      <family val="2"/>
      <scheme val="minor"/>
    </font>
  </fonts>
  <fills count="16">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FFCCFF"/>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top/>
      <bottom style="medium">
        <color indexed="64"/>
      </bottom>
      <diagonal/>
    </border>
    <border>
      <left style="thin">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130">
    <xf numFmtId="0" fontId="0" fillId="0" borderId="0" xfId="0"/>
    <xf numFmtId="0" fontId="1" fillId="0" borderId="0" xfId="0" applyFont="1"/>
    <xf numFmtId="0" fontId="0" fillId="0" borderId="0" xfId="0" applyAlignment="1">
      <alignment horizontal="center"/>
    </xf>
    <xf numFmtId="164" fontId="0" fillId="0" borderId="1" xfId="0" applyNumberFormat="1" applyBorder="1" applyAlignment="1">
      <alignment horizontal="center"/>
    </xf>
    <xf numFmtId="0" fontId="0" fillId="3" borderId="1" xfId="0" applyFill="1" applyBorder="1" applyAlignment="1">
      <alignment vertical="top" wrapText="1"/>
    </xf>
    <xf numFmtId="0" fontId="0" fillId="0" borderId="0" xfId="0" applyFill="1" applyAlignment="1">
      <alignment vertical="top" wrapText="1"/>
    </xf>
    <xf numFmtId="0" fontId="0" fillId="2" borderId="1" xfId="0" applyFill="1" applyBorder="1" applyAlignment="1">
      <alignment vertical="top" wrapText="1"/>
    </xf>
    <xf numFmtId="0" fontId="0" fillId="0" borderId="0" xfId="0" applyAlignment="1">
      <alignment vertical="top" wrapText="1"/>
    </xf>
    <xf numFmtId="0" fontId="0" fillId="4" borderId="1" xfId="0" applyFill="1" applyBorder="1" applyAlignment="1">
      <alignment horizontal="center"/>
    </xf>
    <xf numFmtId="164" fontId="0" fillId="4" borderId="1" xfId="0" applyNumberFormat="1" applyFill="1" applyBorder="1" applyAlignment="1">
      <alignment horizontal="center"/>
    </xf>
    <xf numFmtId="0" fontId="1" fillId="0" borderId="0" xfId="0" applyFont="1" applyFill="1" applyAlignment="1">
      <alignment horizontal="center" vertical="center" wrapText="1"/>
    </xf>
    <xf numFmtId="0" fontId="1" fillId="0" borderId="0" xfId="0" applyFont="1" applyAlignment="1">
      <alignment horizontal="center" vertical="center" wrapText="1"/>
    </xf>
    <xf numFmtId="0" fontId="0" fillId="2" borderId="4" xfId="0" applyFill="1" applyBorder="1" applyAlignment="1">
      <alignment vertical="top" wrapText="1"/>
    </xf>
    <xf numFmtId="0" fontId="0" fillId="3" borderId="4" xfId="0" applyFill="1" applyBorder="1" applyAlignment="1">
      <alignment vertical="top" wrapText="1"/>
    </xf>
    <xf numFmtId="0" fontId="0" fillId="5" borderId="5" xfId="0" applyFill="1" applyBorder="1" applyAlignment="1">
      <alignment vertical="top" wrapText="1"/>
    </xf>
    <xf numFmtId="0" fontId="0" fillId="5" borderId="3" xfId="0" applyFill="1" applyBorder="1" applyAlignment="1">
      <alignment vertical="top" wrapText="1"/>
    </xf>
    <xf numFmtId="0" fontId="0" fillId="6" borderId="3" xfId="0" applyFill="1" applyBorder="1" applyAlignment="1">
      <alignment vertical="top" wrapText="1"/>
    </xf>
    <xf numFmtId="0" fontId="1" fillId="0" borderId="2"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7" xfId="0" applyFont="1" applyFill="1" applyBorder="1" applyAlignment="1">
      <alignment horizontal="center" vertical="center" wrapText="1"/>
    </xf>
    <xf numFmtId="20" fontId="1" fillId="0" borderId="9" xfId="0" applyNumberFormat="1" applyFont="1" applyFill="1" applyBorder="1" applyAlignment="1">
      <alignment horizontal="center" vertical="center" wrapText="1"/>
    </xf>
    <xf numFmtId="0" fontId="0" fillId="5" borderId="10" xfId="0" applyFill="1" applyBorder="1" applyAlignment="1">
      <alignment vertical="top" wrapText="1"/>
    </xf>
    <xf numFmtId="164" fontId="0" fillId="0" borderId="1" xfId="0" applyNumberFormat="1" applyFont="1" applyFill="1" applyBorder="1" applyAlignment="1">
      <alignment horizontal="center"/>
    </xf>
    <xf numFmtId="0" fontId="0" fillId="2" borderId="11" xfId="0" applyFill="1" applyBorder="1" applyAlignment="1">
      <alignment vertical="top" wrapText="1"/>
    </xf>
    <xf numFmtId="0" fontId="0" fillId="5" borderId="12" xfId="0" applyFill="1" applyBorder="1" applyAlignment="1">
      <alignment vertical="top" wrapText="1"/>
    </xf>
    <xf numFmtId="0" fontId="0" fillId="2" borderId="13" xfId="0" applyFill="1" applyBorder="1" applyAlignment="1">
      <alignment vertical="top" wrapText="1"/>
    </xf>
    <xf numFmtId="0" fontId="0" fillId="0" borderId="0" xfId="0" applyAlignment="1">
      <alignment vertical="top"/>
    </xf>
    <xf numFmtId="0" fontId="0" fillId="0" borderId="0" xfId="0" applyAlignment="1">
      <alignment horizontal="center" vertical="top"/>
    </xf>
    <xf numFmtId="0" fontId="0" fillId="0" borderId="0" xfId="0" applyAlignment="1">
      <alignment horizontal="center" vertical="top" wrapText="1"/>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vertical="top" wrapText="1"/>
    </xf>
    <xf numFmtId="0" fontId="0" fillId="0" borderId="1" xfId="0" applyFill="1" applyBorder="1" applyAlignment="1">
      <alignment vertical="top" wrapText="1"/>
    </xf>
    <xf numFmtId="0" fontId="6" fillId="0" borderId="1" xfId="0" applyFont="1" applyBorder="1" applyAlignment="1">
      <alignment vertical="top" wrapText="1"/>
    </xf>
    <xf numFmtId="0" fontId="1" fillId="0" borderId="0" xfId="0" applyFont="1" applyAlignment="1">
      <alignment horizontal="center" vertical="top"/>
    </xf>
    <xf numFmtId="0" fontId="1" fillId="0" borderId="1" xfId="0" applyFont="1" applyBorder="1" applyAlignment="1">
      <alignment horizontal="center" vertical="top"/>
    </xf>
    <xf numFmtId="0" fontId="0" fillId="0" borderId="1" xfId="0" applyBorder="1" applyAlignment="1">
      <alignment vertical="top"/>
    </xf>
    <xf numFmtId="0" fontId="0" fillId="0" borderId="1" xfId="0" applyFill="1" applyBorder="1" applyAlignment="1">
      <alignment vertical="top"/>
    </xf>
    <xf numFmtId="0" fontId="0" fillId="9" borderId="1" xfId="0" applyFill="1" applyBorder="1" applyAlignment="1">
      <alignment horizontal="center" vertical="top"/>
    </xf>
    <xf numFmtId="0" fontId="0" fillId="9" borderId="1" xfId="0" applyFill="1" applyBorder="1" applyAlignment="1">
      <alignment vertical="top"/>
    </xf>
    <xf numFmtId="0" fontId="0" fillId="9" borderId="1" xfId="0" applyFill="1" applyBorder="1" applyAlignment="1">
      <alignment horizontal="left" vertical="top"/>
    </xf>
    <xf numFmtId="0" fontId="0" fillId="10" borderId="1" xfId="0" applyFill="1" applyBorder="1" applyAlignment="1">
      <alignment horizontal="center" vertical="top"/>
    </xf>
    <xf numFmtId="0" fontId="0" fillId="10" borderId="1" xfId="0" applyFill="1" applyBorder="1" applyAlignment="1">
      <alignment vertical="top"/>
    </xf>
    <xf numFmtId="0" fontId="0" fillId="10" borderId="1" xfId="0" applyFill="1" applyBorder="1" applyAlignment="1">
      <alignment horizontal="left" vertical="top"/>
    </xf>
    <xf numFmtId="0" fontId="0" fillId="0" borderId="1" xfId="0" quotePrefix="1" applyBorder="1" applyAlignment="1">
      <alignment vertical="top"/>
    </xf>
    <xf numFmtId="0" fontId="0" fillId="0" borderId="1" xfId="0" quotePrefix="1" applyBorder="1" applyAlignment="1">
      <alignment horizontal="center" vertical="top"/>
    </xf>
    <xf numFmtId="0" fontId="0" fillId="11" borderId="1" xfId="0" applyFill="1" applyBorder="1" applyAlignment="1">
      <alignment vertical="top"/>
    </xf>
    <xf numFmtId="0" fontId="0" fillId="8" borderId="1" xfId="0" applyFill="1" applyBorder="1" applyAlignment="1">
      <alignment horizontal="center" vertical="top"/>
    </xf>
    <xf numFmtId="0" fontId="1" fillId="0" borderId="1" xfId="0" applyFont="1" applyBorder="1" applyAlignment="1">
      <alignment horizontal="center" vertical="top" wrapText="1"/>
    </xf>
    <xf numFmtId="0" fontId="6" fillId="0" borderId="1" xfId="0" applyFont="1" applyFill="1" applyBorder="1" applyAlignment="1">
      <alignment vertical="top" wrapText="1"/>
    </xf>
    <xf numFmtId="0" fontId="8" fillId="8" borderId="1" xfId="0" applyFont="1" applyFill="1" applyBorder="1" applyAlignment="1">
      <alignment horizontal="center" vertical="top"/>
    </xf>
    <xf numFmtId="0" fontId="8" fillId="0" borderId="1" xfId="0" applyFont="1" applyBorder="1" applyAlignment="1">
      <alignment vertical="top" wrapText="1"/>
    </xf>
    <xf numFmtId="0" fontId="8" fillId="0" borderId="1" xfId="0" applyFont="1" applyBorder="1" applyAlignment="1">
      <alignment horizontal="center" vertical="top"/>
    </xf>
    <xf numFmtId="0" fontId="8" fillId="0" borderId="1" xfId="0" applyFont="1" applyBorder="1" applyAlignment="1">
      <alignment horizontal="center" vertical="top" wrapText="1"/>
    </xf>
    <xf numFmtId="0" fontId="5" fillId="0" borderId="0" xfId="0" applyFont="1" applyAlignment="1">
      <alignment vertical="top" wrapText="1"/>
    </xf>
    <xf numFmtId="0" fontId="9" fillId="0" borderId="0" xfId="1"/>
    <xf numFmtId="0" fontId="0" fillId="0" borderId="0" xfId="0" applyAlignment="1">
      <alignment wrapText="1"/>
    </xf>
    <xf numFmtId="0" fontId="1" fillId="12" borderId="0" xfId="0" applyFont="1" applyFill="1" applyAlignment="1">
      <alignment horizontal="center" vertical="top"/>
    </xf>
    <xf numFmtId="165" fontId="1" fillId="12" borderId="0" xfId="0" applyNumberFormat="1" applyFont="1" applyFill="1" applyAlignment="1">
      <alignment horizontal="center" vertical="top"/>
    </xf>
    <xf numFmtId="165" fontId="0" fillId="0" borderId="0" xfId="0" applyNumberFormat="1" applyAlignment="1">
      <alignment horizontal="center" vertical="top"/>
    </xf>
    <xf numFmtId="0" fontId="1" fillId="12" borderId="0" xfId="0" applyFont="1" applyFill="1" applyAlignment="1">
      <alignment horizontal="center" vertical="top" wrapText="1"/>
    </xf>
    <xf numFmtId="0" fontId="10" fillId="0" borderId="0" xfId="0" applyFont="1" applyAlignment="1">
      <alignment vertical="top" wrapText="1"/>
    </xf>
    <xf numFmtId="0" fontId="11" fillId="0" borderId="0" xfId="0" applyFont="1" applyAlignment="1">
      <alignment wrapText="1"/>
    </xf>
    <xf numFmtId="0" fontId="11" fillId="0" borderId="0" xfId="0" applyFont="1" applyAlignment="1">
      <alignment vertical="top" wrapText="1"/>
    </xf>
    <xf numFmtId="0" fontId="11" fillId="0" borderId="0" xfId="0" applyFont="1" applyAlignment="1">
      <alignment vertical="center" wrapText="1"/>
    </xf>
    <xf numFmtId="0" fontId="0" fillId="0" borderId="0" xfId="0" applyFont="1" applyAlignment="1">
      <alignment vertical="top" wrapText="1"/>
    </xf>
    <xf numFmtId="0" fontId="1" fillId="3" borderId="6" xfId="0" applyFont="1" applyFill="1" applyBorder="1" applyAlignment="1">
      <alignment horizontal="center" vertical="center" wrapText="1"/>
    </xf>
    <xf numFmtId="0" fontId="0" fillId="2" borderId="10" xfId="0" applyFill="1" applyBorder="1" applyAlignment="1">
      <alignment vertical="top" wrapText="1"/>
    </xf>
    <xf numFmtId="0" fontId="0" fillId="2" borderId="3" xfId="0" applyFill="1" applyBorder="1" applyAlignment="1">
      <alignment vertical="top" wrapText="1"/>
    </xf>
    <xf numFmtId="0" fontId="0" fillId="3" borderId="3" xfId="0" applyFill="1" applyBorder="1" applyAlignment="1">
      <alignment vertical="top" wrapText="1"/>
    </xf>
    <xf numFmtId="164" fontId="0" fillId="0" borderId="1" xfId="0" quotePrefix="1" applyNumberFormat="1" applyBorder="1" applyAlignment="1">
      <alignment horizontal="center"/>
    </xf>
    <xf numFmtId="16" fontId="0" fillId="0" borderId="0" xfId="0" applyNumberFormat="1" applyAlignment="1">
      <alignment horizontal="center" vertical="top"/>
    </xf>
    <xf numFmtId="21" fontId="0" fillId="0" borderId="0" xfId="0" applyNumberFormat="1" applyAlignment="1">
      <alignment horizontal="center" vertical="top"/>
    </xf>
    <xf numFmtId="20" fontId="0" fillId="0" borderId="0" xfId="0" applyNumberFormat="1" applyAlignment="1">
      <alignment horizontal="center" vertical="top"/>
    </xf>
    <xf numFmtId="0" fontId="0" fillId="6" borderId="18" xfId="0" applyFill="1" applyBorder="1" applyAlignment="1">
      <alignment vertical="top" wrapText="1"/>
    </xf>
    <xf numFmtId="0" fontId="0" fillId="5" borderId="18" xfId="0" applyFill="1" applyBorder="1" applyAlignment="1">
      <alignment vertical="top" wrapText="1"/>
    </xf>
    <xf numFmtId="0" fontId="0" fillId="5" borderId="20" xfId="0" applyFill="1" applyBorder="1" applyAlignment="1">
      <alignment vertical="top" wrapText="1"/>
    </xf>
    <xf numFmtId="0" fontId="1" fillId="6" borderId="21" xfId="0" applyFont="1" applyFill="1" applyBorder="1" applyAlignment="1">
      <alignment horizontal="center" vertical="center" wrapText="1"/>
    </xf>
    <xf numFmtId="0" fontId="0" fillId="5" borderId="22" xfId="0" applyFill="1" applyBorder="1" applyAlignment="1">
      <alignment vertical="top" wrapText="1"/>
    </xf>
    <xf numFmtId="16" fontId="0" fillId="0" borderId="0" xfId="0" applyNumberFormat="1" applyAlignment="1">
      <alignment vertical="top"/>
    </xf>
    <xf numFmtId="0" fontId="0" fillId="5" borderId="9" xfId="0" applyFill="1" applyBorder="1" applyAlignment="1">
      <alignment vertical="top" wrapText="1"/>
    </xf>
    <xf numFmtId="0" fontId="0" fillId="5" borderId="23" xfId="0" applyFill="1" applyBorder="1" applyAlignment="1">
      <alignment vertical="top" wrapText="1"/>
    </xf>
    <xf numFmtId="0" fontId="0" fillId="6" borderId="24" xfId="0" applyFill="1" applyBorder="1" applyAlignment="1">
      <alignment vertical="top" wrapText="1"/>
    </xf>
    <xf numFmtId="0" fontId="0" fillId="5" borderId="25" xfId="0" applyFill="1" applyBorder="1" applyAlignment="1">
      <alignment vertical="top" wrapText="1"/>
    </xf>
    <xf numFmtId="0" fontId="0" fillId="5" borderId="26" xfId="0" applyFill="1" applyBorder="1" applyAlignment="1">
      <alignment vertical="top" wrapText="1"/>
    </xf>
    <xf numFmtId="0" fontId="0" fillId="2" borderId="18" xfId="0" applyFill="1" applyBorder="1" applyAlignment="1">
      <alignment vertical="top" wrapText="1"/>
    </xf>
    <xf numFmtId="0" fontId="0" fillId="2" borderId="20" xfId="0" applyFill="1" applyBorder="1" applyAlignment="1">
      <alignment vertical="top" wrapText="1"/>
    </xf>
    <xf numFmtId="0" fontId="0" fillId="2" borderId="19" xfId="0" applyFill="1" applyBorder="1" applyAlignment="1">
      <alignment vertical="top" wrapText="1"/>
    </xf>
    <xf numFmtId="0" fontId="0" fillId="3" borderId="27" xfId="0" applyFill="1" applyBorder="1" applyAlignment="1">
      <alignment vertical="top" wrapText="1"/>
    </xf>
    <xf numFmtId="0" fontId="0" fillId="5" borderId="28" xfId="0" applyFill="1" applyBorder="1" applyAlignment="1">
      <alignment vertical="top" wrapText="1"/>
    </xf>
    <xf numFmtId="0" fontId="0" fillId="0" borderId="0" xfId="0" applyNumberFormat="1"/>
    <xf numFmtId="0" fontId="0" fillId="0" borderId="0" xfId="0" quotePrefix="1" applyAlignment="1">
      <alignment horizontal="left" vertical="top"/>
    </xf>
    <xf numFmtId="0" fontId="1" fillId="4" borderId="13" xfId="0" applyFont="1" applyFill="1" applyBorder="1"/>
    <xf numFmtId="0" fontId="0" fillId="0" borderId="13" xfId="0" applyBorder="1" applyAlignment="1">
      <alignment horizontal="right"/>
    </xf>
    <xf numFmtId="164" fontId="0" fillId="4" borderId="18" xfId="0" applyNumberFormat="1" applyFill="1" applyBorder="1" applyAlignment="1">
      <alignment horizontal="center"/>
    </xf>
    <xf numFmtId="164" fontId="0" fillId="0" borderId="18" xfId="0" applyNumberFormat="1" applyBorder="1" applyAlignment="1">
      <alignment horizontal="center"/>
    </xf>
    <xf numFmtId="164" fontId="0" fillId="0" borderId="18" xfId="0" applyNumberFormat="1" applyFont="1" applyFill="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0" fillId="0" borderId="32" xfId="0" applyBorder="1" applyAlignment="1">
      <alignment horizontal="right"/>
    </xf>
    <xf numFmtId="164" fontId="0" fillId="0" borderId="33" xfId="0" applyNumberFormat="1" applyBorder="1" applyAlignment="1">
      <alignment horizontal="center"/>
    </xf>
    <xf numFmtId="164" fontId="0" fillId="0" borderId="24" xfId="0" applyNumberFormat="1" applyBorder="1" applyAlignment="1">
      <alignment horizontal="center"/>
    </xf>
    <xf numFmtId="0" fontId="0" fillId="3" borderId="34" xfId="0" applyFill="1" applyBorder="1" applyAlignment="1">
      <alignment vertical="top" wrapText="1"/>
    </xf>
    <xf numFmtId="0" fontId="0" fillId="2" borderId="35" xfId="0" applyFill="1" applyBorder="1" applyAlignment="1">
      <alignment vertical="top" wrapText="1"/>
    </xf>
    <xf numFmtId="22" fontId="1" fillId="0" borderId="0" xfId="0" applyNumberFormat="1" applyFont="1"/>
    <xf numFmtId="14" fontId="4" fillId="7" borderId="0" xfId="0" applyNumberFormat="1" applyFont="1" applyFill="1" applyAlignment="1">
      <alignment horizontal="center" vertical="top"/>
    </xf>
    <xf numFmtId="0" fontId="4" fillId="7" borderId="0" xfId="0" applyFont="1" applyFill="1" applyAlignment="1">
      <alignment horizontal="center" vertical="top"/>
    </xf>
    <xf numFmtId="0" fontId="0" fillId="8" borderId="14" xfId="0" applyFill="1" applyBorder="1" applyAlignment="1">
      <alignment horizontal="center" vertical="center" wrapText="1"/>
    </xf>
    <xf numFmtId="0" fontId="0" fillId="8" borderId="15" xfId="0" applyFill="1" applyBorder="1" applyAlignment="1">
      <alignment horizontal="center" vertical="center" wrapText="1"/>
    </xf>
    <xf numFmtId="0" fontId="7" fillId="7" borderId="16" xfId="0" applyFont="1" applyFill="1" applyBorder="1" applyAlignment="1">
      <alignment horizontal="center" vertical="top"/>
    </xf>
    <xf numFmtId="0" fontId="7" fillId="7" borderId="17" xfId="0" applyFont="1" applyFill="1" applyBorder="1" applyAlignment="1">
      <alignment horizontal="center" vertical="top"/>
    </xf>
    <xf numFmtId="165" fontId="13" fillId="13" borderId="0" xfId="0" applyNumberFormat="1" applyFont="1" applyFill="1" applyAlignment="1">
      <alignment horizontal="center" vertical="center" wrapText="1"/>
    </xf>
    <xf numFmtId="14" fontId="0" fillId="0" borderId="0" xfId="0" applyNumberFormat="1"/>
    <xf numFmtId="14" fontId="0" fillId="0" borderId="0" xfId="0" applyNumberFormat="1" applyFont="1" applyAlignment="1">
      <alignment horizontal="left"/>
    </xf>
    <xf numFmtId="0" fontId="1" fillId="0" borderId="0" xfId="0" applyFont="1" applyFill="1" applyAlignment="1"/>
    <xf numFmtId="0" fontId="16" fillId="4" borderId="13" xfId="0" applyFont="1" applyFill="1" applyBorder="1"/>
    <xf numFmtId="1" fontId="0" fillId="0" borderId="0" xfId="0" applyNumberFormat="1" applyAlignment="1">
      <alignment horizontal="center" vertical="top"/>
    </xf>
    <xf numFmtId="1" fontId="0" fillId="0" borderId="0" xfId="0" applyNumberFormat="1" applyAlignment="1">
      <alignment vertical="top"/>
    </xf>
    <xf numFmtId="0" fontId="0" fillId="0" borderId="0" xfId="0" quotePrefix="1" applyFill="1" applyAlignment="1">
      <alignment horizontal="left" vertical="top"/>
    </xf>
    <xf numFmtId="0" fontId="0" fillId="2" borderId="36" xfId="0" applyFill="1" applyBorder="1" applyAlignment="1">
      <alignment vertical="top" wrapText="1"/>
    </xf>
    <xf numFmtId="0" fontId="0" fillId="2" borderId="22" xfId="0" applyFill="1" applyBorder="1" applyAlignment="1">
      <alignment vertical="top" wrapText="1"/>
    </xf>
    <xf numFmtId="0" fontId="0" fillId="2" borderId="37" xfId="0" applyFill="1" applyBorder="1" applyAlignment="1">
      <alignment vertical="top" wrapText="1"/>
    </xf>
    <xf numFmtId="0" fontId="0" fillId="2" borderId="38" xfId="0" applyFill="1" applyBorder="1" applyAlignment="1">
      <alignment vertical="top" wrapText="1"/>
    </xf>
    <xf numFmtId="0" fontId="4" fillId="14" borderId="1" xfId="0" applyFont="1" applyFill="1" applyBorder="1" applyAlignment="1">
      <alignment horizontal="center" vertical="top"/>
    </xf>
    <xf numFmtId="0" fontId="0" fillId="15" borderId="1" xfId="0" applyFill="1" applyBorder="1" applyAlignment="1">
      <alignment horizontal="center" vertical="top"/>
    </xf>
    <xf numFmtId="1" fontId="1" fillId="0" borderId="1" xfId="0" applyNumberFormat="1" applyFont="1" applyBorder="1" applyAlignment="1">
      <alignment horizontal="center" vertical="top"/>
    </xf>
    <xf numFmtId="0" fontId="0" fillId="0" borderId="0" xfId="0" applyAlignment="1">
      <alignment horizontal="right" vertical="top"/>
    </xf>
    <xf numFmtId="0" fontId="0" fillId="0" borderId="0" xfId="0" applyNumberFormat="1" applyAlignment="1">
      <alignment horizontal="right" vertical="top"/>
    </xf>
    <xf numFmtId="14" fontId="1" fillId="0" borderId="29" xfId="0" applyNumberFormat="1" applyFont="1" applyBorder="1" applyAlignment="1">
      <alignment horizontal="center"/>
    </xf>
  </cellXfs>
  <cellStyles count="2">
    <cellStyle name="Hyperlink" xfId="1" builtinId="8"/>
    <cellStyle name="Normal" xfId="0" builtinId="0"/>
  </cellStyles>
  <dxfs count="46">
    <dxf>
      <font>
        <color rgb="FF9C0006"/>
      </font>
      <fill>
        <patternFill>
          <bgColor rgb="FFFFC7CE"/>
        </patternFill>
      </fill>
    </dxf>
    <dxf>
      <font>
        <color rgb="FF006100"/>
      </font>
      <fill>
        <patternFill>
          <bgColor rgb="FFC6EFCE"/>
        </patternFill>
      </fill>
    </dxf>
    <dxf>
      <fill>
        <patternFill>
          <bgColor theme="0" tint="-0.14996795556505021"/>
        </patternFill>
      </fill>
    </dxf>
    <dxf>
      <fill>
        <patternFill>
          <bgColor theme="0" tint="-0.14996795556505021"/>
        </patternFill>
      </fill>
    </dxf>
    <dxf>
      <fill>
        <patternFill>
          <bgColor rgb="FFFFFF00"/>
        </patternFill>
      </fill>
    </dxf>
    <dxf>
      <fill>
        <patternFill>
          <bgColor theme="0" tint="-0.14996795556505021"/>
        </patternFill>
      </fill>
    </dxf>
    <dxf>
      <fill>
        <patternFill>
          <bgColor rgb="FFFFFF00"/>
        </patternFill>
      </fill>
    </dxf>
    <dxf>
      <fill>
        <patternFill>
          <bgColor theme="0" tint="-0.14996795556505021"/>
        </patternFill>
      </fill>
    </dxf>
    <dxf>
      <fill>
        <patternFill>
          <bgColor rgb="FFFFFF00"/>
        </patternFill>
      </fill>
    </dxf>
    <dxf>
      <fill>
        <patternFill>
          <bgColor theme="0" tint="-0.14996795556505021"/>
        </patternFill>
      </fill>
    </dxf>
    <dxf>
      <fill>
        <patternFill>
          <bgColor rgb="FFFFFF00"/>
        </patternFill>
      </fill>
    </dxf>
    <dxf>
      <fill>
        <patternFill>
          <bgColor theme="0" tint="-0.14996795556505021"/>
        </patternFill>
      </fill>
    </dxf>
    <dxf>
      <fill>
        <patternFill>
          <bgColor rgb="FFFFFF00"/>
        </patternFill>
      </fill>
    </dxf>
    <dxf>
      <numFmt numFmtId="0" formatCode="General"/>
      <alignment horizontal="right" vertical="top" textRotation="0" wrapText="0" indent="0" justifyLastLine="0" shrinkToFit="0" readingOrder="0"/>
    </dxf>
    <dxf>
      <alignment vertical="top" textRotation="0" wrapText="0" indent="0" justifyLastLine="0" shrinkToFit="0" readingOrder="0"/>
    </dxf>
    <dxf>
      <numFmt numFmtId="21" formatCode="d\-mmm"/>
      <alignment horizontal="general" vertical="top" textRotation="0" wrapText="0" indent="0" justifyLastLine="0" shrinkToFit="0" readingOrder="0"/>
    </dxf>
    <dxf>
      <numFmt numFmtId="26" formatCode="h:mm:ss"/>
      <alignment horizontal="center" vertical="top" textRotation="0" wrapText="0" indent="0" justifyLastLine="0" shrinkToFit="0" readingOrder="0"/>
    </dxf>
    <dxf>
      <numFmt numFmtId="21" formatCode="d\-mmm"/>
      <alignment horizontal="center" vertical="top" textRotation="0" wrapText="0" indent="0" justifyLastLine="0" shrinkToFit="0" readingOrder="0"/>
    </dxf>
    <dxf>
      <numFmt numFmtId="26" formatCode="h:mm:ss"/>
      <alignment horizontal="center" vertical="top" textRotation="0" wrapText="0" indent="0" justifyLastLine="0" shrinkToFit="0" readingOrder="0"/>
    </dxf>
    <dxf>
      <numFmt numFmtId="21" formatCode="d\-mmm"/>
      <alignment horizontal="center" vertical="top" textRotation="0" wrapText="0" indent="0" justifyLastLine="0" shrinkToFit="0" readingOrder="0"/>
    </dxf>
    <dxf>
      <numFmt numFmtId="26" formatCode="h:mm:ss"/>
      <alignment horizontal="center" vertical="top" textRotation="0" wrapText="0" indent="0" justifyLastLine="0" shrinkToFit="0" readingOrder="0"/>
    </dxf>
    <dxf>
      <alignment horizontal="center" vertical="top" textRotation="0" wrapText="0" indent="0" justifyLastLine="0" shrinkToFit="0" readingOrder="0"/>
    </dxf>
    <dxf>
      <alignment vertical="top" textRotation="0" wrapText="0" indent="0" justifyLastLine="0" shrinkToFit="0" readingOrder="0"/>
    </dxf>
    <dxf>
      <alignment horizontal="center" vertical="top" textRotation="0" wrapText="0" indent="0" justifyLastLine="0" shrinkToFit="0" readingOrder="0"/>
    </dxf>
    <dxf>
      <numFmt numFmtId="0" formatCode="General"/>
    </dxf>
    <dxf>
      <numFmt numFmtId="0" formatCode="General"/>
    </dxf>
    <dxf>
      <numFmt numFmtId="0" formatCode="General"/>
    </dxf>
    <dxf>
      <numFmt numFmtId="0" formatCode="General"/>
    </dxf>
    <dxf>
      <numFmt numFmtId="165" formatCode="mm/dd/yy;@"/>
      <alignment horizontal="center"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numFmt numFmtId="165" formatCode="mm/dd/yy;@"/>
      <alignment horizontal="center" vertical="top" textRotation="0" wrapText="0" indent="0" justifyLastLine="0" shrinkToFit="0" readingOrder="0"/>
    </dxf>
    <dxf>
      <numFmt numFmtId="164" formatCode="h:mm;@"/>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64" formatCode="h:mm;@"/>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h:mm;@"/>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h:mm;@"/>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h:mm;@"/>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h:mm;@"/>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h:mm;@"/>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CC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10</xdr:col>
      <xdr:colOff>19050</xdr:colOff>
      <xdr:row>0</xdr:row>
      <xdr:rowOff>38100</xdr:rowOff>
    </xdr:from>
    <xdr:to>
      <xdr:col>17</xdr:col>
      <xdr:colOff>457200</xdr:colOff>
      <xdr:row>10</xdr:row>
      <xdr:rowOff>247650</xdr:rowOff>
    </xdr:to>
    <xdr:sp macro="" textlink="">
      <xdr:nvSpPr>
        <xdr:cNvPr id="2" name="Rectangle 1"/>
        <xdr:cNvSpPr/>
      </xdr:nvSpPr>
      <xdr:spPr>
        <a:xfrm>
          <a:off x="13077825" y="38100"/>
          <a:ext cx="4705350" cy="3686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3200" b="0" cap="none" spc="0">
              <a:ln w="0"/>
              <a:solidFill>
                <a:schemeClr val="tx1"/>
              </a:solidFill>
              <a:effectLst>
                <a:outerShdw blurRad="38100" dist="19050" dir="2700000" algn="tl" rotWithShape="0">
                  <a:schemeClr val="dk1">
                    <a:alpha val="40000"/>
                  </a:schemeClr>
                </a:outerShdw>
              </a:effectLst>
            </a:rPr>
            <a:t>Please do NOT close out this application. </a:t>
          </a:r>
        </a:p>
        <a:p>
          <a:pPr algn="ctr"/>
          <a:r>
            <a:rPr lang="en-US" sz="3200" b="0" cap="none" spc="0">
              <a:ln w="0"/>
              <a:solidFill>
                <a:schemeClr val="tx1"/>
              </a:solidFill>
              <a:effectLst>
                <a:outerShdw blurRad="38100" dist="19050" dir="2700000" algn="tl" rotWithShape="0">
                  <a:schemeClr val="dk1">
                    <a:alpha val="40000"/>
                  </a:schemeClr>
                </a:outerShdw>
              </a:effectLst>
            </a:rPr>
            <a:t>This spreadsheet has important information that should be available for all guards and all shifts. </a:t>
          </a:r>
        </a:p>
        <a:p>
          <a:pPr algn="l"/>
          <a:endParaRPr lang="en-US" sz="1100" b="0" cap="none" spc="0">
            <a:ln w="0"/>
            <a:solidFill>
              <a:schemeClr val="tx1"/>
            </a:solidFill>
            <a:effectLst>
              <a:outerShdw blurRad="38100" dist="19050" dir="2700000" algn="tl" rotWithShape="0">
                <a:schemeClr val="dk1">
                  <a:alpha val="40000"/>
                </a:schemeClr>
              </a:outerShdw>
            </a:effectLst>
          </a:endParaRPr>
        </a:p>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7</xdr:col>
      <xdr:colOff>295275</xdr:colOff>
      <xdr:row>18</xdr:row>
      <xdr:rowOff>57150</xdr:rowOff>
    </xdr:from>
    <xdr:to>
      <xdr:col>7</xdr:col>
      <xdr:colOff>1228725</xdr:colOff>
      <xdr:row>18</xdr:row>
      <xdr:rowOff>866775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15525" y="6210300"/>
          <a:ext cx="933450" cy="809625"/>
        </a:xfrm>
        <a:prstGeom prst="rect">
          <a:avLst/>
        </a:prstGeom>
        <a:solidFill>
          <a:schemeClr val="accent2"/>
        </a:solidFill>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85726</xdr:colOff>
      <xdr:row>0</xdr:row>
      <xdr:rowOff>85725</xdr:rowOff>
    </xdr:from>
    <xdr:to>
      <xdr:col>0</xdr:col>
      <xdr:colOff>352426</xdr:colOff>
      <xdr:row>0</xdr:row>
      <xdr:rowOff>300432</xdr:rowOff>
    </xdr:to>
    <xdr:pic>
      <xdr:nvPicPr>
        <xdr:cNvPr id="4"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6" y="85725"/>
          <a:ext cx="266700" cy="2147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495301</xdr:colOff>
      <xdr:row>0</xdr:row>
      <xdr:rowOff>85725</xdr:rowOff>
    </xdr:from>
    <xdr:to>
      <xdr:col>4</xdr:col>
      <xdr:colOff>762001</xdr:colOff>
      <xdr:row>0</xdr:row>
      <xdr:rowOff>300432</xdr:rowOff>
    </xdr:to>
    <xdr:pic>
      <xdr:nvPicPr>
        <xdr:cNvPr id="5" name="Picture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53301" y="85725"/>
          <a:ext cx="266700" cy="214707"/>
        </a:xfrm>
        <a:prstGeom prst="rect">
          <a:avLst/>
        </a:prstGeom>
        <a:solidFill>
          <a:srgbClr val="FFFF00"/>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190500</xdr:colOff>
      <xdr:row>2</xdr:row>
      <xdr:rowOff>180976</xdr:rowOff>
    </xdr:from>
    <xdr:to>
      <xdr:col>1</xdr:col>
      <xdr:colOff>352425</xdr:colOff>
      <xdr:row>2</xdr:row>
      <xdr:rowOff>311334</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33800" y="561976"/>
          <a:ext cx="161925" cy="1303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4" name="Table4" displayName="Table4" ref="A1:H19" totalsRowShown="0" headerRowDxfId="45" dataDxfId="43" headerRowBorderDxfId="44" tableBorderDxfId="42" totalsRowBorderDxfId="41">
  <tableColumns count="8">
    <tableColumn id="1" name="Entrance" dataDxfId="40"/>
    <tableColumn id="2" name="Saturday" dataDxfId="39"/>
    <tableColumn id="3" name="Sunday" dataDxfId="38"/>
    <tableColumn id="4" name="Monday" dataDxfId="37"/>
    <tableColumn id="5" name="Tuesday" dataDxfId="36"/>
    <tableColumn id="6" name="Wednesday" dataDxfId="35"/>
    <tableColumn id="7" name="Thursday" dataDxfId="34"/>
    <tableColumn id="8" name="Friday" dataDxfId="33"/>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2:E40" totalsRowShown="0">
  <autoFilter ref="A2:E40">
    <filterColumn colId="4">
      <filters>
        <filter val="Persistant"/>
      </filters>
    </filterColumn>
  </autoFilter>
  <tableColumns count="5">
    <tableColumn id="1" name="Date Reported" dataDxfId="32"/>
    <tableColumn id="2" name="Reported by" dataDxfId="31"/>
    <tableColumn id="3" name="Description" dataDxfId="30"/>
    <tableColumn id="4" name="Responsible" dataDxfId="29"/>
    <tableColumn id="5" name="Date Fixed " dataDxfId="28"/>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I17" totalsRowShown="0">
  <autoFilter ref="A1:I17"/>
  <sortState ref="A2:I17">
    <sortCondition ref="A1:A17"/>
  </sortState>
  <tableColumns count="9">
    <tableColumn id="1" name="Last Name"/>
    <tableColumn id="2" name="First Name"/>
    <tableColumn id="3" name="Combined" dataDxfId="24">
      <calculatedColumnFormula>CONCATENATE(LEFT(B2,1),". ",A2)</calculatedColumnFormula>
    </tableColumn>
    <tableColumn id="9" name="Position"/>
    <tableColumn id="4" name="Responsible"/>
    <tableColumn id="5" name="Assigned to "/>
    <tableColumn id="6" name="Column1" dataDxfId="27"/>
    <tableColumn id="7" name="Column2" dataDxfId="26"/>
    <tableColumn id="8" name="Initials" dataDxfId="25">
      <calculatedColumnFormula>LEFT(B2,1) &amp; LEFT(A2,1)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2" name="Table2" displayName="Table2" ref="A1:I216" totalsRowShown="0" headerRowDxfId="23" dataDxfId="22">
  <autoFilter ref="A1:I216"/>
  <sortState ref="A2:I108">
    <sortCondition ref="C2:C108"/>
    <sortCondition ref="E2:E108"/>
  </sortState>
  <tableColumns count="9">
    <tableColumn id="1" name="Cam" dataDxfId="21"/>
    <tableColumn id="5" name="Subject" dataDxfId="20"/>
    <tableColumn id="2" name="Date" dataDxfId="19"/>
    <tableColumn id="6" name="Day" dataDxfId="18">
      <calculatedColumnFormula>TEXT(Table2[[#This Row],[Date]], "ddd")</calculatedColumnFormula>
    </tableColumn>
    <tableColumn id="7" name="Start" dataDxfId="17"/>
    <tableColumn id="3" name="Time" dataDxfId="16"/>
    <tableColumn id="8" name="On Time" dataDxfId="15">
      <calculatedColumnFormula>IF(E2&gt;=F2,"On Time","Late")</calculatedColumnFormula>
    </tableColumn>
    <tableColumn id="4" name="Description" dataDxfId="14"/>
    <tableColumn id="15" name="Delta" dataDxfId="13">
      <calculatedColumnFormula>IF(Table2[[#This Row],[Time]]&lt;Table2[[#This Row],[Start]], TEXT(Table2[[#This Row],[Start]]-Table2[[#This Row],[Time]], "hh:mm:ss"), "-"&amp;TEXT(Table2[[#This Row],[Time]]-Table2[[#This Row],[Start]], "hh:mm:ss"))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mailto:physiciansmedicalcentersecurity@united-protective.com"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9"/>
  <sheetViews>
    <sheetView tabSelected="1" workbookViewId="0">
      <selection activeCell="G21" sqref="G21"/>
    </sheetView>
  </sheetViews>
  <sheetFormatPr defaultRowHeight="15" x14ac:dyDescent="0.25"/>
  <cols>
    <col min="1" max="1" width="9.140625" style="27"/>
    <col min="2" max="2" width="26.42578125" style="7" customWidth="1"/>
    <col min="3" max="3" width="11.5703125" style="7" customWidth="1"/>
    <col min="4" max="4" width="8.85546875" style="28" bestFit="1" customWidth="1"/>
    <col min="5" max="5" width="9.28515625" style="29" bestFit="1" customWidth="1"/>
    <col min="6" max="6" width="36.85546875" style="29" customWidth="1"/>
    <col min="7" max="7" width="51.7109375" style="7" customWidth="1"/>
    <col min="8" max="8" width="20.85546875" style="27" customWidth="1"/>
    <col min="9" max="16384" width="9.140625" style="27"/>
  </cols>
  <sheetData>
    <row r="1" spans="1:8" ht="18.75" x14ac:dyDescent="0.25">
      <c r="A1" s="110" t="s">
        <v>30</v>
      </c>
      <c r="B1" s="111"/>
      <c r="C1" s="111"/>
      <c r="D1" s="111"/>
      <c r="E1" s="111"/>
      <c r="F1" s="111"/>
      <c r="G1" s="111"/>
      <c r="H1" s="111"/>
    </row>
    <row r="2" spans="1:8" s="28" customFormat="1" x14ac:dyDescent="0.25">
      <c r="A2" s="30"/>
      <c r="B2" s="49" t="s">
        <v>25</v>
      </c>
      <c r="C2" s="49" t="s">
        <v>26</v>
      </c>
      <c r="D2" s="36" t="s">
        <v>27</v>
      </c>
      <c r="E2" s="49" t="s">
        <v>40</v>
      </c>
      <c r="F2" s="49" t="s">
        <v>28</v>
      </c>
      <c r="G2" s="49" t="s">
        <v>49</v>
      </c>
      <c r="H2" s="49" t="s">
        <v>205</v>
      </c>
    </row>
    <row r="3" spans="1:8" ht="30" customHeight="1" x14ac:dyDescent="0.25">
      <c r="A3" s="48">
        <v>1</v>
      </c>
      <c r="B3" s="32" t="s">
        <v>42</v>
      </c>
      <c r="C3" s="32" t="s">
        <v>41</v>
      </c>
      <c r="D3" s="30"/>
      <c r="E3" s="31" t="s">
        <v>192</v>
      </c>
      <c r="F3" s="32" t="s">
        <v>203</v>
      </c>
      <c r="G3" s="32" t="s">
        <v>63</v>
      </c>
      <c r="H3" s="32" t="str">
        <f>LEFT(F3,8)</f>
        <v>Zone: 33</v>
      </c>
    </row>
    <row r="4" spans="1:8" ht="30" customHeight="1" x14ac:dyDescent="0.25">
      <c r="A4" s="48">
        <v>1</v>
      </c>
      <c r="B4" s="32" t="s">
        <v>42</v>
      </c>
      <c r="C4" s="32" t="s">
        <v>41</v>
      </c>
      <c r="D4" s="30"/>
      <c r="E4" s="31" t="s">
        <v>192</v>
      </c>
      <c r="F4" s="32" t="s">
        <v>204</v>
      </c>
      <c r="G4" s="32" t="s">
        <v>63</v>
      </c>
      <c r="H4" s="32" t="str">
        <f t="shared" ref="H4:H16" si="0">LEFT(F4,8)</f>
        <v>Zone: 64</v>
      </c>
    </row>
    <row r="5" spans="1:8" ht="30" customHeight="1" x14ac:dyDescent="0.25">
      <c r="A5" s="48">
        <v>2</v>
      </c>
      <c r="B5" s="32" t="s">
        <v>43</v>
      </c>
      <c r="C5" s="32" t="s">
        <v>41</v>
      </c>
      <c r="D5" s="31" t="s">
        <v>44</v>
      </c>
      <c r="E5" s="31" t="s">
        <v>193</v>
      </c>
      <c r="F5" s="34" t="s">
        <v>347</v>
      </c>
      <c r="G5" s="33" t="s">
        <v>209</v>
      </c>
      <c r="H5" s="32" t="str">
        <f t="shared" si="0"/>
        <v>Zone: 34</v>
      </c>
    </row>
    <row r="6" spans="1:8" ht="30" customHeight="1" x14ac:dyDescent="0.25">
      <c r="A6" s="48">
        <v>3</v>
      </c>
      <c r="B6" s="33" t="s">
        <v>61</v>
      </c>
      <c r="C6" s="34" t="s">
        <v>41</v>
      </c>
      <c r="D6" s="30"/>
      <c r="E6" s="31" t="s">
        <v>194</v>
      </c>
      <c r="F6" s="34" t="s">
        <v>46</v>
      </c>
      <c r="G6" s="50" t="s">
        <v>210</v>
      </c>
      <c r="H6" s="32" t="str">
        <f t="shared" si="0"/>
        <v>Zone: 51</v>
      </c>
    </row>
    <row r="7" spans="1:8" ht="30" customHeight="1" x14ac:dyDescent="0.25">
      <c r="A7" s="48">
        <v>4</v>
      </c>
      <c r="B7" s="32" t="s">
        <v>197</v>
      </c>
      <c r="C7" s="32" t="s">
        <v>41</v>
      </c>
      <c r="D7" s="30">
        <v>5370</v>
      </c>
      <c r="E7" s="31" t="s">
        <v>199</v>
      </c>
      <c r="F7" s="32"/>
      <c r="G7" s="32" t="s">
        <v>202</v>
      </c>
      <c r="H7" s="32" t="str">
        <f t="shared" si="0"/>
        <v/>
      </c>
    </row>
    <row r="8" spans="1:8" ht="30" customHeight="1" x14ac:dyDescent="0.25">
      <c r="A8" s="48">
        <v>5</v>
      </c>
      <c r="B8" s="32" t="s">
        <v>391</v>
      </c>
      <c r="C8" s="32" t="s">
        <v>62</v>
      </c>
      <c r="D8" s="31" t="s">
        <v>29</v>
      </c>
      <c r="E8" s="31" t="s">
        <v>55</v>
      </c>
      <c r="F8" s="32"/>
      <c r="G8" s="32" t="s">
        <v>200</v>
      </c>
      <c r="H8" s="32" t="str">
        <f t="shared" si="0"/>
        <v/>
      </c>
    </row>
    <row r="9" spans="1:8" ht="30" x14ac:dyDescent="0.25">
      <c r="A9" s="48">
        <v>6</v>
      </c>
      <c r="B9" s="32" t="s">
        <v>392</v>
      </c>
      <c r="C9" s="32" t="s">
        <v>45</v>
      </c>
      <c r="D9" s="31"/>
      <c r="E9" s="31" t="s">
        <v>57</v>
      </c>
      <c r="F9" s="32"/>
      <c r="G9" s="32" t="s">
        <v>206</v>
      </c>
      <c r="H9" s="32" t="str">
        <f t="shared" si="0"/>
        <v/>
      </c>
    </row>
    <row r="10" spans="1:8" ht="30" customHeight="1" x14ac:dyDescent="0.25">
      <c r="A10" s="48">
        <v>7</v>
      </c>
      <c r="B10" s="32" t="s">
        <v>33</v>
      </c>
      <c r="C10" s="32" t="s">
        <v>31</v>
      </c>
      <c r="D10" s="30">
        <v>5436</v>
      </c>
      <c r="E10" s="31" t="s">
        <v>190</v>
      </c>
      <c r="F10" s="32" t="s">
        <v>32</v>
      </c>
      <c r="G10" s="32" t="s">
        <v>211</v>
      </c>
      <c r="H10" s="32" t="str">
        <f t="shared" si="0"/>
        <v>Zone: 23</v>
      </c>
    </row>
    <row r="11" spans="1:8" ht="30" customHeight="1" x14ac:dyDescent="0.25">
      <c r="A11" s="48">
        <v>8</v>
      </c>
      <c r="B11" s="32" t="s">
        <v>34</v>
      </c>
      <c r="C11" s="32" t="s">
        <v>35</v>
      </c>
      <c r="D11" s="31" t="s">
        <v>36</v>
      </c>
      <c r="E11" s="31" t="s">
        <v>191</v>
      </c>
      <c r="F11" s="32"/>
      <c r="G11" s="32" t="s">
        <v>58</v>
      </c>
      <c r="H11" s="32" t="str">
        <f t="shared" si="0"/>
        <v/>
      </c>
    </row>
    <row r="12" spans="1:8" ht="30" customHeight="1" x14ac:dyDescent="0.25">
      <c r="A12" s="48">
        <v>9</v>
      </c>
      <c r="B12" s="32" t="s">
        <v>37</v>
      </c>
      <c r="C12" s="32" t="s">
        <v>38</v>
      </c>
      <c r="D12" s="30">
        <v>5370</v>
      </c>
      <c r="E12" s="31" t="s">
        <v>57</v>
      </c>
      <c r="F12" s="32" t="s">
        <v>39</v>
      </c>
      <c r="G12" s="32" t="s">
        <v>208</v>
      </c>
      <c r="H12" s="32" t="str">
        <f t="shared" si="0"/>
        <v>Zone: 22</v>
      </c>
    </row>
    <row r="13" spans="1:8" ht="30" customHeight="1" x14ac:dyDescent="0.25">
      <c r="A13" s="51">
        <v>9.5</v>
      </c>
      <c r="B13" s="52" t="s">
        <v>37</v>
      </c>
      <c r="C13" s="52" t="s">
        <v>38</v>
      </c>
      <c r="D13" s="53">
        <v>5370</v>
      </c>
      <c r="E13" s="54" t="s">
        <v>57</v>
      </c>
      <c r="F13" s="52" t="s">
        <v>201</v>
      </c>
      <c r="G13" s="52" t="s">
        <v>207</v>
      </c>
      <c r="H13" s="32" t="str">
        <f t="shared" si="0"/>
        <v>Zone: 21</v>
      </c>
    </row>
    <row r="14" spans="1:8" ht="30" customHeight="1" x14ac:dyDescent="0.25">
      <c r="A14" s="48">
        <v>10</v>
      </c>
      <c r="B14" s="32" t="s">
        <v>198</v>
      </c>
      <c r="C14" s="32" t="s">
        <v>47</v>
      </c>
      <c r="D14" s="30"/>
      <c r="E14" s="31" t="s">
        <v>195</v>
      </c>
      <c r="F14" s="32" t="s">
        <v>48</v>
      </c>
      <c r="G14" s="32" t="s">
        <v>59</v>
      </c>
      <c r="H14" s="32" t="str">
        <f t="shared" si="0"/>
        <v>Zone: 61</v>
      </c>
    </row>
    <row r="15" spans="1:8" ht="30" customHeight="1" x14ac:dyDescent="0.25">
      <c r="A15" s="48">
        <v>11</v>
      </c>
      <c r="B15" s="32" t="s">
        <v>53</v>
      </c>
      <c r="C15" s="32" t="s">
        <v>54</v>
      </c>
      <c r="D15" s="30"/>
      <c r="E15" s="31" t="s">
        <v>196</v>
      </c>
      <c r="F15" s="32" t="s">
        <v>56</v>
      </c>
      <c r="G15" s="32" t="s">
        <v>60</v>
      </c>
      <c r="H15" s="32" t="str">
        <f t="shared" si="0"/>
        <v>Zone: 53</v>
      </c>
    </row>
    <row r="16" spans="1:8" ht="30" customHeight="1" x14ac:dyDescent="0.25">
      <c r="A16" s="48">
        <v>12</v>
      </c>
      <c r="B16" s="32" t="s">
        <v>51</v>
      </c>
      <c r="C16" s="32" t="s">
        <v>50</v>
      </c>
      <c r="D16" s="30"/>
      <c r="E16" s="31" t="s">
        <v>64</v>
      </c>
      <c r="F16" s="32" t="s">
        <v>52</v>
      </c>
      <c r="G16" s="32" t="s">
        <v>65</v>
      </c>
      <c r="H16" s="32" t="str">
        <f t="shared" si="0"/>
        <v>Zone: 71</v>
      </c>
    </row>
    <row r="18" spans="1:7" ht="15.75" thickBot="1" x14ac:dyDescent="0.3">
      <c r="A18" s="106">
        <v>45317</v>
      </c>
      <c r="B18" s="107"/>
      <c r="G18" s="55"/>
    </row>
    <row r="19" spans="1:7" ht="71.25" customHeight="1" thickBot="1" x14ac:dyDescent="0.3">
      <c r="F19" s="108" t="s">
        <v>189</v>
      </c>
      <c r="G19" s="109"/>
    </row>
  </sheetData>
  <sortState ref="A3:G14">
    <sortCondition ref="A2"/>
  </sortState>
  <mergeCells count="3">
    <mergeCell ref="A18:B18"/>
    <mergeCell ref="F19:G19"/>
    <mergeCell ref="A1:H1"/>
  </mergeCells>
  <conditionalFormatting sqref="C3:G3 C16:G16 C14:G14 C5:G12">
    <cfRule type="cellIs" dxfId="12" priority="11" operator="lessThan">
      <formula>1</formula>
    </cfRule>
  </conditionalFormatting>
  <conditionalFormatting sqref="F3 F16 F14 F5:F12 H3:H16">
    <cfRule type="cellIs" dxfId="11" priority="10" operator="lessThan">
      <formula>1</formula>
    </cfRule>
  </conditionalFormatting>
  <conditionalFormatting sqref="C15:G15">
    <cfRule type="cellIs" dxfId="10" priority="9" operator="lessThan">
      <formula>1</formula>
    </cfRule>
  </conditionalFormatting>
  <conditionalFormatting sqref="F15">
    <cfRule type="cellIs" dxfId="9" priority="8" operator="lessThan">
      <formula>1</formula>
    </cfRule>
  </conditionalFormatting>
  <conditionalFormatting sqref="C13:G13">
    <cfRule type="cellIs" dxfId="8" priority="7" operator="lessThan">
      <formula>1</formula>
    </cfRule>
  </conditionalFormatting>
  <conditionalFormatting sqref="F13">
    <cfRule type="cellIs" dxfId="7" priority="6" operator="lessThan">
      <formula>1</formula>
    </cfRule>
  </conditionalFormatting>
  <conditionalFormatting sqref="C4:G4">
    <cfRule type="cellIs" dxfId="6" priority="5" operator="lessThan">
      <formula>1</formula>
    </cfRule>
  </conditionalFormatting>
  <conditionalFormatting sqref="F4">
    <cfRule type="cellIs" dxfId="5" priority="4" operator="lessThan">
      <formula>1</formula>
    </cfRule>
  </conditionalFormatting>
  <conditionalFormatting sqref="H3:H16">
    <cfRule type="cellIs" dxfId="4" priority="3" operator="lessThan">
      <formula>1</formula>
    </cfRule>
  </conditionalFormatting>
  <conditionalFormatting sqref="H3:H16">
    <cfRule type="cellIs" dxfId="3" priority="2" operator="lessThan">
      <formula>1</formula>
    </cfRule>
  </conditionalFormatting>
  <conditionalFormatting sqref="H2:H16">
    <cfRule type="containsBlanks" dxfId="2" priority="1">
      <formula>LEN(TRIM(H2))=0</formula>
    </cfRule>
  </conditionalFormatting>
  <pageMargins left="0.7" right="0.7" top="0.75" bottom="0.75" header="0.3" footer="0.3"/>
  <pageSetup scale="48" orientation="landscape" verticalDpi="599"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25"/>
  <sheetViews>
    <sheetView zoomScale="85" zoomScaleNormal="85" workbookViewId="0">
      <pane xSplit="1" ySplit="1" topLeftCell="B2" activePane="bottomRight" state="frozen"/>
      <selection pane="topRight" activeCell="B1" sqref="B1"/>
      <selection pane="bottomLeft" activeCell="A2" sqref="A2"/>
      <selection pane="bottomRight" activeCell="E20" sqref="E20"/>
    </sheetView>
  </sheetViews>
  <sheetFormatPr defaultRowHeight="15" x14ac:dyDescent="0.25"/>
  <cols>
    <col min="1" max="1" width="9.140625" style="10"/>
    <col min="2" max="8" width="42.7109375" style="7" customWidth="1"/>
    <col min="9" max="16384" width="9.140625" style="7"/>
  </cols>
  <sheetData>
    <row r="1" spans="1:8" s="11" customFormat="1" ht="15.75" thickBot="1" x14ac:dyDescent="0.3">
      <c r="A1" s="17"/>
      <c r="B1" s="18" t="s">
        <v>0</v>
      </c>
      <c r="C1" s="78" t="s">
        <v>1</v>
      </c>
      <c r="D1" s="67" t="s">
        <v>2</v>
      </c>
      <c r="E1" s="19" t="s">
        <v>3</v>
      </c>
      <c r="F1" s="19" t="s">
        <v>4</v>
      </c>
      <c r="G1" s="19" t="s">
        <v>5</v>
      </c>
      <c r="H1" s="20" t="s">
        <v>6</v>
      </c>
    </row>
    <row r="2" spans="1:8" s="5" customFormat="1" ht="60" x14ac:dyDescent="0.25">
      <c r="A2" s="21">
        <v>0.29166666666666702</v>
      </c>
      <c r="B2" s="22" t="s">
        <v>15</v>
      </c>
      <c r="C2" s="79" t="s">
        <v>15</v>
      </c>
      <c r="D2" s="120" t="s">
        <v>399</v>
      </c>
      <c r="E2" s="121" t="s">
        <v>399</v>
      </c>
      <c r="F2" s="121" t="s">
        <v>399</v>
      </c>
      <c r="G2" s="121" t="s">
        <v>399</v>
      </c>
      <c r="H2" s="122" t="s">
        <v>399</v>
      </c>
    </row>
    <row r="3" spans="1:8" s="5" customFormat="1" x14ac:dyDescent="0.25">
      <c r="A3" s="21">
        <v>0.33333333333333298</v>
      </c>
      <c r="B3" s="25" t="s">
        <v>23</v>
      </c>
      <c r="C3" s="76"/>
      <c r="D3" s="69"/>
      <c r="E3" s="6"/>
      <c r="F3" s="6"/>
      <c r="G3" s="6"/>
      <c r="H3" s="12"/>
    </row>
    <row r="4" spans="1:8" s="5" customFormat="1" x14ac:dyDescent="0.25">
      <c r="A4" s="21">
        <v>0.375</v>
      </c>
      <c r="B4" s="15" t="s">
        <v>214</v>
      </c>
      <c r="C4" s="77" t="s">
        <v>214</v>
      </c>
      <c r="D4" s="69"/>
      <c r="E4" s="6"/>
      <c r="F4" s="6"/>
      <c r="G4" s="6" t="s">
        <v>344</v>
      </c>
      <c r="H4" s="12"/>
    </row>
    <row r="5" spans="1:8" s="5" customFormat="1" ht="45" x14ac:dyDescent="0.25">
      <c r="A5" s="21">
        <v>0.41666666666666702</v>
      </c>
      <c r="B5" s="14" t="s">
        <v>302</v>
      </c>
      <c r="C5" s="76"/>
      <c r="D5" s="69" t="s">
        <v>401</v>
      </c>
      <c r="E5" s="6" t="s">
        <v>401</v>
      </c>
      <c r="F5" s="6" t="s">
        <v>402</v>
      </c>
      <c r="G5" s="6" t="s">
        <v>401</v>
      </c>
      <c r="H5" s="12" t="s">
        <v>401</v>
      </c>
    </row>
    <row r="6" spans="1:8" s="5" customFormat="1" x14ac:dyDescent="0.25">
      <c r="A6" s="21">
        <v>0.45833333333333298</v>
      </c>
      <c r="B6" s="15"/>
      <c r="C6" s="76"/>
      <c r="D6" s="69"/>
      <c r="E6" s="6"/>
      <c r="F6" s="6"/>
      <c r="G6" s="6"/>
      <c r="H6" s="12"/>
    </row>
    <row r="7" spans="1:8" s="5" customFormat="1" x14ac:dyDescent="0.25">
      <c r="A7" s="21">
        <v>0.5</v>
      </c>
      <c r="B7" s="15"/>
      <c r="C7" s="76"/>
      <c r="D7" s="69"/>
      <c r="E7" s="6"/>
      <c r="F7" s="6"/>
      <c r="G7" s="6"/>
      <c r="H7" s="12"/>
    </row>
    <row r="8" spans="1:8" s="5" customFormat="1" x14ac:dyDescent="0.25">
      <c r="A8" s="21">
        <v>0.54166666666666696</v>
      </c>
      <c r="B8" s="15" t="s">
        <v>22</v>
      </c>
      <c r="C8" s="76"/>
      <c r="D8" s="69"/>
      <c r="E8" s="6"/>
      <c r="F8" s="6"/>
      <c r="G8" s="6"/>
      <c r="H8" s="12"/>
    </row>
    <row r="9" spans="1:8" s="5" customFormat="1" x14ac:dyDescent="0.25">
      <c r="A9" s="21">
        <v>0.58333333333333304</v>
      </c>
      <c r="B9" s="15"/>
      <c r="C9" s="76"/>
      <c r="D9" s="69" t="s">
        <v>403</v>
      </c>
      <c r="E9" s="6" t="s">
        <v>403</v>
      </c>
      <c r="F9" s="6" t="s">
        <v>403</v>
      </c>
      <c r="G9" s="6" t="s">
        <v>403</v>
      </c>
      <c r="H9" s="12" t="s">
        <v>403</v>
      </c>
    </row>
    <row r="10" spans="1:8" s="5" customFormat="1" x14ac:dyDescent="0.25">
      <c r="A10" s="21">
        <v>0.625</v>
      </c>
      <c r="B10" s="16" t="s">
        <v>19</v>
      </c>
      <c r="C10" s="75" t="s">
        <v>19</v>
      </c>
      <c r="D10" s="70"/>
      <c r="E10" s="4"/>
      <c r="F10" s="4"/>
      <c r="G10" s="4"/>
      <c r="H10" s="13"/>
    </row>
    <row r="11" spans="1:8" s="5" customFormat="1" ht="30" x14ac:dyDescent="0.25">
      <c r="A11" s="21">
        <v>0.66666666666666696</v>
      </c>
      <c r="B11" s="16" t="s">
        <v>14</v>
      </c>
      <c r="C11" s="75" t="s">
        <v>24</v>
      </c>
      <c r="D11" s="70" t="s">
        <v>18</v>
      </c>
      <c r="E11" s="4" t="s">
        <v>18</v>
      </c>
      <c r="F11" s="4" t="s">
        <v>18</v>
      </c>
      <c r="G11" s="4" t="s">
        <v>18</v>
      </c>
      <c r="H11" s="13" t="s">
        <v>18</v>
      </c>
    </row>
    <row r="12" spans="1:8" s="5" customFormat="1" x14ac:dyDescent="0.25">
      <c r="A12" s="21">
        <v>0.70833333333333304</v>
      </c>
      <c r="B12" s="16"/>
      <c r="C12" s="75"/>
      <c r="D12" s="70"/>
      <c r="E12" s="4"/>
      <c r="F12" s="4"/>
      <c r="G12" s="4"/>
      <c r="H12" s="13"/>
    </row>
    <row r="13" spans="1:8" s="5" customFormat="1" ht="45" x14ac:dyDescent="0.25">
      <c r="A13" s="21">
        <v>0.75</v>
      </c>
      <c r="B13" s="16" t="s">
        <v>289</v>
      </c>
      <c r="C13" s="75" t="s">
        <v>200</v>
      </c>
      <c r="D13" s="70" t="s">
        <v>290</v>
      </c>
      <c r="E13" s="4" t="s">
        <v>290</v>
      </c>
      <c r="F13" s="4" t="s">
        <v>290</v>
      </c>
      <c r="G13" s="4" t="s">
        <v>290</v>
      </c>
      <c r="H13" s="13" t="s">
        <v>290</v>
      </c>
    </row>
    <row r="14" spans="1:8" s="5" customFormat="1" ht="30" x14ac:dyDescent="0.25">
      <c r="A14" s="21">
        <v>0.79166666666666696</v>
      </c>
      <c r="B14" s="16" t="s">
        <v>17</v>
      </c>
      <c r="C14" s="75" t="s">
        <v>17</v>
      </c>
      <c r="D14" s="70" t="s">
        <v>17</v>
      </c>
      <c r="E14" s="4" t="s">
        <v>17</v>
      </c>
      <c r="F14" s="4" t="s">
        <v>17</v>
      </c>
      <c r="G14" s="4" t="s">
        <v>17</v>
      </c>
      <c r="H14" s="13" t="s">
        <v>17</v>
      </c>
    </row>
    <row r="15" spans="1:8" s="5" customFormat="1" x14ac:dyDescent="0.25">
      <c r="A15" s="21">
        <v>0.83333333333333304</v>
      </c>
      <c r="B15" s="16"/>
      <c r="C15" s="75"/>
      <c r="D15" s="70"/>
      <c r="E15" s="4"/>
      <c r="F15" s="4"/>
      <c r="G15" s="4"/>
      <c r="H15" s="13"/>
    </row>
    <row r="16" spans="1:8" s="5" customFormat="1" x14ac:dyDescent="0.25">
      <c r="A16" s="21">
        <v>0.875</v>
      </c>
      <c r="B16" s="16"/>
      <c r="C16" s="75"/>
      <c r="D16" s="70"/>
      <c r="E16" s="4"/>
      <c r="F16" s="4"/>
      <c r="G16" s="4"/>
      <c r="H16" s="13"/>
    </row>
    <row r="17" spans="1:8" s="5" customFormat="1" ht="15.75" thickBot="1" x14ac:dyDescent="0.3">
      <c r="A17" s="21">
        <v>0.91666666666666696</v>
      </c>
      <c r="B17" s="16"/>
      <c r="C17" s="83"/>
      <c r="D17" s="103" t="s">
        <v>20</v>
      </c>
      <c r="E17" s="4" t="s">
        <v>20</v>
      </c>
      <c r="F17" s="4" t="s">
        <v>20</v>
      </c>
      <c r="G17" s="4" t="s">
        <v>20</v>
      </c>
      <c r="H17" s="89" t="s">
        <v>20</v>
      </c>
    </row>
    <row r="18" spans="1:8" s="5" customFormat="1" x14ac:dyDescent="0.25">
      <c r="A18" s="21">
        <v>0.95833333333333304</v>
      </c>
      <c r="B18" s="81" t="s">
        <v>291</v>
      </c>
      <c r="C18" s="68" t="s">
        <v>291</v>
      </c>
      <c r="D18" s="6" t="s">
        <v>291</v>
      </c>
      <c r="E18" s="6" t="s">
        <v>291</v>
      </c>
      <c r="F18" s="6" t="s">
        <v>291</v>
      </c>
      <c r="G18" s="86" t="s">
        <v>291</v>
      </c>
      <c r="H18" s="84" t="s">
        <v>291</v>
      </c>
    </row>
    <row r="19" spans="1:8" s="5" customFormat="1" x14ac:dyDescent="0.25">
      <c r="A19" s="21">
        <v>1</v>
      </c>
      <c r="B19" s="81"/>
      <c r="C19" s="69"/>
      <c r="D19" s="6"/>
      <c r="E19" s="6"/>
      <c r="F19" s="6"/>
      <c r="G19" s="86"/>
      <c r="H19" s="85"/>
    </row>
    <row r="20" spans="1:8" s="5" customFormat="1" x14ac:dyDescent="0.25">
      <c r="A20" s="21">
        <v>4.1666666666666664E-2</v>
      </c>
      <c r="B20" s="81"/>
      <c r="C20" s="69"/>
      <c r="D20" s="6"/>
      <c r="E20" s="6"/>
      <c r="F20" s="6"/>
      <c r="G20" s="86"/>
      <c r="H20" s="85"/>
    </row>
    <row r="21" spans="1:8" s="5" customFormat="1" x14ac:dyDescent="0.25">
      <c r="A21" s="21">
        <v>8.3333333333333301E-2</v>
      </c>
      <c r="B21" s="81"/>
      <c r="C21" s="69"/>
      <c r="D21" s="6"/>
      <c r="E21" s="6"/>
      <c r="F21" s="6"/>
      <c r="G21" s="86"/>
      <c r="H21" s="85"/>
    </row>
    <row r="22" spans="1:8" s="5" customFormat="1" x14ac:dyDescent="0.25">
      <c r="A22" s="21">
        <v>0.125</v>
      </c>
      <c r="B22" s="81"/>
      <c r="C22" s="69"/>
      <c r="D22" s="6"/>
      <c r="E22" s="6"/>
      <c r="F22" s="6"/>
      <c r="G22" s="86"/>
      <c r="H22" s="85"/>
    </row>
    <row r="23" spans="1:8" s="5" customFormat="1" x14ac:dyDescent="0.25">
      <c r="A23" s="21">
        <v>0.16666666666666699</v>
      </c>
      <c r="B23" s="81"/>
      <c r="C23" s="69"/>
      <c r="D23" s="6"/>
      <c r="E23" s="6"/>
      <c r="F23" s="6"/>
      <c r="G23" s="86"/>
      <c r="H23" s="85"/>
    </row>
    <row r="24" spans="1:8" s="5" customFormat="1" ht="60" x14ac:dyDescent="0.25">
      <c r="A24" s="21">
        <v>0.20833333333333301</v>
      </c>
      <c r="B24" s="81"/>
      <c r="C24" s="69" t="s">
        <v>21</v>
      </c>
      <c r="D24" s="6" t="s">
        <v>269</v>
      </c>
      <c r="E24" s="26" t="s">
        <v>269</v>
      </c>
      <c r="F24" s="26" t="s">
        <v>269</v>
      </c>
      <c r="G24" s="87" t="s">
        <v>269</v>
      </c>
      <c r="H24" s="85" t="s">
        <v>346</v>
      </c>
    </row>
    <row r="25" spans="1:8" s="5" customFormat="1" ht="45.75" thickBot="1" x14ac:dyDescent="0.3">
      <c r="A25" s="21">
        <v>0.25</v>
      </c>
      <c r="B25" s="82"/>
      <c r="C25" s="123"/>
      <c r="D25" s="104" t="s">
        <v>284</v>
      </c>
      <c r="E25" s="24" t="s">
        <v>284</v>
      </c>
      <c r="F25" s="24" t="s">
        <v>284</v>
      </c>
      <c r="G25" s="88" t="s">
        <v>284</v>
      </c>
      <c r="H25" s="90" t="s">
        <v>284</v>
      </c>
    </row>
  </sheetData>
  <pageMargins left="0.7" right="0.7" top="0.75" bottom="0.75" header="0.3" footer="0.3"/>
  <pageSetup paperSize="5" scale="62" fitToHeight="0" orientation="landscape" verticalDpi="599"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workbookViewId="0">
      <selection activeCell="D3" sqref="D3"/>
    </sheetView>
  </sheetViews>
  <sheetFormatPr defaultRowHeight="15" x14ac:dyDescent="0.25"/>
  <cols>
    <col min="1" max="1" width="19.5703125" style="1" bestFit="1" customWidth="1"/>
    <col min="2" max="2" width="14" style="2" bestFit="1" customWidth="1"/>
    <col min="3" max="3" width="12" style="2" bestFit="1" customWidth="1"/>
    <col min="4" max="5" width="14" style="2" bestFit="1" customWidth="1"/>
    <col min="6" max="6" width="16.140625" style="2" bestFit="1" customWidth="1"/>
    <col min="7" max="8" width="14" style="2" bestFit="1" customWidth="1"/>
    <col min="12" max="12" width="9.7109375" bestFit="1" customWidth="1"/>
    <col min="14" max="14" width="10.28515625" bestFit="1" customWidth="1"/>
  </cols>
  <sheetData>
    <row r="1" spans="1:12" s="1" customFormat="1" x14ac:dyDescent="0.25">
      <c r="A1" s="129" t="s">
        <v>390</v>
      </c>
      <c r="B1" s="98" t="s">
        <v>0</v>
      </c>
      <c r="C1" s="98" t="s">
        <v>1</v>
      </c>
      <c r="D1" s="98" t="s">
        <v>2</v>
      </c>
      <c r="E1" s="98" t="s">
        <v>3</v>
      </c>
      <c r="F1" s="98" t="s">
        <v>4</v>
      </c>
      <c r="G1" s="98" t="s">
        <v>5</v>
      </c>
      <c r="H1" s="99" t="s">
        <v>6</v>
      </c>
    </row>
    <row r="2" spans="1:12" x14ac:dyDescent="0.25">
      <c r="A2" s="93" t="s">
        <v>10</v>
      </c>
      <c r="B2" s="8"/>
      <c r="C2" s="9"/>
      <c r="D2" s="9"/>
      <c r="E2" s="9"/>
      <c r="F2" s="9"/>
      <c r="G2" s="9"/>
      <c r="H2" s="95"/>
      <c r="L2" s="113"/>
    </row>
    <row r="3" spans="1:12" x14ac:dyDescent="0.25">
      <c r="A3" s="94" t="s">
        <v>7</v>
      </c>
      <c r="B3" s="71" t="str">
        <f ca="1">IF(B24="No", "07:00 Auto", "08:00 Auto")</f>
        <v>07:00 Auto</v>
      </c>
      <c r="C3" s="3" t="s">
        <v>375</v>
      </c>
      <c r="D3" s="3" t="str">
        <f ca="1">IF(B24="No", "05:30 Auto", "06:30 Auto")</f>
        <v>05:30 Auto</v>
      </c>
      <c r="E3" s="3" t="str">
        <f ca="1">IF(B24="No", "05:30 Auto", "06:30 Auto")</f>
        <v>05:30 Auto</v>
      </c>
      <c r="F3" s="3" t="str">
        <f ca="1">IF(B24="No", "05:30 Auto", "06:30 Auto")</f>
        <v>05:30 Auto</v>
      </c>
      <c r="G3" s="3" t="str">
        <f ca="1">IF(B24="No", "05:30 Auto", "06:30 Auto")</f>
        <v>05:30 Auto</v>
      </c>
      <c r="H3" s="96" t="str">
        <f ca="1">IF(B24="No", "05:30 Auto", "06:30 Auto")</f>
        <v>05:30 Auto</v>
      </c>
    </row>
    <row r="4" spans="1:12" x14ac:dyDescent="0.25">
      <c r="A4" s="94" t="s">
        <v>8</v>
      </c>
      <c r="B4" t="str">
        <f ca="1">IF(B24="No", "12:00 1 Way", "13:00 1 Way")</f>
        <v>12:00 1 Way</v>
      </c>
      <c r="C4" s="3" t="s">
        <v>375</v>
      </c>
      <c r="D4" s="3" t="str">
        <f ca="1">IF(B24="No", "18:00 1 Way", "19:00 1 Way")</f>
        <v>18:00 1 Way</v>
      </c>
      <c r="E4" s="3" t="str">
        <f ca="1">IF(B24="No", "18:00 1 Way", "19:00 1 Way")</f>
        <v>18:00 1 Way</v>
      </c>
      <c r="F4" s="3" t="str">
        <f ca="1">IF(B24="No", "18:00 1 Way", "19:00 1 Way")</f>
        <v>18:00 1 Way</v>
      </c>
      <c r="G4" s="3" t="str">
        <f ca="1">IF(B24="No", "18:00 1 Way", "19:00 1 Way")</f>
        <v>18:00 1 Way</v>
      </c>
      <c r="H4" s="96" t="str">
        <f ca="1">IF(B24="No", "18:00 1 Way", "19:00 1 Way")</f>
        <v>18:00 1 Way</v>
      </c>
    </row>
    <row r="5" spans="1:12" x14ac:dyDescent="0.25">
      <c r="A5" s="116" t="s">
        <v>9</v>
      </c>
      <c r="B5" s="8"/>
      <c r="C5" s="9"/>
      <c r="D5" s="9"/>
      <c r="E5" s="9"/>
      <c r="F5" s="9"/>
      <c r="G5" s="9"/>
      <c r="H5" s="95"/>
    </row>
    <row r="6" spans="1:12" x14ac:dyDescent="0.25">
      <c r="A6" s="94" t="s">
        <v>7</v>
      </c>
      <c r="B6" s="3" t="str">
        <f ca="1">IF(B24="No", "07:00 Auto", "08:00 Auto")</f>
        <v>07:00 Auto</v>
      </c>
      <c r="C6" s="3" t="s">
        <v>375</v>
      </c>
      <c r="D6" s="3" t="str">
        <f ca="1">IF(B24="No", "05:00 Auto", "06:00 Auto")</f>
        <v>05:00 Auto</v>
      </c>
      <c r="E6" s="3" t="str">
        <f ca="1">IF(B24="No", "05:00 Auto", "06:00 Auto")</f>
        <v>05:00 Auto</v>
      </c>
      <c r="F6" s="3" t="str">
        <f ca="1">IF(B24="No", "05:00 Auto", "06:00 Auto")</f>
        <v>05:00 Auto</v>
      </c>
      <c r="G6" s="3" t="str">
        <f ca="1">IF(B24="No", "05:00 Auto", "06:00 Auto")</f>
        <v>05:00 Auto</v>
      </c>
      <c r="H6" s="96" t="str">
        <f ca="1">IF(B24="No", "05:00 Auto", "06:00 Auto")</f>
        <v>05:00 Auto</v>
      </c>
    </row>
    <row r="7" spans="1:12" x14ac:dyDescent="0.25">
      <c r="A7" s="94" t="s">
        <v>8</v>
      </c>
      <c r="B7" s="3" t="str">
        <f ca="1">IF(B24="No", "18:00 1 Way", "19:00 1 Way")</f>
        <v>18:00 1 Way</v>
      </c>
      <c r="C7" s="3" t="s">
        <v>375</v>
      </c>
      <c r="D7" s="3" t="str">
        <f ca="1">IF(B24="No", "18:00 1 Way", "19:00 1 Way")</f>
        <v>18:00 1 Way</v>
      </c>
      <c r="E7" s="3" t="str">
        <f ca="1">IF(B24="No", "18:00 1 Way", "19:00 1 Way")</f>
        <v>18:00 1 Way</v>
      </c>
      <c r="F7" s="3" t="str">
        <f ca="1">IF(B24="No", "18:00 1 Way", "19:00 1 Way")</f>
        <v>18:00 1 Way</v>
      </c>
      <c r="G7" s="3" t="str">
        <f ca="1">IF(B24="No", "18:00 1 Way", "19:00 1 Way")</f>
        <v>18:00 1 Way</v>
      </c>
      <c r="H7" s="96" t="str">
        <f ca="1">IF(B24="No", "18:00 1 Way", "19:00 1 Way")</f>
        <v>18:00 1 Way</v>
      </c>
    </row>
    <row r="8" spans="1:12" x14ac:dyDescent="0.25">
      <c r="A8" s="93" t="s">
        <v>11</v>
      </c>
      <c r="B8" s="8"/>
      <c r="C8" s="9"/>
      <c r="D8" s="9"/>
      <c r="E8" s="9"/>
      <c r="F8" s="9"/>
      <c r="G8" s="9"/>
      <c r="H8" s="95"/>
    </row>
    <row r="9" spans="1:12" x14ac:dyDescent="0.25">
      <c r="A9" s="94" t="s">
        <v>7</v>
      </c>
      <c r="B9" s="3" t="str">
        <f ca="1">IF(B24="No", "07:00 Auto", "08:00 Auto")</f>
        <v>07:00 Auto</v>
      </c>
      <c r="C9" s="3" t="s">
        <v>375</v>
      </c>
      <c r="D9" s="3" t="str">
        <f ca="1">IF(B24="No", "05:00 Auto", "06:00 Auto")</f>
        <v>05:00 Auto</v>
      </c>
      <c r="E9" s="3" t="str">
        <f ca="1">IF(B24="No", "05:00 Auto", "06:00 Auto")</f>
        <v>05:00 Auto</v>
      </c>
      <c r="F9" s="3" t="str">
        <f ca="1">IF(B24="No", "05:00 Auto", "06:00 Auto")</f>
        <v>05:00 Auto</v>
      </c>
      <c r="G9" s="3" t="str">
        <f ca="1">IF(B24="No", "05:00 Auto", "06:00 Auto")</f>
        <v>05:00 Auto</v>
      </c>
      <c r="H9" s="96" t="str">
        <f ca="1">IF(B24="No", "05:00 Auto", "06:00 Auto")</f>
        <v>05:00 Auto</v>
      </c>
    </row>
    <row r="10" spans="1:12" x14ac:dyDescent="0.25">
      <c r="A10" s="94" t="s">
        <v>8</v>
      </c>
      <c r="B10" s="3" t="str">
        <f ca="1">IF(B24="No", "18:00 1 Way", "19:00 1 Way")</f>
        <v>18:00 1 Way</v>
      </c>
      <c r="C10" s="3" t="s">
        <v>375</v>
      </c>
      <c r="D10" s="3" t="str">
        <f ca="1">IF(B24="No", "18:00 1 Way", "19:00 1 Way")</f>
        <v>18:00 1 Way</v>
      </c>
      <c r="E10" s="3" t="str">
        <f ca="1">IF(B24="No", "18:00 1 Way", "19:00 1 Way")</f>
        <v>18:00 1 Way</v>
      </c>
      <c r="F10" s="3" t="str">
        <f ca="1">IF(B24="No", "18:00 1 Way", "19:00 1 Way")</f>
        <v>18:00 1 Way</v>
      </c>
      <c r="G10" s="3" t="str">
        <f ca="1">IF(B24="No", "18:00 1 Way", "19:00 1 Way")</f>
        <v>18:00 1 Way</v>
      </c>
      <c r="H10" s="96" t="str">
        <f ca="1">IF(B24="No", "18:00 1 Way", "19:00 1 Way")</f>
        <v>18:00 1 Way</v>
      </c>
    </row>
    <row r="11" spans="1:12" x14ac:dyDescent="0.25">
      <c r="A11" s="93" t="s">
        <v>12</v>
      </c>
      <c r="B11" s="8"/>
      <c r="C11" s="9"/>
      <c r="D11" s="9"/>
      <c r="E11" s="9"/>
      <c r="F11" s="9"/>
      <c r="G11" s="9"/>
      <c r="H11" s="95"/>
    </row>
    <row r="12" spans="1:12" x14ac:dyDescent="0.25">
      <c r="A12" s="94" t="s">
        <v>7</v>
      </c>
      <c r="B12" s="3" t="s">
        <v>375</v>
      </c>
      <c r="C12" s="3" t="s">
        <v>375</v>
      </c>
      <c r="D12" s="23" t="str">
        <f ca="1">IF(B24="No", "07:00 Auto", "08:00 Auto")</f>
        <v>07:00 Auto</v>
      </c>
      <c r="E12" s="23" t="str">
        <f ca="1">IF(B24="No", "07:00 Auto", "08:00 Auto")</f>
        <v>07:00 Auto</v>
      </c>
      <c r="F12" s="23" t="str">
        <f ca="1">IF(B24="No", "07:00 Auto", "08:00 Auto")</f>
        <v>07:00 Auto</v>
      </c>
      <c r="G12" s="23" t="str">
        <f ca="1">IF(B24="No", "07:00 Auto", "08:00 Auto")</f>
        <v>07:00 Auto</v>
      </c>
      <c r="H12" s="97" t="str">
        <f ca="1">IF(B24="No", "07:00 Auto", "08:00 Auto")</f>
        <v>07:00 Auto</v>
      </c>
    </row>
    <row r="13" spans="1:12" x14ac:dyDescent="0.25">
      <c r="A13" s="94" t="s">
        <v>8</v>
      </c>
      <c r="B13" s="3" t="s">
        <v>375</v>
      </c>
      <c r="C13" s="3" t="s">
        <v>375</v>
      </c>
      <c r="D13" s="23" t="str">
        <f ca="1">IF(B24="No", "18:00 1 Way", "19:00 1 Way")</f>
        <v>18:00 1 Way</v>
      </c>
      <c r="E13" s="23" t="str">
        <f ca="1">IF(B24="No", "18:00 1 Way", "19:00 1 Way")</f>
        <v>18:00 1 Way</v>
      </c>
      <c r="F13" s="23" t="str">
        <f ca="1">IF(B24="No", "18:00 1 Way", "19:00 1 Way")</f>
        <v>18:00 1 Way</v>
      </c>
      <c r="G13" s="23" t="str">
        <f ca="1">IF(B24="No", "18:00 1 Way", "19:00 1 Way")</f>
        <v>18:00 1 Way</v>
      </c>
      <c r="H13" s="97" t="str">
        <f ca="1">IF(B24="No", "18:00 1 Way", "19:00 1 Way")</f>
        <v>18:00 1 Way</v>
      </c>
    </row>
    <row r="14" spans="1:12" x14ac:dyDescent="0.25">
      <c r="A14" s="93" t="s">
        <v>13</v>
      </c>
      <c r="B14" s="8"/>
      <c r="C14" s="9"/>
      <c r="D14" s="9"/>
      <c r="E14" s="9"/>
      <c r="F14" s="9"/>
      <c r="G14" s="9"/>
      <c r="H14" s="95"/>
    </row>
    <row r="15" spans="1:12" x14ac:dyDescent="0.25">
      <c r="A15" s="94" t="s">
        <v>7</v>
      </c>
      <c r="B15" s="3" t="s">
        <v>375</v>
      </c>
      <c r="C15" s="3" t="s">
        <v>375</v>
      </c>
      <c r="D15" s="3" t="s">
        <v>375</v>
      </c>
      <c r="E15" s="3" t="s">
        <v>375</v>
      </c>
      <c r="F15" s="3" t="s">
        <v>375</v>
      </c>
      <c r="G15" s="3" t="s">
        <v>375</v>
      </c>
      <c r="H15" s="96" t="s">
        <v>375</v>
      </c>
    </row>
    <row r="16" spans="1:12" x14ac:dyDescent="0.25">
      <c r="A16" s="94" t="s">
        <v>8</v>
      </c>
      <c r="B16" s="3" t="s">
        <v>375</v>
      </c>
      <c r="C16" s="3" t="s">
        <v>375</v>
      </c>
      <c r="D16" s="3" t="s">
        <v>375</v>
      </c>
      <c r="E16" s="3" t="s">
        <v>375</v>
      </c>
      <c r="F16" s="3" t="s">
        <v>375</v>
      </c>
      <c r="G16" s="3" t="s">
        <v>375</v>
      </c>
      <c r="H16" s="96" t="s">
        <v>375</v>
      </c>
    </row>
    <row r="17" spans="1:9" x14ac:dyDescent="0.25">
      <c r="A17" s="93" t="s">
        <v>16</v>
      </c>
      <c r="B17" s="8"/>
      <c r="C17" s="9"/>
      <c r="D17" s="9"/>
      <c r="E17" s="9"/>
      <c r="F17" s="9"/>
      <c r="G17" s="9"/>
      <c r="H17" s="95"/>
    </row>
    <row r="18" spans="1:9" x14ac:dyDescent="0.25">
      <c r="A18" s="94" t="s">
        <v>7</v>
      </c>
      <c r="B18" s="3" t="s">
        <v>375</v>
      </c>
      <c r="C18" s="3" t="s">
        <v>375</v>
      </c>
      <c r="D18" s="3" t="s">
        <v>375</v>
      </c>
      <c r="E18" s="3" t="s">
        <v>375</v>
      </c>
      <c r="F18" s="3" t="s">
        <v>375</v>
      </c>
      <c r="G18" s="3" t="s">
        <v>375</v>
      </c>
      <c r="H18" s="96" t="s">
        <v>375</v>
      </c>
    </row>
    <row r="19" spans="1:9" x14ac:dyDescent="0.25">
      <c r="A19" s="100" t="s">
        <v>8</v>
      </c>
      <c r="B19" s="101" t="s">
        <v>375</v>
      </c>
      <c r="C19" s="101" t="s">
        <v>375</v>
      </c>
      <c r="D19" s="101" t="s">
        <v>375</v>
      </c>
      <c r="E19" s="101" t="s">
        <v>375</v>
      </c>
      <c r="F19" s="101" t="s">
        <v>375</v>
      </c>
      <c r="G19" s="101" t="s">
        <v>375</v>
      </c>
      <c r="H19" s="102" t="s">
        <v>375</v>
      </c>
    </row>
    <row r="24" spans="1:9" x14ac:dyDescent="0.25">
      <c r="A24" s="1" t="s">
        <v>374</v>
      </c>
      <c r="B24" s="2" t="str">
        <f ca="1">IF(AND(A25&gt;=DATE(YEAR(A25),3,1)+14-WEEKDAY(DATE(YEAR(A25),3,1)-1), A25 &lt; DATE(YEAR(A25),11,1)+7-WEEKDAY(DATE(YEAR(A25),11,1)-1)),"Yes","No")</f>
        <v>No</v>
      </c>
    </row>
    <row r="25" spans="1:9" x14ac:dyDescent="0.25">
      <c r="A25" s="114">
        <f ca="1">TODAY()</f>
        <v>45322</v>
      </c>
      <c r="B25" s="115"/>
      <c r="C25" s="115"/>
      <c r="D25" s="115"/>
      <c r="E25" s="115"/>
      <c r="F25" s="115"/>
      <c r="G25" s="115"/>
      <c r="H25" s="115"/>
      <c r="I25" s="115"/>
    </row>
    <row r="32" spans="1:9" x14ac:dyDescent="0.25">
      <c r="A32" s="105"/>
    </row>
  </sheetData>
  <pageMargins left="0.7" right="0.7" top="0.75" bottom="0.75" header="0.3" footer="0.3"/>
  <pageSetup orientation="landscape" verticalDpi="599"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4"/>
  <sheetViews>
    <sheetView workbookViewId="0">
      <pane ySplit="1" topLeftCell="A2" activePane="bottomLeft" state="frozen"/>
      <selection pane="bottomLeft" activeCell="A69" sqref="A69:XFD69"/>
    </sheetView>
  </sheetViews>
  <sheetFormatPr defaultRowHeight="15" x14ac:dyDescent="0.25"/>
  <cols>
    <col min="1" max="1" width="11.5703125" style="28" bestFit="1" customWidth="1"/>
    <col min="2" max="2" width="16.5703125" style="28" bestFit="1" customWidth="1"/>
    <col min="3" max="3" width="31.85546875" style="27" bestFit="1" customWidth="1"/>
    <col min="4" max="4" width="10.140625" style="27" bestFit="1" customWidth="1"/>
    <col min="5" max="5" width="12.85546875" style="27" bestFit="1" customWidth="1"/>
    <col min="6" max="6" width="11" style="27" bestFit="1" customWidth="1"/>
    <col min="7" max="7" width="74.85546875" style="27" bestFit="1" customWidth="1"/>
    <col min="8" max="8" width="23.28515625" style="27" bestFit="1" customWidth="1"/>
    <col min="9" max="9" width="21.140625" style="27" bestFit="1" customWidth="1"/>
    <col min="10" max="16384" width="9.140625" style="27"/>
  </cols>
  <sheetData>
    <row r="1" spans="1:9" s="35" customFormat="1" x14ac:dyDescent="0.25">
      <c r="A1" s="36" t="s">
        <v>70</v>
      </c>
      <c r="B1" s="36" t="s">
        <v>69</v>
      </c>
      <c r="C1" s="36" t="s">
        <v>66</v>
      </c>
      <c r="D1" s="36" t="s">
        <v>68</v>
      </c>
      <c r="E1" s="36" t="s">
        <v>78</v>
      </c>
      <c r="F1" s="36" t="s">
        <v>94</v>
      </c>
      <c r="G1" s="36" t="s">
        <v>128</v>
      </c>
      <c r="H1" s="35" t="s">
        <v>360</v>
      </c>
    </row>
    <row r="2" spans="1:9" x14ac:dyDescent="0.25">
      <c r="A2" s="30" t="s">
        <v>71</v>
      </c>
      <c r="B2" s="30">
        <v>1</v>
      </c>
      <c r="C2" s="47" t="s">
        <v>67</v>
      </c>
      <c r="D2" s="37" t="s">
        <v>73</v>
      </c>
      <c r="E2" s="37" t="s">
        <v>76</v>
      </c>
      <c r="F2" s="37" t="s">
        <v>79</v>
      </c>
      <c r="G2" s="37" t="s">
        <v>180</v>
      </c>
      <c r="I2" s="47" t="s">
        <v>185</v>
      </c>
    </row>
    <row r="3" spans="1:9" x14ac:dyDescent="0.25">
      <c r="A3" s="30" t="s">
        <v>71</v>
      </c>
      <c r="B3" s="30">
        <v>2</v>
      </c>
      <c r="C3" s="47" t="s">
        <v>74</v>
      </c>
      <c r="D3" s="37" t="s">
        <v>75</v>
      </c>
      <c r="E3" s="37" t="s">
        <v>77</v>
      </c>
      <c r="F3" s="37" t="s">
        <v>109</v>
      </c>
      <c r="G3" s="37" t="s">
        <v>181</v>
      </c>
      <c r="I3" s="40" t="s">
        <v>186</v>
      </c>
    </row>
    <row r="4" spans="1:9" x14ac:dyDescent="0.25">
      <c r="A4" s="30" t="s">
        <v>71</v>
      </c>
      <c r="B4" s="30">
        <v>3</v>
      </c>
      <c r="C4" s="47" t="s">
        <v>75</v>
      </c>
      <c r="D4" s="37" t="s">
        <v>75</v>
      </c>
      <c r="E4" s="37" t="s">
        <v>76</v>
      </c>
      <c r="F4" s="37" t="s">
        <v>79</v>
      </c>
      <c r="G4" s="37" t="s">
        <v>182</v>
      </c>
      <c r="I4" s="43" t="s">
        <v>121</v>
      </c>
    </row>
    <row r="5" spans="1:9" x14ac:dyDescent="0.25">
      <c r="A5" s="30" t="s">
        <v>71</v>
      </c>
      <c r="B5" s="30">
        <v>4</v>
      </c>
      <c r="C5" s="47" t="s">
        <v>81</v>
      </c>
      <c r="D5" s="37" t="s">
        <v>82</v>
      </c>
      <c r="E5" s="37" t="s">
        <v>76</v>
      </c>
      <c r="F5" s="37" t="s">
        <v>83</v>
      </c>
      <c r="G5" s="37" t="s">
        <v>183</v>
      </c>
      <c r="I5" s="27" t="s">
        <v>200</v>
      </c>
    </row>
    <row r="6" spans="1:9" x14ac:dyDescent="0.25">
      <c r="A6" s="30" t="s">
        <v>71</v>
      </c>
      <c r="B6" s="30">
        <v>5</v>
      </c>
      <c r="C6" s="47" t="s">
        <v>84</v>
      </c>
      <c r="D6" s="37" t="s">
        <v>85</v>
      </c>
      <c r="E6" s="37" t="s">
        <v>76</v>
      </c>
      <c r="F6" s="37" t="s">
        <v>80</v>
      </c>
      <c r="G6" s="37" t="s">
        <v>184</v>
      </c>
    </row>
    <row r="7" spans="1:9" x14ac:dyDescent="0.25">
      <c r="A7" s="30" t="s">
        <v>71</v>
      </c>
      <c r="B7" s="30">
        <v>6</v>
      </c>
      <c r="C7" s="47" t="s">
        <v>86</v>
      </c>
      <c r="D7" s="37" t="s">
        <v>73</v>
      </c>
      <c r="E7" s="37" t="s">
        <v>76</v>
      </c>
      <c r="F7" s="37" t="s">
        <v>80</v>
      </c>
      <c r="G7" s="37"/>
    </row>
    <row r="8" spans="1:9" x14ac:dyDescent="0.25">
      <c r="A8" s="30" t="s">
        <v>71</v>
      </c>
      <c r="B8" s="30">
        <v>7</v>
      </c>
      <c r="C8" s="37" t="s">
        <v>87</v>
      </c>
      <c r="D8" s="38" t="s">
        <v>73</v>
      </c>
      <c r="E8" s="37" t="s">
        <v>76</v>
      </c>
      <c r="F8" s="37" t="s">
        <v>79</v>
      </c>
      <c r="G8" s="37"/>
    </row>
    <row r="9" spans="1:9" x14ac:dyDescent="0.25">
      <c r="A9" s="30" t="s">
        <v>71</v>
      </c>
      <c r="B9" s="30">
        <v>8</v>
      </c>
      <c r="C9" s="37" t="s">
        <v>88</v>
      </c>
      <c r="D9" s="38" t="s">
        <v>73</v>
      </c>
      <c r="E9" s="37" t="s">
        <v>76</v>
      </c>
      <c r="F9" s="37" t="s">
        <v>79</v>
      </c>
      <c r="G9" s="37"/>
    </row>
    <row r="10" spans="1:9" x14ac:dyDescent="0.25">
      <c r="A10" s="30" t="s">
        <v>71</v>
      </c>
      <c r="B10" s="30">
        <v>9</v>
      </c>
      <c r="C10" s="47" t="s">
        <v>89</v>
      </c>
      <c r="D10" s="37" t="s">
        <v>73</v>
      </c>
      <c r="E10" s="37" t="s">
        <v>76</v>
      </c>
      <c r="F10" s="37" t="s">
        <v>80</v>
      </c>
      <c r="G10" s="37"/>
    </row>
    <row r="11" spans="1:9" x14ac:dyDescent="0.25">
      <c r="A11" s="30" t="s">
        <v>71</v>
      </c>
      <c r="B11" s="30">
        <v>10</v>
      </c>
      <c r="C11" s="47" t="s">
        <v>90</v>
      </c>
      <c r="D11" s="37" t="s">
        <v>73</v>
      </c>
      <c r="E11" s="37" t="s">
        <v>76</v>
      </c>
      <c r="F11" s="37" t="s">
        <v>109</v>
      </c>
      <c r="G11" s="37"/>
    </row>
    <row r="12" spans="1:9" x14ac:dyDescent="0.25">
      <c r="A12" s="30" t="s">
        <v>71</v>
      </c>
      <c r="B12" s="30">
        <v>11</v>
      </c>
      <c r="C12" s="37" t="s">
        <v>91</v>
      </c>
      <c r="D12" s="37" t="s">
        <v>73</v>
      </c>
      <c r="E12" s="37" t="s">
        <v>76</v>
      </c>
      <c r="F12" s="37" t="s">
        <v>79</v>
      </c>
      <c r="G12" s="37"/>
    </row>
    <row r="13" spans="1:9" x14ac:dyDescent="0.25">
      <c r="A13" s="30" t="s">
        <v>71</v>
      </c>
      <c r="B13" s="30">
        <v>12</v>
      </c>
      <c r="C13" s="37" t="s">
        <v>92</v>
      </c>
      <c r="D13" s="37" t="s">
        <v>73</v>
      </c>
      <c r="E13" s="37" t="s">
        <v>76</v>
      </c>
      <c r="F13" s="37" t="s">
        <v>79</v>
      </c>
      <c r="G13" s="37" t="s">
        <v>187</v>
      </c>
    </row>
    <row r="14" spans="1:9" x14ac:dyDescent="0.25">
      <c r="A14" s="30" t="s">
        <v>71</v>
      </c>
      <c r="B14" s="30">
        <v>13</v>
      </c>
      <c r="C14" s="37" t="s">
        <v>93</v>
      </c>
      <c r="D14" s="37" t="s">
        <v>73</v>
      </c>
      <c r="E14" s="37" t="s">
        <v>76</v>
      </c>
      <c r="F14" s="37" t="s">
        <v>79</v>
      </c>
      <c r="G14" s="37"/>
    </row>
    <row r="15" spans="1:9" x14ac:dyDescent="0.25">
      <c r="A15" s="30" t="s">
        <v>71</v>
      </c>
      <c r="B15" s="30">
        <v>14</v>
      </c>
      <c r="C15" s="37" t="s">
        <v>95</v>
      </c>
      <c r="D15" s="37" t="s">
        <v>73</v>
      </c>
      <c r="E15" s="37" t="s">
        <v>76</v>
      </c>
      <c r="F15" s="37" t="s">
        <v>79</v>
      </c>
      <c r="G15" s="37"/>
    </row>
    <row r="16" spans="1:9" x14ac:dyDescent="0.25">
      <c r="A16" s="30" t="s">
        <v>71</v>
      </c>
      <c r="B16" s="30">
        <v>15</v>
      </c>
      <c r="C16" s="37" t="s">
        <v>96</v>
      </c>
      <c r="D16" s="37" t="s">
        <v>73</v>
      </c>
      <c r="E16" s="37" t="s">
        <v>76</v>
      </c>
      <c r="F16" s="37" t="s">
        <v>79</v>
      </c>
      <c r="G16" s="37" t="s">
        <v>188</v>
      </c>
    </row>
    <row r="17" spans="1:7" x14ac:dyDescent="0.25">
      <c r="A17" s="30" t="s">
        <v>71</v>
      </c>
      <c r="B17" s="30">
        <v>16</v>
      </c>
      <c r="C17" s="37" t="s">
        <v>97</v>
      </c>
      <c r="D17" s="37" t="s">
        <v>73</v>
      </c>
      <c r="E17" s="37" t="s">
        <v>76</v>
      </c>
      <c r="F17" s="37" t="s">
        <v>79</v>
      </c>
      <c r="G17" s="37"/>
    </row>
    <row r="18" spans="1:7" x14ac:dyDescent="0.25">
      <c r="A18" s="30" t="s">
        <v>71</v>
      </c>
      <c r="B18" s="30">
        <v>17</v>
      </c>
      <c r="C18" s="47" t="s">
        <v>98</v>
      </c>
      <c r="D18" s="37" t="s">
        <v>73</v>
      </c>
      <c r="E18" s="37" t="s">
        <v>76</v>
      </c>
      <c r="F18" s="37" t="s">
        <v>79</v>
      </c>
      <c r="G18" s="37"/>
    </row>
    <row r="19" spans="1:7" x14ac:dyDescent="0.25">
      <c r="A19" s="30" t="s">
        <v>71</v>
      </c>
      <c r="B19" s="30">
        <v>18</v>
      </c>
      <c r="C19" s="37" t="s">
        <v>99</v>
      </c>
      <c r="D19" s="37" t="s">
        <v>73</v>
      </c>
      <c r="E19" s="37" t="s">
        <v>76</v>
      </c>
      <c r="F19" s="37" t="s">
        <v>79</v>
      </c>
      <c r="G19" s="37"/>
    </row>
    <row r="20" spans="1:7" x14ac:dyDescent="0.25">
      <c r="A20" s="39" t="s">
        <v>71</v>
      </c>
      <c r="B20" s="39">
        <v>19</v>
      </c>
      <c r="C20" s="40" t="s">
        <v>100</v>
      </c>
      <c r="D20" s="41" t="s">
        <v>149</v>
      </c>
      <c r="E20" s="41" t="s">
        <v>149</v>
      </c>
      <c r="F20" s="41" t="s">
        <v>149</v>
      </c>
      <c r="G20" s="41" t="s">
        <v>149</v>
      </c>
    </row>
    <row r="21" spans="1:7" x14ac:dyDescent="0.25">
      <c r="A21" s="30" t="s">
        <v>71</v>
      </c>
      <c r="B21" s="30">
        <v>20</v>
      </c>
      <c r="C21" s="47" t="s">
        <v>101</v>
      </c>
      <c r="D21" s="37" t="s">
        <v>82</v>
      </c>
      <c r="E21" s="37" t="s">
        <v>76</v>
      </c>
      <c r="F21" s="37" t="s">
        <v>83</v>
      </c>
      <c r="G21" s="37"/>
    </row>
    <row r="22" spans="1:7" x14ac:dyDescent="0.25">
      <c r="A22" s="30" t="s">
        <v>71</v>
      </c>
      <c r="B22" s="30">
        <v>21</v>
      </c>
      <c r="C22" s="47" t="s">
        <v>212</v>
      </c>
      <c r="D22" s="37" t="s">
        <v>85</v>
      </c>
      <c r="E22" s="37" t="s">
        <v>77</v>
      </c>
      <c r="F22" s="37" t="s">
        <v>80</v>
      </c>
      <c r="G22" s="37"/>
    </row>
    <row r="23" spans="1:7" x14ac:dyDescent="0.25">
      <c r="A23" s="39" t="s">
        <v>71</v>
      </c>
      <c r="B23" s="39">
        <v>22</v>
      </c>
      <c r="C23" s="40" t="s">
        <v>100</v>
      </c>
      <c r="D23" s="41" t="s">
        <v>149</v>
      </c>
      <c r="E23" s="41" t="s">
        <v>149</v>
      </c>
      <c r="F23" s="41" t="s">
        <v>149</v>
      </c>
      <c r="G23" s="41" t="s">
        <v>149</v>
      </c>
    </row>
    <row r="24" spans="1:7" x14ac:dyDescent="0.25">
      <c r="A24" s="30" t="s">
        <v>71</v>
      </c>
      <c r="B24" s="30">
        <v>23</v>
      </c>
      <c r="C24" s="47" t="s">
        <v>102</v>
      </c>
      <c r="D24" s="37" t="s">
        <v>73</v>
      </c>
      <c r="E24" s="37" t="s">
        <v>77</v>
      </c>
      <c r="F24" s="37" t="s">
        <v>80</v>
      </c>
      <c r="G24" s="37"/>
    </row>
    <row r="25" spans="1:7" x14ac:dyDescent="0.25">
      <c r="A25" s="30" t="s">
        <v>71</v>
      </c>
      <c r="B25" s="30">
        <v>24</v>
      </c>
      <c r="C25" s="47" t="s">
        <v>103</v>
      </c>
      <c r="D25" s="37" t="s">
        <v>73</v>
      </c>
      <c r="E25" s="37" t="s">
        <v>77</v>
      </c>
      <c r="F25" s="37" t="s">
        <v>80</v>
      </c>
      <c r="G25" s="37"/>
    </row>
    <row r="26" spans="1:7" x14ac:dyDescent="0.25">
      <c r="A26" s="30" t="s">
        <v>71</v>
      </c>
      <c r="B26" s="30">
        <v>25</v>
      </c>
      <c r="C26" s="47" t="s">
        <v>104</v>
      </c>
      <c r="D26" s="37" t="s">
        <v>73</v>
      </c>
      <c r="E26" s="37" t="s">
        <v>77</v>
      </c>
      <c r="F26" s="37" t="s">
        <v>80</v>
      </c>
      <c r="G26" s="37"/>
    </row>
    <row r="27" spans="1:7" x14ac:dyDescent="0.25">
      <c r="A27" s="30" t="s">
        <v>71</v>
      </c>
      <c r="B27" s="30">
        <v>26</v>
      </c>
      <c r="C27" s="37" t="s">
        <v>105</v>
      </c>
      <c r="D27" s="37" t="s">
        <v>73</v>
      </c>
      <c r="E27" s="37" t="s">
        <v>77</v>
      </c>
      <c r="F27" s="37" t="s">
        <v>80</v>
      </c>
      <c r="G27" s="37"/>
    </row>
    <row r="28" spans="1:7" x14ac:dyDescent="0.25">
      <c r="A28" s="30" t="s">
        <v>71</v>
      </c>
      <c r="B28" s="30">
        <v>27</v>
      </c>
      <c r="C28" s="37" t="s">
        <v>106</v>
      </c>
      <c r="D28" s="37" t="s">
        <v>73</v>
      </c>
      <c r="E28" s="37" t="s">
        <v>76</v>
      </c>
      <c r="F28" s="37" t="s">
        <v>79</v>
      </c>
      <c r="G28" s="37"/>
    </row>
    <row r="29" spans="1:7" x14ac:dyDescent="0.25">
      <c r="A29" s="39" t="s">
        <v>71</v>
      </c>
      <c r="B29" s="39">
        <v>28</v>
      </c>
      <c r="C29" s="47" t="s">
        <v>107</v>
      </c>
      <c r="D29" s="41" t="s">
        <v>85</v>
      </c>
      <c r="E29" s="41" t="s">
        <v>76</v>
      </c>
      <c r="F29" s="41" t="s">
        <v>79</v>
      </c>
      <c r="G29" s="41"/>
    </row>
    <row r="30" spans="1:7" x14ac:dyDescent="0.25">
      <c r="A30" s="30" t="s">
        <v>71</v>
      </c>
      <c r="B30" s="30">
        <v>29</v>
      </c>
      <c r="C30" s="37" t="s">
        <v>108</v>
      </c>
      <c r="D30" s="37" t="s">
        <v>85</v>
      </c>
      <c r="E30" s="37" t="s">
        <v>76</v>
      </c>
      <c r="F30" s="37" t="s">
        <v>109</v>
      </c>
      <c r="G30" s="37"/>
    </row>
    <row r="31" spans="1:7" x14ac:dyDescent="0.25">
      <c r="A31" s="30" t="s">
        <v>71</v>
      </c>
      <c r="B31" s="30">
        <v>30</v>
      </c>
      <c r="C31" s="37" t="s">
        <v>110</v>
      </c>
      <c r="D31" s="37" t="s">
        <v>73</v>
      </c>
      <c r="E31" s="37" t="s">
        <v>76</v>
      </c>
      <c r="F31" s="37" t="s">
        <v>79</v>
      </c>
      <c r="G31" s="37"/>
    </row>
    <row r="32" spans="1:7" x14ac:dyDescent="0.25">
      <c r="A32" s="30" t="s">
        <v>71</v>
      </c>
      <c r="B32" s="30">
        <v>31</v>
      </c>
      <c r="C32" s="37" t="s">
        <v>111</v>
      </c>
      <c r="D32" s="37" t="s">
        <v>73</v>
      </c>
      <c r="E32" s="37" t="s">
        <v>76</v>
      </c>
      <c r="F32" s="37" t="s">
        <v>79</v>
      </c>
      <c r="G32" s="37"/>
    </row>
    <row r="33" spans="1:7" x14ac:dyDescent="0.25">
      <c r="A33" s="30" t="s">
        <v>71</v>
      </c>
      <c r="B33" s="30">
        <v>32</v>
      </c>
      <c r="C33" s="37" t="s">
        <v>87</v>
      </c>
      <c r="D33" s="37" t="s">
        <v>73</v>
      </c>
      <c r="E33" s="37" t="s">
        <v>76</v>
      </c>
      <c r="F33" s="37" t="s">
        <v>79</v>
      </c>
      <c r="G33" s="37"/>
    </row>
    <row r="34" spans="1:7" x14ac:dyDescent="0.25">
      <c r="A34" s="30" t="s">
        <v>71</v>
      </c>
      <c r="B34" s="30">
        <v>33</v>
      </c>
      <c r="C34" s="37" t="s">
        <v>112</v>
      </c>
      <c r="D34" s="37" t="s">
        <v>73</v>
      </c>
      <c r="E34" s="37" t="s">
        <v>76</v>
      </c>
      <c r="F34" s="37" t="s">
        <v>79</v>
      </c>
      <c r="G34" s="37"/>
    </row>
    <row r="35" spans="1:7" x14ac:dyDescent="0.25">
      <c r="A35" s="30" t="s">
        <v>71</v>
      </c>
      <c r="B35" s="30">
        <v>34</v>
      </c>
      <c r="C35" s="47" t="s">
        <v>113</v>
      </c>
      <c r="D35" s="37" t="s">
        <v>114</v>
      </c>
      <c r="E35" s="37" t="s">
        <v>76</v>
      </c>
      <c r="F35" s="37" t="s">
        <v>109</v>
      </c>
      <c r="G35" s="37"/>
    </row>
    <row r="36" spans="1:7" x14ac:dyDescent="0.25">
      <c r="A36" s="30" t="s">
        <v>71</v>
      </c>
      <c r="B36" s="30">
        <v>35</v>
      </c>
      <c r="C36" s="37" t="s">
        <v>115</v>
      </c>
      <c r="D36" s="37" t="s">
        <v>73</v>
      </c>
      <c r="E36" s="37" t="s">
        <v>76</v>
      </c>
      <c r="F36" s="37" t="s">
        <v>79</v>
      </c>
      <c r="G36" s="37"/>
    </row>
    <row r="37" spans="1:7" x14ac:dyDescent="0.25">
      <c r="A37" s="30" t="s">
        <v>71</v>
      </c>
      <c r="B37" s="30">
        <v>36</v>
      </c>
      <c r="C37" s="37" t="s">
        <v>116</v>
      </c>
      <c r="D37" s="37" t="s">
        <v>73</v>
      </c>
      <c r="E37" s="37" t="s">
        <v>76</v>
      </c>
      <c r="F37" s="37" t="s">
        <v>79</v>
      </c>
      <c r="G37" s="37"/>
    </row>
    <row r="38" spans="1:7" x14ac:dyDescent="0.25">
      <c r="A38" s="30" t="s">
        <v>71</v>
      </c>
      <c r="B38" s="30">
        <v>37</v>
      </c>
      <c r="C38" s="37" t="s">
        <v>117</v>
      </c>
      <c r="D38" s="37" t="s">
        <v>73</v>
      </c>
      <c r="E38" s="37" t="s">
        <v>76</v>
      </c>
      <c r="F38" s="37" t="s">
        <v>79</v>
      </c>
      <c r="G38" s="37"/>
    </row>
    <row r="39" spans="1:7" x14ac:dyDescent="0.25">
      <c r="A39" s="30" t="s">
        <v>71</v>
      </c>
      <c r="B39" s="30">
        <v>38</v>
      </c>
      <c r="C39" s="37" t="s">
        <v>118</v>
      </c>
      <c r="D39" s="37" t="s">
        <v>73</v>
      </c>
      <c r="E39" s="37" t="s">
        <v>76</v>
      </c>
      <c r="F39" s="37" t="s">
        <v>79</v>
      </c>
      <c r="G39" s="37"/>
    </row>
    <row r="40" spans="1:7" x14ac:dyDescent="0.25">
      <c r="A40" s="30" t="s">
        <v>71</v>
      </c>
      <c r="B40" s="30">
        <v>39</v>
      </c>
      <c r="C40" s="37" t="s">
        <v>119</v>
      </c>
      <c r="D40" s="37" t="s">
        <v>73</v>
      </c>
      <c r="E40" s="37" t="s">
        <v>76</v>
      </c>
      <c r="F40" s="37" t="s">
        <v>79</v>
      </c>
      <c r="G40" s="37"/>
    </row>
    <row r="41" spans="1:7" x14ac:dyDescent="0.25">
      <c r="A41" s="30" t="s">
        <v>71</v>
      </c>
      <c r="B41" s="30">
        <v>40</v>
      </c>
      <c r="C41" s="37" t="s">
        <v>120</v>
      </c>
      <c r="D41" s="37" t="s">
        <v>73</v>
      </c>
      <c r="E41" s="37" t="s">
        <v>76</v>
      </c>
      <c r="F41" s="37" t="s">
        <v>79</v>
      </c>
      <c r="G41" s="37"/>
    </row>
    <row r="42" spans="1:7" x14ac:dyDescent="0.25">
      <c r="A42" s="42" t="s">
        <v>71</v>
      </c>
      <c r="B42" s="42">
        <v>41</v>
      </c>
      <c r="C42" s="43" t="s">
        <v>121</v>
      </c>
      <c r="D42" s="44" t="s">
        <v>149</v>
      </c>
      <c r="E42" s="44" t="s">
        <v>149</v>
      </c>
      <c r="F42" s="44" t="s">
        <v>149</v>
      </c>
      <c r="G42" s="43" t="s">
        <v>149</v>
      </c>
    </row>
    <row r="43" spans="1:7" x14ac:dyDescent="0.25">
      <c r="A43" s="42" t="s">
        <v>71</v>
      </c>
      <c r="B43" s="42">
        <v>42</v>
      </c>
      <c r="C43" s="43" t="s">
        <v>121</v>
      </c>
      <c r="D43" s="44" t="s">
        <v>149</v>
      </c>
      <c r="E43" s="44" t="s">
        <v>149</v>
      </c>
      <c r="F43" s="44" t="s">
        <v>149</v>
      </c>
      <c r="G43" s="43" t="s">
        <v>149</v>
      </c>
    </row>
    <row r="44" spans="1:7" x14ac:dyDescent="0.25">
      <c r="A44" s="42" t="s">
        <v>71</v>
      </c>
      <c r="B44" s="42">
        <v>43</v>
      </c>
      <c r="C44" s="43" t="s">
        <v>121</v>
      </c>
      <c r="D44" s="44" t="s">
        <v>149</v>
      </c>
      <c r="E44" s="44" t="s">
        <v>149</v>
      </c>
      <c r="F44" s="44" t="s">
        <v>149</v>
      </c>
      <c r="G44" s="43" t="s">
        <v>149</v>
      </c>
    </row>
    <row r="45" spans="1:7" x14ac:dyDescent="0.25">
      <c r="A45" s="42" t="s">
        <v>71</v>
      </c>
      <c r="B45" s="42">
        <v>44</v>
      </c>
      <c r="C45" s="43" t="s">
        <v>121</v>
      </c>
      <c r="D45" s="44" t="s">
        <v>149</v>
      </c>
      <c r="E45" s="44" t="s">
        <v>149</v>
      </c>
      <c r="F45" s="44" t="s">
        <v>149</v>
      </c>
      <c r="G45" s="44" t="s">
        <v>149</v>
      </c>
    </row>
    <row r="46" spans="1:7" x14ac:dyDescent="0.25">
      <c r="A46" s="42" t="s">
        <v>71</v>
      </c>
      <c r="B46" s="42">
        <v>45</v>
      </c>
      <c r="C46" s="43" t="s">
        <v>121</v>
      </c>
      <c r="D46" s="44" t="s">
        <v>149</v>
      </c>
      <c r="E46" s="44" t="s">
        <v>149</v>
      </c>
      <c r="F46" s="44" t="s">
        <v>149</v>
      </c>
      <c r="G46" s="44" t="s">
        <v>149</v>
      </c>
    </row>
    <row r="47" spans="1:7" x14ac:dyDescent="0.25">
      <c r="A47" s="42" t="s">
        <v>71</v>
      </c>
      <c r="B47" s="42">
        <v>46</v>
      </c>
      <c r="C47" s="43" t="s">
        <v>121</v>
      </c>
      <c r="D47" s="44" t="s">
        <v>149</v>
      </c>
      <c r="E47" s="44" t="s">
        <v>149</v>
      </c>
      <c r="F47" s="44" t="s">
        <v>149</v>
      </c>
      <c r="G47" s="44" t="s">
        <v>149</v>
      </c>
    </row>
    <row r="48" spans="1:7" x14ac:dyDescent="0.25">
      <c r="A48" s="42" t="s">
        <v>71</v>
      </c>
      <c r="B48" s="42">
        <v>47</v>
      </c>
      <c r="C48" s="43" t="s">
        <v>121</v>
      </c>
      <c r="D48" s="44" t="s">
        <v>149</v>
      </c>
      <c r="E48" s="44" t="s">
        <v>149</v>
      </c>
      <c r="F48" s="44" t="s">
        <v>149</v>
      </c>
      <c r="G48" s="44" t="s">
        <v>149</v>
      </c>
    </row>
    <row r="49" spans="1:8" x14ac:dyDescent="0.25">
      <c r="A49" s="42" t="s">
        <v>71</v>
      </c>
      <c r="B49" s="42">
        <v>48</v>
      </c>
      <c r="C49" s="43" t="s">
        <v>121</v>
      </c>
      <c r="D49" s="44" t="s">
        <v>149</v>
      </c>
      <c r="E49" s="44" t="s">
        <v>149</v>
      </c>
      <c r="F49" s="44" t="s">
        <v>149</v>
      </c>
      <c r="G49" s="44" t="s">
        <v>149</v>
      </c>
    </row>
    <row r="50" spans="1:8" x14ac:dyDescent="0.25">
      <c r="A50" s="42" t="s">
        <v>71</v>
      </c>
      <c r="B50" s="42">
        <v>49</v>
      </c>
      <c r="C50" s="43" t="s">
        <v>121</v>
      </c>
      <c r="D50" s="44" t="s">
        <v>149</v>
      </c>
      <c r="E50" s="44" t="s">
        <v>149</v>
      </c>
      <c r="F50" s="44" t="s">
        <v>149</v>
      </c>
      <c r="G50" s="44" t="s">
        <v>149</v>
      </c>
    </row>
    <row r="51" spans="1:8" x14ac:dyDescent="0.25">
      <c r="A51" s="42" t="s">
        <v>71</v>
      </c>
      <c r="B51" s="42">
        <v>50</v>
      </c>
      <c r="C51" s="43" t="s">
        <v>121</v>
      </c>
      <c r="D51" s="44" t="s">
        <v>149</v>
      </c>
      <c r="E51" s="44" t="s">
        <v>149</v>
      </c>
      <c r="F51" s="44" t="s">
        <v>149</v>
      </c>
      <c r="G51" s="44" t="s">
        <v>149</v>
      </c>
    </row>
    <row r="52" spans="1:8" x14ac:dyDescent="0.25">
      <c r="A52" s="42" t="s">
        <v>71</v>
      </c>
      <c r="B52" s="42">
        <v>51</v>
      </c>
      <c r="C52" s="43" t="s">
        <v>121</v>
      </c>
      <c r="D52" s="44" t="s">
        <v>149</v>
      </c>
      <c r="E52" s="44" t="s">
        <v>149</v>
      </c>
      <c r="F52" s="44" t="s">
        <v>149</v>
      </c>
      <c r="G52" s="44" t="s">
        <v>149</v>
      </c>
    </row>
    <row r="53" spans="1:8" x14ac:dyDescent="0.25">
      <c r="A53" s="42" t="s">
        <v>71</v>
      </c>
      <c r="B53" s="42">
        <v>52</v>
      </c>
      <c r="C53" s="43" t="s">
        <v>121</v>
      </c>
      <c r="D53" s="44" t="s">
        <v>149</v>
      </c>
      <c r="E53" s="44" t="s">
        <v>149</v>
      </c>
      <c r="F53" s="44" t="s">
        <v>149</v>
      </c>
      <c r="G53" s="44" t="s">
        <v>149</v>
      </c>
    </row>
    <row r="54" spans="1:8" x14ac:dyDescent="0.25">
      <c r="A54" s="42" t="s">
        <v>71</v>
      </c>
      <c r="B54" s="42">
        <v>53</v>
      </c>
      <c r="C54" s="43" t="s">
        <v>121</v>
      </c>
      <c r="D54" s="44" t="s">
        <v>149</v>
      </c>
      <c r="E54" s="44" t="s">
        <v>149</v>
      </c>
      <c r="F54" s="44" t="s">
        <v>149</v>
      </c>
      <c r="G54" s="44" t="s">
        <v>149</v>
      </c>
    </row>
    <row r="55" spans="1:8" x14ac:dyDescent="0.25">
      <c r="A55" s="42" t="s">
        <v>71</v>
      </c>
      <c r="B55" s="42">
        <v>54</v>
      </c>
      <c r="C55" s="43" t="s">
        <v>121</v>
      </c>
      <c r="D55" s="44" t="s">
        <v>149</v>
      </c>
      <c r="E55" s="44" t="s">
        <v>149</v>
      </c>
      <c r="F55" s="44" t="s">
        <v>149</v>
      </c>
      <c r="G55" s="44" t="s">
        <v>149</v>
      </c>
    </row>
    <row r="56" spans="1:8" x14ac:dyDescent="0.25">
      <c r="A56" s="42" t="s">
        <v>71</v>
      </c>
      <c r="B56" s="42">
        <v>55</v>
      </c>
      <c r="C56" s="43" t="s">
        <v>121</v>
      </c>
      <c r="D56" s="44" t="s">
        <v>149</v>
      </c>
      <c r="E56" s="44" t="s">
        <v>149</v>
      </c>
      <c r="F56" s="44" t="s">
        <v>149</v>
      </c>
      <c r="G56" s="44" t="s">
        <v>149</v>
      </c>
    </row>
    <row r="57" spans="1:8" x14ac:dyDescent="0.25">
      <c r="A57" s="42" t="s">
        <v>71</v>
      </c>
      <c r="B57" s="42">
        <v>56</v>
      </c>
      <c r="C57" s="43" t="s">
        <v>121</v>
      </c>
      <c r="D57" s="44" t="s">
        <v>149</v>
      </c>
      <c r="E57" s="44" t="s">
        <v>149</v>
      </c>
      <c r="F57" s="44" t="s">
        <v>149</v>
      </c>
      <c r="G57" s="44" t="s">
        <v>149</v>
      </c>
    </row>
    <row r="58" spans="1:8" x14ac:dyDescent="0.25">
      <c r="A58" s="30" t="s">
        <v>72</v>
      </c>
      <c r="B58" s="45" t="s">
        <v>124</v>
      </c>
      <c r="C58" s="37" t="s">
        <v>122</v>
      </c>
      <c r="D58" s="37" t="s">
        <v>73</v>
      </c>
      <c r="E58" s="37" t="s">
        <v>77</v>
      </c>
      <c r="F58" s="37" t="s">
        <v>80</v>
      </c>
      <c r="G58" s="37" t="s">
        <v>296</v>
      </c>
      <c r="H58" s="27" t="s">
        <v>359</v>
      </c>
    </row>
    <row r="59" spans="1:8" x14ac:dyDescent="0.25">
      <c r="A59" s="30" t="s">
        <v>72</v>
      </c>
      <c r="B59" s="45" t="s">
        <v>314</v>
      </c>
      <c r="C59" s="37" t="s">
        <v>123</v>
      </c>
      <c r="D59" s="37" t="s">
        <v>85</v>
      </c>
      <c r="E59" s="37" t="s">
        <v>76</v>
      </c>
      <c r="F59" s="37" t="s">
        <v>80</v>
      </c>
      <c r="G59" s="37" t="s">
        <v>129</v>
      </c>
      <c r="H59" s="27" t="s">
        <v>359</v>
      </c>
    </row>
    <row r="60" spans="1:8" x14ac:dyDescent="0.25">
      <c r="A60" s="30" t="s">
        <v>72</v>
      </c>
      <c r="B60" s="45" t="s">
        <v>315</v>
      </c>
      <c r="C60" s="37" t="s">
        <v>134</v>
      </c>
      <c r="D60" s="37" t="s">
        <v>82</v>
      </c>
      <c r="E60" s="37" t="s">
        <v>76</v>
      </c>
      <c r="F60" s="37" t="s">
        <v>80</v>
      </c>
      <c r="G60" s="37" t="s">
        <v>130</v>
      </c>
      <c r="H60" s="27" t="s">
        <v>359</v>
      </c>
    </row>
    <row r="61" spans="1:8" x14ac:dyDescent="0.25">
      <c r="A61" s="30" t="s">
        <v>72</v>
      </c>
      <c r="B61" s="45" t="s">
        <v>316</v>
      </c>
      <c r="C61" s="37" t="s">
        <v>131</v>
      </c>
      <c r="D61" s="37" t="s">
        <v>114</v>
      </c>
      <c r="E61" s="37" t="s">
        <v>76</v>
      </c>
      <c r="F61" s="37" t="s">
        <v>80</v>
      </c>
      <c r="G61" s="37" t="s">
        <v>132</v>
      </c>
      <c r="H61" s="27" t="s">
        <v>359</v>
      </c>
    </row>
    <row r="62" spans="1:8" x14ac:dyDescent="0.25">
      <c r="A62" s="30" t="s">
        <v>72</v>
      </c>
      <c r="B62" s="45" t="s">
        <v>317</v>
      </c>
      <c r="C62" s="37" t="s">
        <v>126</v>
      </c>
      <c r="D62" s="37" t="s">
        <v>82</v>
      </c>
      <c r="E62" s="37" t="s">
        <v>76</v>
      </c>
      <c r="F62" s="37" t="s">
        <v>80</v>
      </c>
      <c r="G62" s="37"/>
      <c r="H62" s="27" t="s">
        <v>359</v>
      </c>
    </row>
    <row r="63" spans="1:8" x14ac:dyDescent="0.25">
      <c r="A63" s="30" t="s">
        <v>72</v>
      </c>
      <c r="B63" s="45" t="s">
        <v>318</v>
      </c>
      <c r="C63" s="37" t="s">
        <v>127</v>
      </c>
      <c r="D63" s="37" t="s">
        <v>82</v>
      </c>
      <c r="E63" s="37" t="s">
        <v>76</v>
      </c>
      <c r="F63" s="37" t="s">
        <v>80</v>
      </c>
      <c r="G63" s="37"/>
      <c r="H63" s="27" t="s">
        <v>359</v>
      </c>
    </row>
    <row r="64" spans="1:8" x14ac:dyDescent="0.25">
      <c r="A64" s="30" t="s">
        <v>72</v>
      </c>
      <c r="B64" s="45" t="s">
        <v>319</v>
      </c>
      <c r="C64" s="37" t="s">
        <v>126</v>
      </c>
      <c r="D64" s="37" t="s">
        <v>85</v>
      </c>
      <c r="E64" s="37" t="s">
        <v>76</v>
      </c>
      <c r="F64" s="37" t="s">
        <v>80</v>
      </c>
      <c r="G64" s="37" t="s">
        <v>393</v>
      </c>
      <c r="H64" s="27" t="s">
        <v>359</v>
      </c>
    </row>
    <row r="65" spans="1:8" x14ac:dyDescent="0.25">
      <c r="A65" s="30" t="s">
        <v>72</v>
      </c>
      <c r="B65" s="45" t="s">
        <v>320</v>
      </c>
      <c r="C65" s="37" t="s">
        <v>135</v>
      </c>
      <c r="D65" s="37" t="s">
        <v>82</v>
      </c>
      <c r="E65" s="37" t="s">
        <v>76</v>
      </c>
      <c r="F65" s="37" t="s">
        <v>80</v>
      </c>
      <c r="G65" s="37" t="s">
        <v>133</v>
      </c>
      <c r="H65" s="27" t="s">
        <v>359</v>
      </c>
    </row>
    <row r="66" spans="1:8" x14ac:dyDescent="0.25">
      <c r="A66" s="30" t="s">
        <v>72</v>
      </c>
      <c r="B66" s="45" t="s">
        <v>137</v>
      </c>
      <c r="C66" s="37" t="s">
        <v>131</v>
      </c>
      <c r="D66" s="37" t="s">
        <v>114</v>
      </c>
      <c r="E66" s="37" t="s">
        <v>76</v>
      </c>
      <c r="F66" s="37" t="s">
        <v>80</v>
      </c>
      <c r="G66" s="37" t="s">
        <v>136</v>
      </c>
      <c r="H66" s="27" t="s">
        <v>359</v>
      </c>
    </row>
    <row r="67" spans="1:8" x14ac:dyDescent="0.25">
      <c r="A67" s="30" t="s">
        <v>72</v>
      </c>
      <c r="B67" s="45" t="s">
        <v>321</v>
      </c>
      <c r="C67" s="37" t="s">
        <v>127</v>
      </c>
      <c r="D67" s="37" t="s">
        <v>85</v>
      </c>
      <c r="E67" s="37" t="s">
        <v>76</v>
      </c>
      <c r="F67" s="37" t="s">
        <v>80</v>
      </c>
      <c r="G67" s="37" t="s">
        <v>138</v>
      </c>
      <c r="H67" s="27" t="s">
        <v>359</v>
      </c>
    </row>
    <row r="68" spans="1:8" x14ac:dyDescent="0.25">
      <c r="A68" s="30" t="s">
        <v>72</v>
      </c>
      <c r="B68" s="45" t="s">
        <v>322</v>
      </c>
      <c r="C68" s="37" t="s">
        <v>127</v>
      </c>
      <c r="D68" s="37" t="s">
        <v>82</v>
      </c>
      <c r="E68" s="37" t="s">
        <v>76</v>
      </c>
      <c r="F68" s="37" t="s">
        <v>80</v>
      </c>
      <c r="G68" s="37" t="s">
        <v>139</v>
      </c>
      <c r="H68" s="27" t="s">
        <v>359</v>
      </c>
    </row>
    <row r="69" spans="1:8" x14ac:dyDescent="0.25">
      <c r="A69" s="30" t="s">
        <v>72</v>
      </c>
      <c r="B69" s="45" t="s">
        <v>323</v>
      </c>
      <c r="C69" s="37" t="s">
        <v>140</v>
      </c>
      <c r="D69" s="37" t="s">
        <v>85</v>
      </c>
      <c r="E69" s="37" t="s">
        <v>76</v>
      </c>
      <c r="F69" s="37" t="s">
        <v>80</v>
      </c>
      <c r="G69" s="37" t="s">
        <v>141</v>
      </c>
      <c r="H69" s="27" t="s">
        <v>359</v>
      </c>
    </row>
    <row r="70" spans="1:8" x14ac:dyDescent="0.25">
      <c r="A70" s="30" t="s">
        <v>72</v>
      </c>
      <c r="B70" s="45" t="s">
        <v>324</v>
      </c>
      <c r="C70" s="37" t="s">
        <v>142</v>
      </c>
      <c r="D70" s="37" t="s">
        <v>114</v>
      </c>
      <c r="E70" s="37" t="s">
        <v>76</v>
      </c>
      <c r="F70" s="37" t="s">
        <v>80</v>
      </c>
      <c r="G70" s="37" t="s">
        <v>143</v>
      </c>
      <c r="H70" s="27" t="s">
        <v>359</v>
      </c>
    </row>
    <row r="71" spans="1:8" x14ac:dyDescent="0.25">
      <c r="A71" s="30" t="s">
        <v>72</v>
      </c>
      <c r="B71" s="45" t="s">
        <v>325</v>
      </c>
      <c r="C71" s="37" t="s">
        <v>125</v>
      </c>
      <c r="D71" s="37" t="s">
        <v>114</v>
      </c>
      <c r="E71" s="37" t="s">
        <v>76</v>
      </c>
      <c r="F71" s="37" t="s">
        <v>109</v>
      </c>
      <c r="G71" s="37" t="s">
        <v>144</v>
      </c>
      <c r="H71" s="27" t="s">
        <v>359</v>
      </c>
    </row>
    <row r="72" spans="1:8" x14ac:dyDescent="0.25">
      <c r="A72" s="30" t="s">
        <v>72</v>
      </c>
      <c r="B72" s="45" t="s">
        <v>326</v>
      </c>
      <c r="C72" s="37" t="s">
        <v>140</v>
      </c>
      <c r="D72" s="37" t="s">
        <v>85</v>
      </c>
      <c r="E72" s="37" t="s">
        <v>76</v>
      </c>
      <c r="F72" s="37" t="s">
        <v>80</v>
      </c>
      <c r="G72" s="37" t="s">
        <v>145</v>
      </c>
      <c r="H72" s="27" t="s">
        <v>359</v>
      </c>
    </row>
    <row r="73" spans="1:8" x14ac:dyDescent="0.25">
      <c r="A73" s="30" t="s">
        <v>72</v>
      </c>
      <c r="B73" s="45" t="s">
        <v>327</v>
      </c>
      <c r="C73" s="37" t="s">
        <v>135</v>
      </c>
      <c r="D73" s="37" t="s">
        <v>114</v>
      </c>
      <c r="E73" s="37" t="s">
        <v>76</v>
      </c>
      <c r="F73" s="37" t="s">
        <v>80</v>
      </c>
      <c r="G73" s="37" t="s">
        <v>329</v>
      </c>
      <c r="H73" s="27" t="s">
        <v>359</v>
      </c>
    </row>
    <row r="74" spans="1:8" x14ac:dyDescent="0.25">
      <c r="A74" s="30" t="s">
        <v>72</v>
      </c>
      <c r="B74" s="45" t="s">
        <v>328</v>
      </c>
      <c r="C74" s="37" t="s">
        <v>146</v>
      </c>
      <c r="D74" s="37" t="s">
        <v>85</v>
      </c>
      <c r="E74" s="37" t="s">
        <v>76</v>
      </c>
      <c r="F74" s="37" t="s">
        <v>80</v>
      </c>
      <c r="G74" s="37" t="s">
        <v>147</v>
      </c>
      <c r="H74" s="27" t="s">
        <v>359</v>
      </c>
    </row>
    <row r="75" spans="1:8" x14ac:dyDescent="0.25">
      <c r="A75" s="30" t="s">
        <v>72</v>
      </c>
      <c r="B75" s="45" t="s">
        <v>331</v>
      </c>
      <c r="C75" s="37" t="s">
        <v>169</v>
      </c>
      <c r="D75" s="37" t="s">
        <v>85</v>
      </c>
      <c r="E75" s="37" t="s">
        <v>77</v>
      </c>
      <c r="F75" s="37" t="s">
        <v>80</v>
      </c>
      <c r="G75" s="37" t="s">
        <v>330</v>
      </c>
      <c r="H75" s="27" t="s">
        <v>359</v>
      </c>
    </row>
    <row r="76" spans="1:8" x14ac:dyDescent="0.25">
      <c r="A76" s="30" t="s">
        <v>72</v>
      </c>
      <c r="B76" s="45" t="s">
        <v>332</v>
      </c>
      <c r="C76" s="37" t="s">
        <v>150</v>
      </c>
      <c r="D76" s="37" t="s">
        <v>85</v>
      </c>
      <c r="E76" s="37" t="s">
        <v>77</v>
      </c>
      <c r="F76" s="37" t="s">
        <v>80</v>
      </c>
      <c r="G76" s="37" t="s">
        <v>151</v>
      </c>
      <c r="H76" s="27" t="s">
        <v>359</v>
      </c>
    </row>
    <row r="77" spans="1:8" x14ac:dyDescent="0.25">
      <c r="A77" s="30" t="s">
        <v>72</v>
      </c>
      <c r="B77" s="45" t="s">
        <v>333</v>
      </c>
      <c r="C77" s="37" t="s">
        <v>152</v>
      </c>
      <c r="D77" s="37" t="s">
        <v>73</v>
      </c>
      <c r="E77" s="37" t="s">
        <v>77</v>
      </c>
      <c r="F77" s="37" t="s">
        <v>109</v>
      </c>
      <c r="G77" s="37" t="s">
        <v>153</v>
      </c>
      <c r="H77" s="27" t="s">
        <v>359</v>
      </c>
    </row>
    <row r="78" spans="1:8" x14ac:dyDescent="0.25">
      <c r="A78" s="30" t="s">
        <v>72</v>
      </c>
      <c r="B78" s="45" t="s">
        <v>334</v>
      </c>
      <c r="C78" s="37" t="s">
        <v>148</v>
      </c>
      <c r="D78" s="37" t="s">
        <v>85</v>
      </c>
      <c r="E78" s="37" t="s">
        <v>77</v>
      </c>
      <c r="F78" s="37" t="s">
        <v>80</v>
      </c>
      <c r="G78" s="37" t="s">
        <v>154</v>
      </c>
      <c r="H78" s="27" t="s">
        <v>359</v>
      </c>
    </row>
    <row r="79" spans="1:8" x14ac:dyDescent="0.25">
      <c r="A79" s="30" t="s">
        <v>72</v>
      </c>
      <c r="B79" s="45" t="s">
        <v>156</v>
      </c>
      <c r="C79" s="37" t="s">
        <v>155</v>
      </c>
      <c r="D79" s="37" t="s">
        <v>73</v>
      </c>
      <c r="E79" s="37" t="s">
        <v>77</v>
      </c>
      <c r="F79" s="37" t="s">
        <v>80</v>
      </c>
      <c r="G79" s="37" t="s">
        <v>157</v>
      </c>
      <c r="H79" s="27" t="s">
        <v>359</v>
      </c>
    </row>
    <row r="80" spans="1:8" x14ac:dyDescent="0.25">
      <c r="A80" s="30" t="s">
        <v>72</v>
      </c>
      <c r="B80" s="46" t="s">
        <v>335</v>
      </c>
      <c r="C80" s="37" t="s">
        <v>158</v>
      </c>
      <c r="D80" s="37" t="s">
        <v>73</v>
      </c>
      <c r="E80" s="37" t="s">
        <v>77</v>
      </c>
      <c r="F80" s="37" t="s">
        <v>109</v>
      </c>
      <c r="G80" s="37" t="s">
        <v>159</v>
      </c>
      <c r="H80" s="27" t="s">
        <v>359</v>
      </c>
    </row>
    <row r="81" spans="1:8" x14ac:dyDescent="0.25">
      <c r="A81" s="30" t="s">
        <v>72</v>
      </c>
      <c r="B81" s="46" t="s">
        <v>336</v>
      </c>
      <c r="C81" s="37" t="s">
        <v>158</v>
      </c>
      <c r="D81" s="37" t="s">
        <v>73</v>
      </c>
      <c r="E81" s="37" t="s">
        <v>77</v>
      </c>
      <c r="F81" s="37" t="s">
        <v>109</v>
      </c>
      <c r="G81" s="37" t="s">
        <v>160</v>
      </c>
      <c r="H81" s="27" t="s">
        <v>359</v>
      </c>
    </row>
    <row r="82" spans="1:8" x14ac:dyDescent="0.25">
      <c r="A82" s="30" t="s">
        <v>72</v>
      </c>
      <c r="B82" s="46" t="s">
        <v>161</v>
      </c>
      <c r="C82" s="37" t="s">
        <v>158</v>
      </c>
      <c r="D82" s="37" t="s">
        <v>73</v>
      </c>
      <c r="E82" s="37" t="s">
        <v>77</v>
      </c>
      <c r="F82" s="37" t="s">
        <v>109</v>
      </c>
      <c r="G82" s="37" t="s">
        <v>162</v>
      </c>
      <c r="H82" s="27" t="s">
        <v>359</v>
      </c>
    </row>
    <row r="83" spans="1:8" x14ac:dyDescent="0.25">
      <c r="A83" s="30" t="s">
        <v>72</v>
      </c>
      <c r="B83" s="46" t="s">
        <v>337</v>
      </c>
      <c r="C83" s="37" t="s">
        <v>122</v>
      </c>
      <c r="D83" s="37" t="s">
        <v>73</v>
      </c>
      <c r="E83" s="37" t="s">
        <v>77</v>
      </c>
      <c r="F83" s="37" t="s">
        <v>109</v>
      </c>
      <c r="G83" s="37" t="s">
        <v>163</v>
      </c>
      <c r="H83" s="27" t="s">
        <v>359</v>
      </c>
    </row>
    <row r="84" spans="1:8" x14ac:dyDescent="0.25">
      <c r="A84" s="30" t="s">
        <v>72</v>
      </c>
      <c r="B84" s="46" t="s">
        <v>164</v>
      </c>
      <c r="C84" s="37" t="s">
        <v>158</v>
      </c>
      <c r="D84" s="37" t="s">
        <v>73</v>
      </c>
      <c r="E84" s="37" t="s">
        <v>77</v>
      </c>
      <c r="F84" s="37" t="s">
        <v>109</v>
      </c>
      <c r="G84" s="37" t="s">
        <v>165</v>
      </c>
      <c r="H84" s="27" t="s">
        <v>359</v>
      </c>
    </row>
    <row r="85" spans="1:8" x14ac:dyDescent="0.25">
      <c r="A85" s="30" t="s">
        <v>72</v>
      </c>
      <c r="B85" s="46" t="s">
        <v>338</v>
      </c>
      <c r="C85" s="37" t="s">
        <v>166</v>
      </c>
      <c r="D85" s="37" t="s">
        <v>73</v>
      </c>
      <c r="E85" s="37" t="s">
        <v>77</v>
      </c>
      <c r="F85" s="37" t="s">
        <v>109</v>
      </c>
      <c r="G85" s="37" t="s">
        <v>167</v>
      </c>
      <c r="H85" s="27" t="s">
        <v>359</v>
      </c>
    </row>
    <row r="86" spans="1:8" x14ac:dyDescent="0.25">
      <c r="A86" s="30" t="s">
        <v>72</v>
      </c>
      <c r="B86" s="46" t="s">
        <v>339</v>
      </c>
      <c r="C86" s="37" t="s">
        <v>168</v>
      </c>
      <c r="D86" s="37" t="s">
        <v>85</v>
      </c>
      <c r="E86" s="37" t="s">
        <v>77</v>
      </c>
      <c r="F86" s="37" t="s">
        <v>80</v>
      </c>
      <c r="G86" s="37" t="s">
        <v>394</v>
      </c>
      <c r="H86" s="27" t="s">
        <v>359</v>
      </c>
    </row>
    <row r="87" spans="1:8" x14ac:dyDescent="0.25">
      <c r="A87" s="30" t="s">
        <v>72</v>
      </c>
      <c r="B87" s="46" t="s">
        <v>340</v>
      </c>
      <c r="C87" s="37" t="s">
        <v>158</v>
      </c>
      <c r="D87" s="37" t="s">
        <v>73</v>
      </c>
      <c r="E87" s="37" t="s">
        <v>77</v>
      </c>
      <c r="F87" s="37" t="s">
        <v>109</v>
      </c>
      <c r="G87" s="37" t="s">
        <v>165</v>
      </c>
      <c r="H87" s="27" t="s">
        <v>359</v>
      </c>
    </row>
    <row r="88" spans="1:8" x14ac:dyDescent="0.25">
      <c r="A88" s="30" t="s">
        <v>72</v>
      </c>
      <c r="B88" s="46" t="s">
        <v>341</v>
      </c>
      <c r="C88" s="37" t="s">
        <v>169</v>
      </c>
      <c r="D88" s="37" t="s">
        <v>85</v>
      </c>
      <c r="E88" s="37" t="s">
        <v>77</v>
      </c>
      <c r="F88" s="37" t="s">
        <v>80</v>
      </c>
      <c r="G88" s="37" t="s">
        <v>312</v>
      </c>
      <c r="H88" s="27" t="s">
        <v>361</v>
      </c>
    </row>
    <row r="89" spans="1:8" x14ac:dyDescent="0.25">
      <c r="A89" s="30" t="s">
        <v>72</v>
      </c>
      <c r="B89" s="46" t="s">
        <v>170</v>
      </c>
      <c r="C89" s="37" t="s">
        <v>148</v>
      </c>
      <c r="D89" s="37" t="s">
        <v>85</v>
      </c>
      <c r="E89" s="37" t="s">
        <v>77</v>
      </c>
      <c r="F89" s="37" t="s">
        <v>80</v>
      </c>
      <c r="G89" s="37" t="s">
        <v>171</v>
      </c>
      <c r="H89" s="27" t="s">
        <v>359</v>
      </c>
    </row>
    <row r="90" spans="1:8" x14ac:dyDescent="0.25">
      <c r="A90" s="30" t="s">
        <v>72</v>
      </c>
      <c r="B90" s="46" t="s">
        <v>342</v>
      </c>
      <c r="C90" s="37" t="s">
        <v>150</v>
      </c>
      <c r="D90" s="37" t="s">
        <v>85</v>
      </c>
      <c r="E90" s="37" t="s">
        <v>77</v>
      </c>
      <c r="F90" s="37" t="s">
        <v>80</v>
      </c>
      <c r="G90" s="37" t="s">
        <v>172</v>
      </c>
      <c r="H90" s="27" t="s">
        <v>359</v>
      </c>
    </row>
    <row r="91" spans="1:8" x14ac:dyDescent="0.25">
      <c r="A91" s="30" t="s">
        <v>72</v>
      </c>
      <c r="B91" s="46" t="s">
        <v>343</v>
      </c>
      <c r="C91" s="37" t="s">
        <v>173</v>
      </c>
      <c r="D91" s="37" t="s">
        <v>73</v>
      </c>
      <c r="E91" s="37" t="s">
        <v>77</v>
      </c>
      <c r="F91" s="37" t="s">
        <v>109</v>
      </c>
      <c r="G91" s="37" t="s">
        <v>395</v>
      </c>
      <c r="H91" s="27" t="s">
        <v>359</v>
      </c>
    </row>
    <row r="92" spans="1:8" x14ac:dyDescent="0.25">
      <c r="A92" s="30" t="s">
        <v>72</v>
      </c>
      <c r="B92" s="46" t="s">
        <v>174</v>
      </c>
      <c r="C92" s="37" t="s">
        <v>169</v>
      </c>
      <c r="D92" s="37" t="s">
        <v>85</v>
      </c>
      <c r="E92" s="37" t="s">
        <v>77</v>
      </c>
      <c r="F92" s="37" t="s">
        <v>80</v>
      </c>
      <c r="G92" s="37" t="s">
        <v>313</v>
      </c>
      <c r="H92" s="27" t="s">
        <v>361</v>
      </c>
    </row>
    <row r="93" spans="1:8" x14ac:dyDescent="0.25">
      <c r="A93" s="30" t="s">
        <v>72</v>
      </c>
      <c r="B93" s="46" t="s">
        <v>175</v>
      </c>
      <c r="C93" s="37" t="s">
        <v>177</v>
      </c>
      <c r="D93" s="37" t="s">
        <v>73</v>
      </c>
      <c r="E93" s="37" t="s">
        <v>77</v>
      </c>
      <c r="F93" s="37" t="s">
        <v>80</v>
      </c>
      <c r="G93" s="37" t="s">
        <v>176</v>
      </c>
      <c r="H93" s="27" t="s">
        <v>361</v>
      </c>
    </row>
    <row r="94" spans="1:8" x14ac:dyDescent="0.25">
      <c r="A94" s="30" t="s">
        <v>72</v>
      </c>
      <c r="B94" s="46" t="s">
        <v>178</v>
      </c>
      <c r="C94" s="37" t="s">
        <v>177</v>
      </c>
      <c r="D94" s="37" t="s">
        <v>73</v>
      </c>
      <c r="E94" s="37" t="s">
        <v>77</v>
      </c>
      <c r="F94" s="37" t="s">
        <v>80</v>
      </c>
      <c r="G94" s="37" t="s">
        <v>179</v>
      </c>
      <c r="H94" s="27" t="s">
        <v>361</v>
      </c>
    </row>
  </sheetData>
  <autoFilter ref="A1:I9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pane ySplit="2" topLeftCell="A16" activePane="bottomLeft" state="frozen"/>
      <selection pane="bottomLeft" activeCell="D35" sqref="D35"/>
    </sheetView>
  </sheetViews>
  <sheetFormatPr defaultRowHeight="15" x14ac:dyDescent="0.25"/>
  <cols>
    <col min="1" max="1" width="18.5703125" style="60" bestFit="1" customWidth="1"/>
    <col min="2" max="2" width="16.42578125" style="27" bestFit="1" customWidth="1"/>
    <col min="3" max="3" width="48.28515625" style="7" customWidth="1"/>
    <col min="4" max="4" width="19.5703125" style="7" bestFit="1" customWidth="1"/>
    <col min="5" max="5" width="18.5703125" style="60" bestFit="1" customWidth="1"/>
    <col min="6" max="16384" width="9.140625" style="27"/>
  </cols>
  <sheetData>
    <row r="1" spans="1:5" ht="29.25" customHeight="1" x14ac:dyDescent="0.25">
      <c r="A1" s="112" t="s">
        <v>285</v>
      </c>
      <c r="B1" s="112"/>
      <c r="C1" s="112"/>
      <c r="D1" s="112"/>
      <c r="E1" s="112"/>
    </row>
    <row r="2" spans="1:5" s="28" customFormat="1" x14ac:dyDescent="0.25">
      <c r="A2" s="59" t="s">
        <v>215</v>
      </c>
      <c r="B2" s="58" t="s">
        <v>217</v>
      </c>
      <c r="C2" s="61" t="s">
        <v>66</v>
      </c>
      <c r="D2" s="61" t="s">
        <v>220</v>
      </c>
      <c r="E2" s="59" t="s">
        <v>216</v>
      </c>
    </row>
    <row r="3" spans="1:5" ht="60" x14ac:dyDescent="0.25">
      <c r="A3" s="60">
        <v>45054</v>
      </c>
      <c r="B3" s="27" t="s">
        <v>235</v>
      </c>
      <c r="C3" s="66" t="s">
        <v>270</v>
      </c>
      <c r="D3" s="7" t="s">
        <v>251</v>
      </c>
      <c r="E3" s="60" t="s">
        <v>364</v>
      </c>
    </row>
    <row r="4" spans="1:5" ht="45" hidden="1" x14ac:dyDescent="0.25">
      <c r="A4" s="60">
        <v>45061</v>
      </c>
      <c r="B4" s="27" t="s">
        <v>235</v>
      </c>
      <c r="C4" s="7" t="s">
        <v>245</v>
      </c>
      <c r="D4" s="7" t="s">
        <v>251</v>
      </c>
      <c r="E4" s="60">
        <v>45093</v>
      </c>
    </row>
    <row r="5" spans="1:5" ht="45" hidden="1" x14ac:dyDescent="0.25">
      <c r="A5" s="60">
        <v>45086</v>
      </c>
      <c r="B5" s="27" t="s">
        <v>235</v>
      </c>
      <c r="C5" s="7" t="s">
        <v>244</v>
      </c>
      <c r="D5" s="7" t="s">
        <v>251</v>
      </c>
      <c r="E5" s="60">
        <v>45086</v>
      </c>
    </row>
    <row r="6" spans="1:5" ht="75" hidden="1" x14ac:dyDescent="0.25">
      <c r="A6" s="60">
        <v>45119</v>
      </c>
      <c r="B6" s="27" t="s">
        <v>235</v>
      </c>
      <c r="C6" s="7" t="s">
        <v>246</v>
      </c>
      <c r="D6" s="7" t="s">
        <v>251</v>
      </c>
      <c r="E6" s="60">
        <v>45200</v>
      </c>
    </row>
    <row r="7" spans="1:5" ht="45" hidden="1" x14ac:dyDescent="0.25">
      <c r="A7" s="60">
        <v>45168</v>
      </c>
      <c r="B7" s="27" t="s">
        <v>235</v>
      </c>
      <c r="C7" s="7" t="s">
        <v>255</v>
      </c>
      <c r="D7" s="7" t="s">
        <v>251</v>
      </c>
      <c r="E7" s="60">
        <v>45168</v>
      </c>
    </row>
    <row r="8" spans="1:5" hidden="1" x14ac:dyDescent="0.25">
      <c r="A8" s="60">
        <v>45181</v>
      </c>
      <c r="B8" s="27" t="s">
        <v>235</v>
      </c>
      <c r="C8" s="65" t="s">
        <v>258</v>
      </c>
      <c r="D8" s="7" t="s">
        <v>251</v>
      </c>
      <c r="E8" s="60">
        <v>45181</v>
      </c>
    </row>
    <row r="9" spans="1:5" ht="30" hidden="1" x14ac:dyDescent="0.25">
      <c r="A9" s="60">
        <v>45190</v>
      </c>
      <c r="B9" s="27" t="s">
        <v>235</v>
      </c>
      <c r="C9" s="64" t="s">
        <v>257</v>
      </c>
      <c r="D9" s="7" t="s">
        <v>251</v>
      </c>
      <c r="E9" s="60">
        <v>45215</v>
      </c>
    </row>
    <row r="10" spans="1:5" ht="30" hidden="1" x14ac:dyDescent="0.25">
      <c r="A10" s="60">
        <v>45212</v>
      </c>
      <c r="B10" s="27" t="s">
        <v>235</v>
      </c>
      <c r="C10" s="62" t="s">
        <v>264</v>
      </c>
      <c r="D10" s="7" t="s">
        <v>251</v>
      </c>
      <c r="E10" s="60">
        <v>45218</v>
      </c>
    </row>
    <row r="11" spans="1:5" ht="33.75" hidden="1" x14ac:dyDescent="0.25">
      <c r="A11" s="60">
        <v>45215</v>
      </c>
      <c r="B11" s="27" t="s">
        <v>235</v>
      </c>
      <c r="C11" s="7" t="s">
        <v>218</v>
      </c>
      <c r="D11" s="7" t="s">
        <v>251</v>
      </c>
      <c r="E11" s="60">
        <v>45216</v>
      </c>
    </row>
    <row r="12" spans="1:5" ht="110.25" hidden="1" x14ac:dyDescent="0.25">
      <c r="A12" s="60">
        <v>45222</v>
      </c>
      <c r="B12" s="27" t="s">
        <v>235</v>
      </c>
      <c r="C12" s="7" t="s">
        <v>268</v>
      </c>
      <c r="D12" s="7" t="s">
        <v>251</v>
      </c>
      <c r="E12" s="60">
        <v>45224</v>
      </c>
    </row>
    <row r="13" spans="1:5" ht="45" hidden="1" x14ac:dyDescent="0.25">
      <c r="A13" s="60">
        <v>45224</v>
      </c>
      <c r="B13" s="27" t="s">
        <v>266</v>
      </c>
      <c r="C13" s="7" t="s">
        <v>267</v>
      </c>
      <c r="D13" s="7" t="s">
        <v>251</v>
      </c>
      <c r="E13" s="60">
        <v>45224</v>
      </c>
    </row>
    <row r="14" spans="1:5" ht="94.5" hidden="1" x14ac:dyDescent="0.25">
      <c r="A14" s="60">
        <v>45140</v>
      </c>
      <c r="B14" s="27" t="s">
        <v>235</v>
      </c>
      <c r="C14" s="7" t="s">
        <v>247</v>
      </c>
      <c r="D14" s="7" t="s">
        <v>250</v>
      </c>
      <c r="E14" s="60">
        <v>45140</v>
      </c>
    </row>
    <row r="15" spans="1:5" ht="45" hidden="1" x14ac:dyDescent="0.25">
      <c r="A15" s="60">
        <v>45212</v>
      </c>
      <c r="B15" s="27" t="s">
        <v>240</v>
      </c>
      <c r="C15" s="7" t="s">
        <v>241</v>
      </c>
      <c r="D15" s="7" t="s">
        <v>250</v>
      </c>
      <c r="E15" s="60">
        <v>45212</v>
      </c>
    </row>
    <row r="16" spans="1:5" ht="60" hidden="1" x14ac:dyDescent="0.25">
      <c r="A16" s="60">
        <v>45217</v>
      </c>
      <c r="B16" s="27" t="s">
        <v>235</v>
      </c>
      <c r="C16" s="66" t="s">
        <v>262</v>
      </c>
      <c r="D16" s="7" t="s">
        <v>261</v>
      </c>
      <c r="E16" s="60" t="s">
        <v>274</v>
      </c>
    </row>
    <row r="17" spans="1:5" ht="30" hidden="1" x14ac:dyDescent="0.25">
      <c r="A17" s="60">
        <v>45147</v>
      </c>
      <c r="B17" s="27" t="s">
        <v>235</v>
      </c>
      <c r="C17" s="7" t="s">
        <v>248</v>
      </c>
      <c r="D17" s="7" t="s">
        <v>249</v>
      </c>
      <c r="E17" s="60">
        <v>45148</v>
      </c>
    </row>
    <row r="18" spans="1:5" ht="30" hidden="1" x14ac:dyDescent="0.25">
      <c r="A18" s="60">
        <v>45169</v>
      </c>
      <c r="B18" s="27" t="s">
        <v>235</v>
      </c>
      <c r="C18" s="66" t="s">
        <v>253</v>
      </c>
      <c r="D18" s="7" t="s">
        <v>249</v>
      </c>
      <c r="E18" s="60" t="s">
        <v>274</v>
      </c>
    </row>
    <row r="19" spans="1:5" ht="60" hidden="1" x14ac:dyDescent="0.25">
      <c r="A19" s="60">
        <v>45175</v>
      </c>
      <c r="B19" s="27" t="s">
        <v>235</v>
      </c>
      <c r="C19" s="63" t="s">
        <v>259</v>
      </c>
      <c r="D19" s="7" t="s">
        <v>249</v>
      </c>
      <c r="E19" s="60">
        <v>45179</v>
      </c>
    </row>
    <row r="20" spans="1:5" ht="45" hidden="1" x14ac:dyDescent="0.25">
      <c r="A20" s="60">
        <v>45192</v>
      </c>
      <c r="B20" s="27" t="s">
        <v>235</v>
      </c>
      <c r="C20" s="66" t="s">
        <v>271</v>
      </c>
      <c r="D20" s="7" t="s">
        <v>249</v>
      </c>
      <c r="E20" s="60">
        <v>45646</v>
      </c>
    </row>
    <row r="21" spans="1:5" ht="90" hidden="1" x14ac:dyDescent="0.25">
      <c r="A21" s="60">
        <v>45205</v>
      </c>
      <c r="B21" s="27" t="s">
        <v>235</v>
      </c>
      <c r="C21" s="7" t="s">
        <v>256</v>
      </c>
      <c r="D21" s="7" t="s">
        <v>249</v>
      </c>
      <c r="E21" s="60">
        <v>45209</v>
      </c>
    </row>
    <row r="22" spans="1:5" ht="90" hidden="1" x14ac:dyDescent="0.25">
      <c r="A22" s="60">
        <v>45215</v>
      </c>
      <c r="B22" s="27" t="s">
        <v>235</v>
      </c>
      <c r="C22" s="66" t="s">
        <v>272</v>
      </c>
      <c r="D22" s="7" t="s">
        <v>249</v>
      </c>
      <c r="E22" s="60" t="s">
        <v>274</v>
      </c>
    </row>
    <row r="23" spans="1:5" ht="30" hidden="1" x14ac:dyDescent="0.25">
      <c r="A23" s="60">
        <v>45216</v>
      </c>
      <c r="B23" s="27" t="s">
        <v>235</v>
      </c>
      <c r="C23" s="66" t="s">
        <v>219</v>
      </c>
      <c r="D23" s="7" t="s">
        <v>249</v>
      </c>
      <c r="E23" s="60">
        <v>45273</v>
      </c>
    </row>
    <row r="24" spans="1:5" ht="45" x14ac:dyDescent="0.25">
      <c r="A24" s="60">
        <v>45223</v>
      </c>
      <c r="B24" s="27" t="s">
        <v>235</v>
      </c>
      <c r="C24" s="66" t="s">
        <v>275</v>
      </c>
      <c r="D24" s="7" t="s">
        <v>249</v>
      </c>
      <c r="E24" s="60" t="s">
        <v>364</v>
      </c>
    </row>
    <row r="25" spans="1:5" ht="45" x14ac:dyDescent="0.25">
      <c r="A25" s="60">
        <v>45224</v>
      </c>
      <c r="B25" s="27" t="s">
        <v>235</v>
      </c>
      <c r="C25" s="66" t="s">
        <v>345</v>
      </c>
      <c r="D25" s="7" t="s">
        <v>249</v>
      </c>
      <c r="E25" s="60" t="s">
        <v>364</v>
      </c>
    </row>
    <row r="26" spans="1:5" x14ac:dyDescent="0.25">
      <c r="A26" s="60">
        <v>45233</v>
      </c>
      <c r="B26" s="27" t="s">
        <v>235</v>
      </c>
      <c r="C26" s="7" t="s">
        <v>273</v>
      </c>
      <c r="D26" s="7" t="s">
        <v>249</v>
      </c>
      <c r="E26" s="60" t="s">
        <v>364</v>
      </c>
    </row>
    <row r="27" spans="1:5" ht="45" hidden="1" x14ac:dyDescent="0.25">
      <c r="A27" s="60">
        <v>45184</v>
      </c>
      <c r="B27" s="27" t="s">
        <v>235</v>
      </c>
      <c r="C27" s="66" t="s">
        <v>260</v>
      </c>
      <c r="D27" s="7" t="s">
        <v>222</v>
      </c>
      <c r="E27" s="60" t="s">
        <v>274</v>
      </c>
    </row>
    <row r="28" spans="1:5" ht="60" x14ac:dyDescent="0.25">
      <c r="A28" s="60">
        <v>45216</v>
      </c>
      <c r="B28" s="27" t="s">
        <v>240</v>
      </c>
      <c r="C28" s="66" t="s">
        <v>286</v>
      </c>
      <c r="D28" s="7" t="s">
        <v>252</v>
      </c>
      <c r="E28" s="60" t="s">
        <v>364</v>
      </c>
    </row>
    <row r="29" spans="1:5" hidden="1" x14ac:dyDescent="0.25">
      <c r="A29" s="60">
        <v>45212</v>
      </c>
      <c r="B29" s="27" t="s">
        <v>240</v>
      </c>
      <c r="C29" s="7" t="s">
        <v>242</v>
      </c>
      <c r="D29" s="7" t="s">
        <v>243</v>
      </c>
      <c r="E29" s="60">
        <v>45212</v>
      </c>
    </row>
    <row r="30" spans="1:5" ht="30" hidden="1" x14ac:dyDescent="0.25">
      <c r="A30" s="60">
        <v>45241</v>
      </c>
      <c r="B30" s="27" t="s">
        <v>276</v>
      </c>
      <c r="C30" s="7" t="s">
        <v>277</v>
      </c>
      <c r="D30" s="7" t="s">
        <v>250</v>
      </c>
      <c r="E30" s="60">
        <v>45243</v>
      </c>
    </row>
    <row r="31" spans="1:5" ht="64.5" hidden="1" customHeight="1" x14ac:dyDescent="0.25">
      <c r="A31" s="60">
        <v>45247</v>
      </c>
      <c r="B31" s="27" t="s">
        <v>266</v>
      </c>
      <c r="C31" s="64" t="s">
        <v>283</v>
      </c>
      <c r="D31" s="7" t="s">
        <v>251</v>
      </c>
      <c r="E31" s="60">
        <v>45251</v>
      </c>
    </row>
    <row r="32" spans="1:5" hidden="1" x14ac:dyDescent="0.25">
      <c r="A32" s="60">
        <v>45271</v>
      </c>
      <c r="B32" s="27" t="s">
        <v>276</v>
      </c>
      <c r="C32" s="7" t="s">
        <v>287</v>
      </c>
      <c r="D32" s="7" t="s">
        <v>249</v>
      </c>
      <c r="E32" s="60">
        <v>45272</v>
      </c>
    </row>
    <row r="33" spans="1:5" ht="45" hidden="1" x14ac:dyDescent="0.25">
      <c r="A33" s="60">
        <v>45287</v>
      </c>
      <c r="B33" s="27" t="s">
        <v>235</v>
      </c>
      <c r="C33" s="7" t="s">
        <v>301</v>
      </c>
      <c r="D33" s="7" t="s">
        <v>263</v>
      </c>
      <c r="E33" s="60">
        <v>45287</v>
      </c>
    </row>
    <row r="34" spans="1:5" ht="30" hidden="1" x14ac:dyDescent="0.25">
      <c r="A34" s="60">
        <v>45289</v>
      </c>
      <c r="B34" s="27" t="s">
        <v>235</v>
      </c>
      <c r="C34" s="7" t="s">
        <v>305</v>
      </c>
      <c r="D34" s="7" t="s">
        <v>249</v>
      </c>
      <c r="E34" s="60">
        <v>45294</v>
      </c>
    </row>
    <row r="35" spans="1:5" ht="60" x14ac:dyDescent="0.25">
      <c r="A35" s="60">
        <v>45299</v>
      </c>
      <c r="B35" s="27" t="s">
        <v>235</v>
      </c>
      <c r="C35" s="7" t="s">
        <v>363</v>
      </c>
      <c r="D35" s="7" t="s">
        <v>221</v>
      </c>
      <c r="E35" s="60" t="s">
        <v>364</v>
      </c>
    </row>
    <row r="36" spans="1:5" ht="30" hidden="1" x14ac:dyDescent="0.25">
      <c r="A36" s="60">
        <v>45301</v>
      </c>
      <c r="B36" s="27" t="s">
        <v>235</v>
      </c>
      <c r="C36" s="7" t="s">
        <v>352</v>
      </c>
      <c r="D36" s="7" t="s">
        <v>251</v>
      </c>
      <c r="E36" s="60">
        <v>45302</v>
      </c>
    </row>
    <row r="37" spans="1:5" ht="30" hidden="1" x14ac:dyDescent="0.25">
      <c r="A37" s="60">
        <v>45303</v>
      </c>
      <c r="B37" s="27" t="s">
        <v>354</v>
      </c>
      <c r="C37" s="7" t="s">
        <v>355</v>
      </c>
      <c r="D37" s="7" t="s">
        <v>249</v>
      </c>
      <c r="E37" s="60">
        <v>45305</v>
      </c>
    </row>
    <row r="38" spans="1:5" ht="60" hidden="1" x14ac:dyDescent="0.25">
      <c r="A38" s="60">
        <v>45306</v>
      </c>
      <c r="B38" s="27" t="s">
        <v>235</v>
      </c>
      <c r="C38" s="7" t="s">
        <v>372</v>
      </c>
      <c r="D38" s="7" t="s">
        <v>251</v>
      </c>
      <c r="E38" s="60">
        <v>45314</v>
      </c>
    </row>
    <row r="39" spans="1:5" ht="60" hidden="1" x14ac:dyDescent="0.25">
      <c r="A39" s="60">
        <v>45313</v>
      </c>
      <c r="B39" s="27" t="s">
        <v>235</v>
      </c>
      <c r="C39" s="7" t="s">
        <v>373</v>
      </c>
      <c r="D39" s="7" t="s">
        <v>249</v>
      </c>
      <c r="E39" s="60">
        <v>45315</v>
      </c>
    </row>
    <row r="40" spans="1:5" ht="45" hidden="1" x14ac:dyDescent="0.25">
      <c r="A40" s="60">
        <v>45314</v>
      </c>
      <c r="B40" s="27" t="s">
        <v>235</v>
      </c>
      <c r="C40" s="7" t="s">
        <v>376</v>
      </c>
      <c r="D40" s="7" t="s">
        <v>221</v>
      </c>
      <c r="E40" s="60">
        <v>45314</v>
      </c>
    </row>
  </sheetData>
  <sortState ref="A3:E29">
    <sortCondition ref="D3:D29"/>
  </sortState>
  <mergeCells count="1">
    <mergeCell ref="A1:E1"/>
  </mergeCells>
  <pageMargins left="0.7" right="0.7" top="0.75" bottom="0.75" header="0.3" footer="0.3"/>
  <pageSetup orientation="landscape" verticalDpi="599" r:id="rId1"/>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Guards!$C:$C</xm:f>
          </x14:formula1>
          <xm:sqref>B2:B1048576</xm:sqref>
        </x14:dataValidation>
        <x14:dataValidation type="list" allowBlank="1" showInputMessage="1" showErrorMessage="1">
          <x14:formula1>
            <xm:f>Guards!$F:$F</xm:f>
          </x14:formula1>
          <xm:sqref>D2:D1048576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G25" sqref="G25"/>
    </sheetView>
  </sheetViews>
  <sheetFormatPr defaultRowHeight="15" x14ac:dyDescent="0.25"/>
  <cols>
    <col min="1" max="1" width="13.5703125" bestFit="1" customWidth="1"/>
    <col min="2" max="2" width="12.85546875" bestFit="1" customWidth="1"/>
    <col min="3" max="3" width="15.28515625" bestFit="1" customWidth="1"/>
    <col min="4" max="4" width="15.28515625" customWidth="1"/>
    <col min="5" max="5" width="14.140625" bestFit="1" customWidth="1"/>
    <col min="6" max="6" width="24.7109375" bestFit="1" customWidth="1"/>
    <col min="7" max="7" width="11.42578125" bestFit="1" customWidth="1"/>
    <col min="8" max="8" width="12.140625" bestFit="1" customWidth="1"/>
    <col min="9" max="9" width="9.28515625" bestFit="1" customWidth="1"/>
    <col min="12" max="12" width="69.7109375" bestFit="1" customWidth="1"/>
  </cols>
  <sheetData>
    <row r="1" spans="1:12" x14ac:dyDescent="0.25">
      <c r="A1" t="s">
        <v>238</v>
      </c>
      <c r="B1" t="s">
        <v>239</v>
      </c>
      <c r="C1" t="s">
        <v>378</v>
      </c>
      <c r="D1" t="s">
        <v>382</v>
      </c>
      <c r="E1" t="s">
        <v>220</v>
      </c>
      <c r="F1" t="s">
        <v>377</v>
      </c>
      <c r="G1" t="s">
        <v>288</v>
      </c>
      <c r="H1" t="s">
        <v>400</v>
      </c>
      <c r="I1" t="s">
        <v>379</v>
      </c>
      <c r="L1" t="str">
        <f>LEFT(G2,1) &amp; LEFT(A2,1)</f>
        <v>A</v>
      </c>
    </row>
    <row r="2" spans="1:12" x14ac:dyDescent="0.25">
      <c r="A2" t="s">
        <v>236</v>
      </c>
      <c r="B2" t="s">
        <v>237</v>
      </c>
      <c r="C2" t="str">
        <f>CONCATENATE(LEFT(B2,1),". ",A2)</f>
        <v>A. Abdul</v>
      </c>
      <c r="D2" t="s">
        <v>386</v>
      </c>
      <c r="F2" t="s">
        <v>222</v>
      </c>
      <c r="I2" t="str">
        <f>LEFT(B2,1) &amp; LEFT(A2,1)</f>
        <v>AA</v>
      </c>
    </row>
    <row r="3" spans="1:12" x14ac:dyDescent="0.25">
      <c r="A3" t="s">
        <v>368</v>
      </c>
      <c r="B3" t="s">
        <v>369</v>
      </c>
      <c r="C3" t="str">
        <f>CONCATENATE(LEFT(B3,1),". ",A3)</f>
        <v>Z. Arbuacle</v>
      </c>
      <c r="D3" t="s">
        <v>388</v>
      </c>
      <c r="F3" t="s">
        <v>252</v>
      </c>
      <c r="G3" s="91"/>
      <c r="H3" s="91"/>
      <c r="I3" t="str">
        <f>LEFT(B3,1) &amp; LEFT(A3,1)</f>
        <v>ZA</v>
      </c>
    </row>
    <row r="4" spans="1:12" x14ac:dyDescent="0.25">
      <c r="A4" t="s">
        <v>230</v>
      </c>
      <c r="B4" t="s">
        <v>231</v>
      </c>
      <c r="C4" t="str">
        <f>CONCATENATE(LEFT(B4,1),". ",A4)</f>
        <v>Q. Coleman</v>
      </c>
      <c r="D4" t="s">
        <v>383</v>
      </c>
      <c r="I4" t="str">
        <f>LEFT(B4,1) &amp; LEFT(A4,1)</f>
        <v>QC</v>
      </c>
    </row>
    <row r="5" spans="1:12" x14ac:dyDescent="0.25">
      <c r="A5" t="s">
        <v>356</v>
      </c>
      <c r="B5" t="s">
        <v>357</v>
      </c>
      <c r="C5" t="str">
        <f>CONCATENATE(LEFT(B5,1),". ",A5)</f>
        <v>D. Hardimon</v>
      </c>
      <c r="D5" t="s">
        <v>383</v>
      </c>
      <c r="F5" t="s">
        <v>254</v>
      </c>
      <c r="G5" s="91"/>
      <c r="H5" s="91"/>
      <c r="I5" t="str">
        <f>LEFT(B5,1) &amp; LEFT(A5,1)</f>
        <v>DH</v>
      </c>
    </row>
    <row r="6" spans="1:12" x14ac:dyDescent="0.25">
      <c r="A6" t="s">
        <v>280</v>
      </c>
      <c r="B6" t="s">
        <v>279</v>
      </c>
      <c r="C6" t="str">
        <f>CONCATENATE(LEFT(B6,1),". ",A6)</f>
        <v>J. Hernandez</v>
      </c>
      <c r="D6" t="s">
        <v>388</v>
      </c>
      <c r="F6" t="s">
        <v>261</v>
      </c>
      <c r="I6" t="str">
        <f>LEFT(B6,1) &amp; LEFT(A6,1)</f>
        <v>JH</v>
      </c>
    </row>
    <row r="7" spans="1:12" x14ac:dyDescent="0.25">
      <c r="A7" t="s">
        <v>223</v>
      </c>
      <c r="B7" t="s">
        <v>224</v>
      </c>
      <c r="C7" t="str">
        <f>CONCATENATE(LEFT(B7,1),". ",A7)</f>
        <v>A. Hughes</v>
      </c>
      <c r="D7" t="s">
        <v>384</v>
      </c>
      <c r="F7" t="s">
        <v>265</v>
      </c>
      <c r="I7" t="str">
        <f>LEFT(B7,1) &amp; LEFT(A7,1)</f>
        <v>AH</v>
      </c>
    </row>
    <row r="8" spans="1:12" x14ac:dyDescent="0.25">
      <c r="A8" t="s">
        <v>281</v>
      </c>
      <c r="B8" t="s">
        <v>278</v>
      </c>
      <c r="C8" t="str">
        <f>CONCATENATE(LEFT(B8,1),". ",A8)</f>
        <v>R. Johnson FTO</v>
      </c>
      <c r="D8" t="s">
        <v>387</v>
      </c>
      <c r="F8" t="s">
        <v>263</v>
      </c>
      <c r="I8" t="str">
        <f>LEFT(B8,1) &amp; LEFT(A8,1)</f>
        <v>RJ</v>
      </c>
    </row>
    <row r="9" spans="1:12" x14ac:dyDescent="0.25">
      <c r="A9" t="s">
        <v>232</v>
      </c>
      <c r="B9" t="s">
        <v>233</v>
      </c>
      <c r="C9" t="str">
        <f>CONCATENATE(LEFT(B9,1),". ",A9)</f>
        <v>E. Jones</v>
      </c>
      <c r="D9" t="s">
        <v>383</v>
      </c>
      <c r="I9" t="str">
        <f>LEFT(B9,1) &amp; LEFT(A9,1)</f>
        <v>EJ</v>
      </c>
    </row>
    <row r="10" spans="1:12" x14ac:dyDescent="0.25">
      <c r="A10" t="s">
        <v>380</v>
      </c>
      <c r="B10" t="s">
        <v>381</v>
      </c>
      <c r="C10" t="str">
        <f>CONCATENATE(LEFT(B10,1),". ",A10)</f>
        <v>K. King</v>
      </c>
      <c r="D10" t="s">
        <v>386</v>
      </c>
      <c r="F10" t="s">
        <v>221</v>
      </c>
      <c r="G10" s="91"/>
      <c r="H10" s="91"/>
      <c r="I10" t="str">
        <f>LEFT(B10,1) &amp; LEFT(A10,1)</f>
        <v>KK</v>
      </c>
    </row>
    <row r="11" spans="1:12" x14ac:dyDescent="0.25">
      <c r="A11" t="s">
        <v>225</v>
      </c>
      <c r="B11" t="s">
        <v>226</v>
      </c>
      <c r="C11" t="str">
        <f>CONCATENATE(LEFT(B11,1),". ",A11)</f>
        <v>B. McCain-Miller</v>
      </c>
      <c r="D11" t="s">
        <v>384</v>
      </c>
      <c r="F11" t="s">
        <v>251</v>
      </c>
      <c r="I11" t="str">
        <f>LEFT(B11,1) &amp; LEFT(A11,1)</f>
        <v>BM</v>
      </c>
    </row>
    <row r="12" spans="1:12" x14ac:dyDescent="0.25">
      <c r="A12" t="s">
        <v>353</v>
      </c>
      <c r="B12" t="s">
        <v>227</v>
      </c>
      <c r="C12" t="str">
        <f>CONCATENATE(LEFT(B12,1),". ",A12)</f>
        <v>E. Montenez</v>
      </c>
      <c r="D12" t="s">
        <v>384</v>
      </c>
      <c r="F12" t="s">
        <v>250</v>
      </c>
      <c r="I12" t="str">
        <f>LEFT(B12,1) &amp; LEFT(A12,1)</f>
        <v>EM</v>
      </c>
    </row>
    <row r="13" spans="1:12" x14ac:dyDescent="0.25">
      <c r="A13" t="s">
        <v>397</v>
      </c>
      <c r="B13" t="s">
        <v>398</v>
      </c>
      <c r="C13" t="str">
        <f>CONCATENATE(LEFT(B13,1),". ",A13)</f>
        <v>G. Nova</v>
      </c>
      <c r="D13" t="s">
        <v>386</v>
      </c>
      <c r="F13" t="s">
        <v>249</v>
      </c>
      <c r="G13" s="91"/>
      <c r="H13" s="91"/>
      <c r="I13" t="str">
        <f>LEFT(B13,1) &amp; LEFT(A13,1)</f>
        <v>GN</v>
      </c>
    </row>
    <row r="14" spans="1:12" x14ac:dyDescent="0.25">
      <c r="A14" t="s">
        <v>234</v>
      </c>
      <c r="B14" t="s">
        <v>226</v>
      </c>
      <c r="C14" t="str">
        <f>CONCATENATE(LEFT(B14,1),". ",A14)</f>
        <v>B. Prudhomme</v>
      </c>
      <c r="D14" t="s">
        <v>384</v>
      </c>
      <c r="I14" t="str">
        <f>LEFT(B14,1) &amp; LEFT(A14,1)</f>
        <v>BP</v>
      </c>
    </row>
    <row r="15" spans="1:12" x14ac:dyDescent="0.25">
      <c r="A15" t="s">
        <v>348</v>
      </c>
      <c r="B15" t="s">
        <v>349</v>
      </c>
      <c r="C15" t="str">
        <f>CONCATENATE(LEFT(B15,1),". ",A15)</f>
        <v>N. Smith</v>
      </c>
      <c r="D15" t="s">
        <v>388</v>
      </c>
      <c r="I15" t="str">
        <f>LEFT(B15,1) &amp; LEFT(A15,1)</f>
        <v>NS</v>
      </c>
    </row>
    <row r="16" spans="1:12" x14ac:dyDescent="0.25">
      <c r="A16" t="s">
        <v>228</v>
      </c>
      <c r="B16" t="s">
        <v>229</v>
      </c>
      <c r="C16" t="str">
        <f>CONCATENATE(LEFT(B16,1),". ",A16)</f>
        <v>M. Sweet</v>
      </c>
      <c r="D16" t="s">
        <v>385</v>
      </c>
      <c r="I16" t="str">
        <f>LEFT(B16,1) &amp; LEFT(A16,1)</f>
        <v>MS</v>
      </c>
    </row>
    <row r="17" spans="1:9" x14ac:dyDescent="0.25">
      <c r="A17" t="s">
        <v>365</v>
      </c>
      <c r="B17" t="s">
        <v>366</v>
      </c>
      <c r="C17" t="str">
        <f>CONCATENATE(LEFT(B17,1),". ",A17)</f>
        <v>C. Yolerg</v>
      </c>
      <c r="D17" t="s">
        <v>388</v>
      </c>
      <c r="G17" s="91"/>
      <c r="H17" s="91"/>
      <c r="I17" t="str">
        <f>LEFT(B17,1) &amp; LEFT(A17,1)</f>
        <v>CY</v>
      </c>
    </row>
  </sheetData>
  <sortState ref="A1:B8">
    <sortCondition ref="A1:A8"/>
  </sortState>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6" sqref="A6"/>
    </sheetView>
  </sheetViews>
  <sheetFormatPr defaultRowHeight="15" x14ac:dyDescent="0.25"/>
  <cols>
    <col min="1" max="1" width="53.140625" bestFit="1" customWidth="1"/>
  </cols>
  <sheetData>
    <row r="1" spans="1:1" x14ac:dyDescent="0.25">
      <c r="A1" s="56" t="s">
        <v>213</v>
      </c>
    </row>
    <row r="3" spans="1:1" ht="45" x14ac:dyDescent="0.25">
      <c r="A3" s="57" t="s">
        <v>282</v>
      </c>
    </row>
  </sheetData>
  <hyperlinks>
    <hyperlink ref="A1" r:id="rId1"/>
  </hyperlinks>
  <pageMargins left="0.7" right="0.7" top="0.75" bottom="0.75" header="0.3" footer="0.3"/>
  <pageSetup orientation="portrait" verticalDpi="599" r:id="rId2"/>
  <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16"/>
  <sheetViews>
    <sheetView workbookViewId="0">
      <pane ySplit="1" topLeftCell="A170" activePane="bottomLeft" state="frozen"/>
      <selection pane="bottomLeft" activeCell="P196" sqref="P196"/>
    </sheetView>
  </sheetViews>
  <sheetFormatPr defaultRowHeight="15" x14ac:dyDescent="0.25"/>
  <cols>
    <col min="1" max="1" width="9.42578125" style="28" bestFit="1" customWidth="1"/>
    <col min="2" max="2" width="12.140625" style="28" customWidth="1"/>
    <col min="3" max="3" width="9.7109375" bestFit="1" customWidth="1"/>
    <col min="4" max="4" width="8.85546875" style="28" bestFit="1" customWidth="1"/>
    <col min="5" max="5" width="9.7109375" style="28" bestFit="1" customWidth="1"/>
    <col min="6" max="6" width="10" style="28" bestFit="1" customWidth="1"/>
    <col min="7" max="7" width="13" bestFit="1" customWidth="1"/>
    <col min="8" max="8" width="20.7109375" style="27" bestFit="1" customWidth="1"/>
    <col min="9" max="9" width="10.28515625" style="127" bestFit="1" customWidth="1"/>
    <col min="10" max="11" width="9.140625" style="27"/>
    <col min="12" max="12" width="16.7109375" style="27" customWidth="1"/>
    <col min="13" max="13" width="13.140625" style="118" bestFit="1" customWidth="1"/>
    <col min="14" max="16" width="9.140625" style="27"/>
    <col min="17" max="18" width="13.7109375" style="27" bestFit="1" customWidth="1"/>
    <col min="19" max="19" width="9.140625" style="27"/>
    <col min="21" max="16384" width="9.140625" style="27"/>
  </cols>
  <sheetData>
    <row r="1" spans="1:20" s="28" customFormat="1" x14ac:dyDescent="0.25">
      <c r="A1" s="28" t="s">
        <v>294</v>
      </c>
      <c r="B1" s="28" t="s">
        <v>297</v>
      </c>
      <c r="C1" s="28" t="s">
        <v>292</v>
      </c>
      <c r="D1" s="28" t="s">
        <v>308</v>
      </c>
      <c r="E1" s="28" t="s">
        <v>304</v>
      </c>
      <c r="F1" s="28" t="s">
        <v>293</v>
      </c>
      <c r="G1" s="28" t="s">
        <v>371</v>
      </c>
      <c r="H1" s="28" t="s">
        <v>66</v>
      </c>
      <c r="I1" s="28" t="s">
        <v>351</v>
      </c>
      <c r="K1" s="124" t="s">
        <v>297</v>
      </c>
      <c r="L1" s="125" t="s">
        <v>299</v>
      </c>
      <c r="M1" s="30" t="str">
        <f>INDEX(Guards!D:D, MATCH(L1,Guards!I:I,0))</f>
        <v>Supervisior</v>
      </c>
      <c r="N1" s="30">
        <f>COUNTIF(B:B, L1)</f>
        <v>32</v>
      </c>
      <c r="O1" s="30">
        <f>COUNTIFS(B:B, L1,G:G,"On Time")</f>
        <v>28</v>
      </c>
      <c r="P1" s="126" t="str">
        <f>IFERROR(TEXT(O1/N1*100, "0.00")&amp;"%", "-")</f>
        <v>87.50%</v>
      </c>
      <c r="Q1" s="124" t="s">
        <v>396</v>
      </c>
      <c r="R1" s="125">
        <f>SUMPRODUCT((C2:C216&lt;&gt;"")/COUNTIFS(C2:C216, C2:C216 &amp; "", C2:C216, "&lt;&gt;"))</f>
        <v>53.000000000000007</v>
      </c>
    </row>
    <row r="2" spans="1:20" s="28" customFormat="1" x14ac:dyDescent="0.25">
      <c r="A2" s="28">
        <v>12</v>
      </c>
      <c r="B2" s="73" t="s">
        <v>303</v>
      </c>
      <c r="C2" s="72">
        <v>45276</v>
      </c>
      <c r="D2" s="73" t="str">
        <f>TEXT(Table2[[#This Row],[Date]], "ddd")</f>
        <v>Sat</v>
      </c>
      <c r="E2" s="74">
        <v>0.29166666666666669</v>
      </c>
      <c r="F2" s="73">
        <v>0.29165509259259259</v>
      </c>
      <c r="G2" s="80" t="str">
        <f t="shared" ref="G2:G33" si="0">IF(E2&gt;=F2,"On Time","Late")</f>
        <v>On Time</v>
      </c>
      <c r="H2" s="27" t="s">
        <v>300</v>
      </c>
      <c r="I2" s="127" t="str">
        <f>IF(Table2[[#This Row],[Time]]&lt;Table2[[#This Row],[Start]], TEXT(Table2[[#This Row],[Start]]-Table2[[#This Row],[Time]], "hh:mm:ss"), "-"&amp;TEXT(Table2[[#This Row],[Time]]-Table2[[#This Row],[Start]], "hh:mm:ss"))</f>
        <v>00:00:01</v>
      </c>
      <c r="L2" s="92"/>
      <c r="M2" s="117"/>
      <c r="N2" s="92"/>
      <c r="T2" s="72"/>
    </row>
    <row r="3" spans="1:20" s="28" customFormat="1" x14ac:dyDescent="0.25">
      <c r="A3" s="28">
        <v>12</v>
      </c>
      <c r="B3" s="73" t="s">
        <v>306</v>
      </c>
      <c r="C3" s="72">
        <v>45276</v>
      </c>
      <c r="D3" s="73" t="str">
        <f>TEXT(Table2[[#This Row],[Date]], "ddd")</f>
        <v>Sat</v>
      </c>
      <c r="E3" s="74">
        <v>0.625</v>
      </c>
      <c r="F3" s="73">
        <v>0.62719907407407405</v>
      </c>
      <c r="G3" s="80" t="str">
        <f t="shared" si="0"/>
        <v>Late</v>
      </c>
      <c r="H3" s="27" t="s">
        <v>300</v>
      </c>
      <c r="I3" s="127" t="str">
        <f>IF(Table2[[#This Row],[Time]]&lt;Table2[[#This Row],[Start]], TEXT(Table2[[#This Row],[Start]]-Table2[[#This Row],[Time]], "hh:mm:ss"), "-"&amp;TEXT(Table2[[#This Row],[Time]]-Table2[[#This Row],[Start]], "hh:mm:ss"))</f>
        <v>-00:03:10</v>
      </c>
      <c r="M3" s="117"/>
      <c r="T3" s="72"/>
    </row>
    <row r="4" spans="1:20" s="28" customFormat="1" x14ac:dyDescent="0.25">
      <c r="A4" s="28">
        <v>12</v>
      </c>
      <c r="B4" s="73" t="s">
        <v>303</v>
      </c>
      <c r="C4" s="72">
        <v>45276</v>
      </c>
      <c r="D4" s="73" t="str">
        <f>TEXT(Table2[[#This Row],[Date]], "ddd")</f>
        <v>Sat</v>
      </c>
      <c r="E4" s="74">
        <v>0.95833333333333337</v>
      </c>
      <c r="F4" s="73">
        <v>0.96813657407407405</v>
      </c>
      <c r="G4" s="80" t="str">
        <f t="shared" si="0"/>
        <v>Late</v>
      </c>
      <c r="H4" s="27" t="s">
        <v>300</v>
      </c>
      <c r="I4" s="127" t="str">
        <f>IF(Table2[[#This Row],[Time]]&lt;Table2[[#This Row],[Start]], TEXT(Table2[[#This Row],[Start]]-Table2[[#This Row],[Time]], "hh:mm:ss"), "-"&amp;TEXT(Table2[[#This Row],[Time]]-Table2[[#This Row],[Start]], "hh:mm:ss"))</f>
        <v>-00:14:07</v>
      </c>
      <c r="M4" s="117"/>
      <c r="T4" s="72"/>
    </row>
    <row r="5" spans="1:20" s="28" customFormat="1" x14ac:dyDescent="0.25">
      <c r="A5" s="28">
        <v>12</v>
      </c>
      <c r="B5" s="73" t="s">
        <v>309</v>
      </c>
      <c r="C5" s="72">
        <v>45277</v>
      </c>
      <c r="D5" s="73" t="str">
        <f>TEXT(Table2[[#This Row],[Date]], "ddd")</f>
        <v>Sun</v>
      </c>
      <c r="E5" s="74">
        <v>0.29166666666666669</v>
      </c>
      <c r="F5" s="73">
        <v>0.28545138888888888</v>
      </c>
      <c r="G5" s="80" t="str">
        <f t="shared" si="0"/>
        <v>On Time</v>
      </c>
      <c r="H5" s="27" t="s">
        <v>300</v>
      </c>
      <c r="I5" s="127" t="str">
        <f>IF(Table2[[#This Row],[Time]]&lt;Table2[[#This Row],[Start]], TEXT(Table2[[#This Row],[Start]]-Table2[[#This Row],[Time]], "hh:mm:ss"), "-"&amp;TEXT(Table2[[#This Row],[Time]]-Table2[[#This Row],[Start]], "hh:mm:ss"))</f>
        <v>00:08:57</v>
      </c>
      <c r="M5" s="117"/>
      <c r="T5" s="72"/>
    </row>
    <row r="6" spans="1:20" s="28" customFormat="1" x14ac:dyDescent="0.25">
      <c r="A6" s="28">
        <v>12</v>
      </c>
      <c r="B6" s="73" t="s">
        <v>303</v>
      </c>
      <c r="C6" s="72">
        <v>45277</v>
      </c>
      <c r="D6" s="73" t="str">
        <f>TEXT(Table2[[#This Row],[Date]], "ddd")</f>
        <v>Sun</v>
      </c>
      <c r="E6" s="74">
        <v>0.625</v>
      </c>
      <c r="F6" s="73">
        <v>0.63850694444444445</v>
      </c>
      <c r="G6" s="80" t="str">
        <f t="shared" si="0"/>
        <v>Late</v>
      </c>
      <c r="H6" s="27" t="s">
        <v>300</v>
      </c>
      <c r="I6" s="127" t="str">
        <f>IF(Table2[[#This Row],[Time]]&lt;Table2[[#This Row],[Start]], TEXT(Table2[[#This Row],[Start]]-Table2[[#This Row],[Time]], "hh:mm:ss"), "-"&amp;TEXT(Table2[[#This Row],[Time]]-Table2[[#This Row],[Start]], "hh:mm:ss"))</f>
        <v>-00:19:27</v>
      </c>
      <c r="M6" s="117"/>
      <c r="T6" s="72"/>
    </row>
    <row r="7" spans="1:20" s="28" customFormat="1" x14ac:dyDescent="0.25">
      <c r="A7" s="28">
        <v>12</v>
      </c>
      <c r="B7" s="73" t="s">
        <v>306</v>
      </c>
      <c r="C7" s="72">
        <v>45277</v>
      </c>
      <c r="D7" s="73" t="str">
        <f>TEXT(Table2[[#This Row],[Date]], "ddd")</f>
        <v>Sun</v>
      </c>
      <c r="E7" s="74">
        <v>0.95833333333333337</v>
      </c>
      <c r="F7" s="73">
        <v>0.95626157407407408</v>
      </c>
      <c r="G7" s="80" t="str">
        <f t="shared" si="0"/>
        <v>On Time</v>
      </c>
      <c r="H7" s="27" t="s">
        <v>300</v>
      </c>
      <c r="I7" s="127" t="str">
        <f>IF(Table2[[#This Row],[Time]]&lt;Table2[[#This Row],[Start]], TEXT(Table2[[#This Row],[Start]]-Table2[[#This Row],[Time]], "hh:mm:ss"), "-"&amp;TEXT(Table2[[#This Row],[Time]]-Table2[[#This Row],[Start]], "hh:mm:ss"))</f>
        <v>00:02:59</v>
      </c>
      <c r="M7" s="117"/>
      <c r="T7" s="72"/>
    </row>
    <row r="8" spans="1:20" s="28" customFormat="1" x14ac:dyDescent="0.25">
      <c r="A8" s="28">
        <v>12</v>
      </c>
      <c r="B8" s="73" t="s">
        <v>299</v>
      </c>
      <c r="C8" s="72">
        <v>45278</v>
      </c>
      <c r="D8" s="73" t="str">
        <f>TEXT(Table2[[#This Row],[Date]], "ddd")</f>
        <v>Mon</v>
      </c>
      <c r="E8" s="74">
        <v>0.20833333333333334</v>
      </c>
      <c r="F8" s="73">
        <v>0.20659722222222221</v>
      </c>
      <c r="G8" s="80" t="str">
        <f t="shared" si="0"/>
        <v>On Time</v>
      </c>
      <c r="H8" s="27" t="s">
        <v>300</v>
      </c>
      <c r="I8" s="127" t="str">
        <f>IF(Table2[[#This Row],[Time]]&lt;Table2[[#This Row],[Start]], TEXT(Table2[[#This Row],[Start]]-Table2[[#This Row],[Time]], "hh:mm:ss"), "-"&amp;TEXT(Table2[[#This Row],[Time]]-Table2[[#This Row],[Start]], "hh:mm:ss"))</f>
        <v>00:02:30</v>
      </c>
      <c r="M8" s="117"/>
      <c r="T8" s="72"/>
    </row>
    <row r="9" spans="1:20" s="28" customFormat="1" x14ac:dyDescent="0.25">
      <c r="A9" s="28">
        <v>12</v>
      </c>
      <c r="B9" s="73" t="s">
        <v>303</v>
      </c>
      <c r="C9" s="72">
        <v>45278</v>
      </c>
      <c r="D9" s="73" t="str">
        <f>TEXT(Table2[[#This Row],[Date]], "ddd")</f>
        <v>Mon</v>
      </c>
      <c r="E9" s="74">
        <v>0.29166666666666669</v>
      </c>
      <c r="F9" s="73">
        <v>0.30055555555555552</v>
      </c>
      <c r="G9" s="80" t="str">
        <f t="shared" si="0"/>
        <v>Late</v>
      </c>
      <c r="H9" s="27" t="s">
        <v>300</v>
      </c>
      <c r="I9" s="127" t="str">
        <f>IF(Table2[[#This Row],[Time]]&lt;Table2[[#This Row],[Start]], TEXT(Table2[[#This Row],[Start]]-Table2[[#This Row],[Time]], "hh:mm:ss"), "-"&amp;TEXT(Table2[[#This Row],[Time]]-Table2[[#This Row],[Start]], "hh:mm:ss"))</f>
        <v>-00:12:48</v>
      </c>
      <c r="M9" s="117"/>
      <c r="T9" s="72"/>
    </row>
    <row r="10" spans="1:20" s="28" customFormat="1" x14ac:dyDescent="0.25">
      <c r="A10" s="28">
        <v>12</v>
      </c>
      <c r="B10" s="73" t="s">
        <v>303</v>
      </c>
      <c r="C10" s="72">
        <v>45278</v>
      </c>
      <c r="D10" s="73" t="str">
        <f>TEXT(Table2[[#This Row],[Date]], "ddd")</f>
        <v>Mon</v>
      </c>
      <c r="E10" s="74">
        <v>0.625</v>
      </c>
      <c r="F10" s="73">
        <v>0.62498842592592596</v>
      </c>
      <c r="G10" s="80" t="str">
        <f t="shared" si="0"/>
        <v>On Time</v>
      </c>
      <c r="H10" s="27" t="s">
        <v>300</v>
      </c>
      <c r="I10" s="127" t="str">
        <f>IF(Table2[[#This Row],[Time]]&lt;Table2[[#This Row],[Start]], TEXT(Table2[[#This Row],[Start]]-Table2[[#This Row],[Time]], "hh:mm:ss"), "-"&amp;TEXT(Table2[[#This Row],[Time]]-Table2[[#This Row],[Start]], "hh:mm:ss"))</f>
        <v>00:00:01</v>
      </c>
      <c r="M10" s="117"/>
      <c r="T10" s="72"/>
    </row>
    <row r="11" spans="1:20" s="28" customFormat="1" x14ac:dyDescent="0.25">
      <c r="A11" s="28">
        <v>12</v>
      </c>
      <c r="B11" s="73" t="s">
        <v>306</v>
      </c>
      <c r="C11" s="72">
        <v>45278</v>
      </c>
      <c r="D11" s="73" t="str">
        <f>TEXT(Table2[[#This Row],[Date]], "ddd")</f>
        <v>Mon</v>
      </c>
      <c r="E11" s="74">
        <v>0.95833333333333337</v>
      </c>
      <c r="F11" s="73">
        <v>0.95746527777777779</v>
      </c>
      <c r="G11" s="80" t="str">
        <f t="shared" si="0"/>
        <v>On Time</v>
      </c>
      <c r="H11" s="27" t="s">
        <v>300</v>
      </c>
      <c r="I11" s="127" t="str">
        <f>IF(Table2[[#This Row],[Time]]&lt;Table2[[#This Row],[Start]], TEXT(Table2[[#This Row],[Start]]-Table2[[#This Row],[Time]], "hh:mm:ss"), "-"&amp;TEXT(Table2[[#This Row],[Time]]-Table2[[#This Row],[Start]], "hh:mm:ss"))</f>
        <v>00:01:15</v>
      </c>
      <c r="M11" s="117"/>
      <c r="N11" s="119"/>
      <c r="T11" s="72"/>
    </row>
    <row r="12" spans="1:20" s="28" customFormat="1" x14ac:dyDescent="0.25">
      <c r="A12" s="28">
        <v>12</v>
      </c>
      <c r="B12" s="73" t="s">
        <v>299</v>
      </c>
      <c r="C12" s="72">
        <v>45279</v>
      </c>
      <c r="D12" s="73" t="str">
        <f>TEXT(Table2[[#This Row],[Date]], "ddd")</f>
        <v>Tue</v>
      </c>
      <c r="E12" s="74">
        <v>0.20833333333333334</v>
      </c>
      <c r="F12" s="73">
        <v>0.2094560185185185</v>
      </c>
      <c r="G12" s="80" t="str">
        <f t="shared" si="0"/>
        <v>Late</v>
      </c>
      <c r="H12" s="27" t="s">
        <v>300</v>
      </c>
      <c r="I12" s="127" t="str">
        <f>IF(Table2[[#This Row],[Time]]&lt;Table2[[#This Row],[Start]], TEXT(Table2[[#This Row],[Start]]-Table2[[#This Row],[Time]], "hh:mm:ss"), "-"&amp;TEXT(Table2[[#This Row],[Time]]-Table2[[#This Row],[Start]], "hh:mm:ss"))</f>
        <v>-00:01:37</v>
      </c>
      <c r="M12" s="117"/>
      <c r="T12" s="72"/>
    </row>
    <row r="13" spans="1:20" s="28" customFormat="1" x14ac:dyDescent="0.25">
      <c r="A13" s="28">
        <v>12</v>
      </c>
      <c r="B13" s="73" t="s">
        <v>298</v>
      </c>
      <c r="C13" s="72">
        <v>45279</v>
      </c>
      <c r="D13" s="73" t="str">
        <f>TEXT(Table2[[#This Row],[Date]], "ddd")</f>
        <v>Tue</v>
      </c>
      <c r="E13" s="74">
        <v>0.29166666666666669</v>
      </c>
      <c r="F13" s="73">
        <v>0.30052083333333335</v>
      </c>
      <c r="G13" s="80" t="str">
        <f t="shared" si="0"/>
        <v>Late</v>
      </c>
      <c r="H13" s="27" t="s">
        <v>300</v>
      </c>
      <c r="I13" s="127" t="str">
        <f>IF(Table2[[#This Row],[Time]]&lt;Table2[[#This Row],[Start]], TEXT(Table2[[#This Row],[Start]]-Table2[[#This Row],[Time]], "hh:mm:ss"), "-"&amp;TEXT(Table2[[#This Row],[Time]]-Table2[[#This Row],[Start]], "hh:mm:ss"))</f>
        <v>-00:12:45</v>
      </c>
      <c r="M13" s="117"/>
      <c r="T13" s="72"/>
    </row>
    <row r="14" spans="1:20" s="28" customFormat="1" x14ac:dyDescent="0.25">
      <c r="A14" s="28">
        <v>12</v>
      </c>
      <c r="B14" s="73" t="s">
        <v>309</v>
      </c>
      <c r="C14" s="72">
        <v>45279</v>
      </c>
      <c r="D14" s="73" t="str">
        <f>TEXT(Table2[[#This Row],[Date]], "ddd")</f>
        <v>Tue</v>
      </c>
      <c r="E14" s="74">
        <v>0.625</v>
      </c>
      <c r="F14" s="73">
        <v>0.62458333333333338</v>
      </c>
      <c r="G14" s="80" t="str">
        <f t="shared" si="0"/>
        <v>On Time</v>
      </c>
      <c r="H14" s="27" t="s">
        <v>300</v>
      </c>
      <c r="I14" s="127" t="str">
        <f>IF(Table2[[#This Row],[Time]]&lt;Table2[[#This Row],[Start]], TEXT(Table2[[#This Row],[Start]]-Table2[[#This Row],[Time]], "hh:mm:ss"), "-"&amp;TEXT(Table2[[#This Row],[Time]]-Table2[[#This Row],[Start]], "hh:mm:ss"))</f>
        <v>00:00:36</v>
      </c>
      <c r="M14" s="117"/>
      <c r="T14" s="72"/>
    </row>
    <row r="15" spans="1:20" s="28" customFormat="1" x14ac:dyDescent="0.25">
      <c r="A15" s="28">
        <v>12</v>
      </c>
      <c r="B15" s="73" t="s">
        <v>405</v>
      </c>
      <c r="C15" s="72">
        <v>45279</v>
      </c>
      <c r="D15" s="73" t="str">
        <f>TEXT(Table2[[#This Row],[Date]], "ddd")</f>
        <v>Tue</v>
      </c>
      <c r="E15" s="74">
        <v>0.95833333333333337</v>
      </c>
      <c r="F15" s="73">
        <v>0.95832175925925922</v>
      </c>
      <c r="G15" s="80" t="str">
        <f t="shared" si="0"/>
        <v>On Time</v>
      </c>
      <c r="H15" s="27" t="s">
        <v>300</v>
      </c>
      <c r="I15" s="127" t="str">
        <f>IF(Table2[[#This Row],[Time]]&lt;Table2[[#This Row],[Start]], TEXT(Table2[[#This Row],[Start]]-Table2[[#This Row],[Time]], "hh:mm:ss"), "-"&amp;TEXT(Table2[[#This Row],[Time]]-Table2[[#This Row],[Start]], "hh:mm:ss"))</f>
        <v>00:00:01</v>
      </c>
      <c r="M15" s="117"/>
      <c r="T15" s="72"/>
    </row>
    <row r="16" spans="1:20" s="28" customFormat="1" x14ac:dyDescent="0.25">
      <c r="A16" s="28">
        <v>1</v>
      </c>
      <c r="B16" s="73" t="s">
        <v>299</v>
      </c>
      <c r="C16" s="72">
        <v>45280</v>
      </c>
      <c r="D16" s="73" t="str">
        <f>TEXT(Table2[[#This Row],[Date]], "ddd")</f>
        <v>Wed</v>
      </c>
      <c r="E16" s="74">
        <v>0.20833333333333334</v>
      </c>
      <c r="F16" s="73">
        <v>0.20627314814814815</v>
      </c>
      <c r="G16" s="80" t="str">
        <f t="shared" si="0"/>
        <v>On Time</v>
      </c>
      <c r="H16" s="27" t="s">
        <v>295</v>
      </c>
      <c r="I16" s="127" t="str">
        <f>IF(Table2[[#This Row],[Time]]&lt;Table2[[#This Row],[Start]], TEXT(Table2[[#This Row],[Start]]-Table2[[#This Row],[Time]], "hh:mm:ss"), "-"&amp;TEXT(Table2[[#This Row],[Time]]-Table2[[#This Row],[Start]], "hh:mm:ss"))</f>
        <v>00:02:58</v>
      </c>
      <c r="M16" s="117"/>
      <c r="T16" s="72"/>
    </row>
    <row r="17" spans="1:20" s="28" customFormat="1" x14ac:dyDescent="0.25">
      <c r="A17" s="28">
        <v>12</v>
      </c>
      <c r="B17" s="73" t="s">
        <v>298</v>
      </c>
      <c r="C17" s="72">
        <v>45280</v>
      </c>
      <c r="D17" s="73" t="str">
        <f>TEXT(Table2[[#This Row],[Date]], "ddd")</f>
        <v>Wed</v>
      </c>
      <c r="E17" s="74">
        <v>0.29166666666666669</v>
      </c>
      <c r="F17" s="73">
        <v>0.30149305555555556</v>
      </c>
      <c r="G17" s="80" t="str">
        <f t="shared" si="0"/>
        <v>Late</v>
      </c>
      <c r="H17" s="27" t="s">
        <v>300</v>
      </c>
      <c r="I17" s="127" t="str">
        <f>IF(Table2[[#This Row],[Time]]&lt;Table2[[#This Row],[Start]], TEXT(Table2[[#This Row],[Start]]-Table2[[#This Row],[Time]], "hh:mm:ss"), "-"&amp;TEXT(Table2[[#This Row],[Time]]-Table2[[#This Row],[Start]], "hh:mm:ss"))</f>
        <v>-00:14:09</v>
      </c>
      <c r="M17" s="117"/>
      <c r="T17" s="72"/>
    </row>
    <row r="18" spans="1:20" s="28" customFormat="1" x14ac:dyDescent="0.25">
      <c r="A18" s="28">
        <v>12</v>
      </c>
      <c r="B18" s="73" t="s">
        <v>309</v>
      </c>
      <c r="C18" s="72">
        <v>45280</v>
      </c>
      <c r="D18" s="73" t="str">
        <f>TEXT(Table2[[#This Row],[Date]], "ddd")</f>
        <v>Wed</v>
      </c>
      <c r="E18" s="74">
        <v>0.625</v>
      </c>
      <c r="F18" s="73">
        <v>0.61694444444444441</v>
      </c>
      <c r="G18" s="80" t="str">
        <f t="shared" si="0"/>
        <v>On Time</v>
      </c>
      <c r="H18" s="27" t="s">
        <v>300</v>
      </c>
      <c r="I18" s="127" t="str">
        <f>IF(Table2[[#This Row],[Time]]&lt;Table2[[#This Row],[Start]], TEXT(Table2[[#This Row],[Start]]-Table2[[#This Row],[Time]], "hh:mm:ss"), "-"&amp;TEXT(Table2[[#This Row],[Time]]-Table2[[#This Row],[Start]], "hh:mm:ss"))</f>
        <v>00:11:36</v>
      </c>
      <c r="M18" s="117"/>
      <c r="T18" s="72"/>
    </row>
    <row r="19" spans="1:20" s="28" customFormat="1" x14ac:dyDescent="0.25">
      <c r="A19" s="28">
        <v>12</v>
      </c>
      <c r="B19" s="73" t="s">
        <v>405</v>
      </c>
      <c r="C19" s="72">
        <v>45280</v>
      </c>
      <c r="D19" s="73" t="str">
        <f>TEXT(Table2[[#This Row],[Date]], "ddd")</f>
        <v>Wed</v>
      </c>
      <c r="E19" s="74">
        <v>0.95833333333333337</v>
      </c>
      <c r="F19" s="73">
        <v>0.95685185185185195</v>
      </c>
      <c r="G19" s="80" t="str">
        <f t="shared" si="0"/>
        <v>On Time</v>
      </c>
      <c r="H19" s="27" t="s">
        <v>300</v>
      </c>
      <c r="I19" s="127" t="str">
        <f>IF(Table2[[#This Row],[Time]]&lt;Table2[[#This Row],[Start]], TEXT(Table2[[#This Row],[Start]]-Table2[[#This Row],[Time]], "hh:mm:ss"), "-"&amp;TEXT(Table2[[#This Row],[Time]]-Table2[[#This Row],[Start]], "hh:mm:ss"))</f>
        <v>00:02:08</v>
      </c>
      <c r="M19" s="117"/>
      <c r="T19" s="72"/>
    </row>
    <row r="20" spans="1:20" s="28" customFormat="1" x14ac:dyDescent="0.25">
      <c r="A20" s="28">
        <v>1</v>
      </c>
      <c r="B20" s="73" t="s">
        <v>299</v>
      </c>
      <c r="C20" s="72">
        <v>45281</v>
      </c>
      <c r="D20" s="73" t="str">
        <f>TEXT(Table2[[#This Row],[Date]], "ddd")</f>
        <v>Thu</v>
      </c>
      <c r="E20" s="74">
        <v>0.20833333333333334</v>
      </c>
      <c r="F20" s="73">
        <v>0.20417824074074073</v>
      </c>
      <c r="G20" s="80" t="str">
        <f t="shared" si="0"/>
        <v>On Time</v>
      </c>
      <c r="H20" s="27" t="s">
        <v>295</v>
      </c>
      <c r="I20" s="127" t="str">
        <f>IF(Table2[[#This Row],[Time]]&lt;Table2[[#This Row],[Start]], TEXT(Table2[[#This Row],[Start]]-Table2[[#This Row],[Time]], "hh:mm:ss"), "-"&amp;TEXT(Table2[[#This Row],[Time]]-Table2[[#This Row],[Start]], "hh:mm:ss"))</f>
        <v>00:05:59</v>
      </c>
      <c r="M20" s="117"/>
      <c r="T20" s="72"/>
    </row>
    <row r="21" spans="1:20" s="28" customFormat="1" x14ac:dyDescent="0.25">
      <c r="A21" s="28">
        <v>12</v>
      </c>
      <c r="B21" s="73" t="s">
        <v>298</v>
      </c>
      <c r="C21" s="72">
        <v>45281</v>
      </c>
      <c r="D21" s="73" t="str">
        <f>TEXT(Table2[[#This Row],[Date]], "ddd")</f>
        <v>Thu</v>
      </c>
      <c r="E21" s="74">
        <v>0.29166666666666669</v>
      </c>
      <c r="F21" s="73">
        <v>0.30047453703703703</v>
      </c>
      <c r="G21" s="80" t="str">
        <f t="shared" si="0"/>
        <v>Late</v>
      </c>
      <c r="H21" s="27" t="s">
        <v>300</v>
      </c>
      <c r="I21" s="127" t="str">
        <f>IF(Table2[[#This Row],[Time]]&lt;Table2[[#This Row],[Start]], TEXT(Table2[[#This Row],[Start]]-Table2[[#This Row],[Time]], "hh:mm:ss"), "-"&amp;TEXT(Table2[[#This Row],[Time]]-Table2[[#This Row],[Start]], "hh:mm:ss"))</f>
        <v>-00:12:41</v>
      </c>
      <c r="M21" s="117"/>
      <c r="T21" s="72"/>
    </row>
    <row r="22" spans="1:20" s="28" customFormat="1" x14ac:dyDescent="0.25">
      <c r="A22" s="28">
        <v>12</v>
      </c>
      <c r="B22" s="73" t="s">
        <v>306</v>
      </c>
      <c r="C22" s="72">
        <v>45281</v>
      </c>
      <c r="D22" s="73" t="str">
        <f>TEXT(Table2[[#This Row],[Date]], "ddd")</f>
        <v>Thu</v>
      </c>
      <c r="E22" s="74">
        <v>0.625</v>
      </c>
      <c r="F22" s="73">
        <v>0.63681712962962966</v>
      </c>
      <c r="G22" s="80" t="str">
        <f t="shared" si="0"/>
        <v>Late</v>
      </c>
      <c r="H22" s="27" t="s">
        <v>300</v>
      </c>
      <c r="I22" s="127" t="str">
        <f>IF(Table2[[#This Row],[Time]]&lt;Table2[[#This Row],[Start]], TEXT(Table2[[#This Row],[Start]]-Table2[[#This Row],[Time]], "hh:mm:ss"), "-"&amp;TEXT(Table2[[#This Row],[Time]]-Table2[[#This Row],[Start]], "hh:mm:ss"))</f>
        <v>-00:17:01</v>
      </c>
      <c r="M22" s="117"/>
      <c r="T22" s="72"/>
    </row>
    <row r="23" spans="1:20" s="28" customFormat="1" x14ac:dyDescent="0.25">
      <c r="A23" s="28">
        <v>12</v>
      </c>
      <c r="B23" s="73" t="s">
        <v>405</v>
      </c>
      <c r="C23" s="72">
        <v>45281</v>
      </c>
      <c r="D23" s="73" t="str">
        <f>TEXT(Table2[[#This Row],[Date]], "ddd")</f>
        <v>Thu</v>
      </c>
      <c r="E23" s="74">
        <v>0.95833333333333337</v>
      </c>
      <c r="F23" s="73">
        <v>0.95783564814814814</v>
      </c>
      <c r="G23" s="80" t="str">
        <f t="shared" si="0"/>
        <v>On Time</v>
      </c>
      <c r="H23" s="27" t="s">
        <v>300</v>
      </c>
      <c r="I23" s="127" t="str">
        <f>IF(Table2[[#This Row],[Time]]&lt;Table2[[#This Row],[Start]], TEXT(Table2[[#This Row],[Start]]-Table2[[#This Row],[Time]], "hh:mm:ss"), "-"&amp;TEXT(Table2[[#This Row],[Time]]-Table2[[#This Row],[Start]], "hh:mm:ss"))</f>
        <v>00:00:43</v>
      </c>
      <c r="M23" s="117"/>
      <c r="T23" s="72"/>
    </row>
    <row r="24" spans="1:20" s="28" customFormat="1" x14ac:dyDescent="0.25">
      <c r="A24" s="28">
        <v>12</v>
      </c>
      <c r="B24" s="73" t="s">
        <v>306</v>
      </c>
      <c r="C24" s="72">
        <v>45281</v>
      </c>
      <c r="D24" s="73" t="str">
        <f>TEXT(Table2[[#This Row],[Date]], "ddd")</f>
        <v>Thu</v>
      </c>
      <c r="E24" s="74">
        <v>0.95833333333333337</v>
      </c>
      <c r="F24" s="73">
        <v>0.95707175925925936</v>
      </c>
      <c r="G24" s="80" t="str">
        <f t="shared" si="0"/>
        <v>On Time</v>
      </c>
      <c r="H24" s="27" t="s">
        <v>300</v>
      </c>
      <c r="I24" s="127" t="str">
        <f>IF(Table2[[#This Row],[Time]]&lt;Table2[[#This Row],[Start]], TEXT(Table2[[#This Row],[Start]]-Table2[[#This Row],[Time]], "hh:mm:ss"), "-"&amp;TEXT(Table2[[#This Row],[Time]]-Table2[[#This Row],[Start]], "hh:mm:ss"))</f>
        <v>00:01:49</v>
      </c>
      <c r="M24" s="117"/>
      <c r="T24" s="72"/>
    </row>
    <row r="25" spans="1:20" s="28" customFormat="1" x14ac:dyDescent="0.25">
      <c r="A25" s="28">
        <v>1</v>
      </c>
      <c r="B25" s="73" t="s">
        <v>299</v>
      </c>
      <c r="C25" s="72">
        <v>45282</v>
      </c>
      <c r="D25" s="73" t="str">
        <f>TEXT(Table2[[#This Row],[Date]], "ddd")</f>
        <v>Fri</v>
      </c>
      <c r="E25" s="74">
        <v>0.20833333333333334</v>
      </c>
      <c r="F25" s="73">
        <v>0.20140046296296296</v>
      </c>
      <c r="G25" s="80" t="str">
        <f t="shared" si="0"/>
        <v>On Time</v>
      </c>
      <c r="H25" s="27" t="s">
        <v>295</v>
      </c>
      <c r="I25" s="127" t="str">
        <f>IF(Table2[[#This Row],[Time]]&lt;Table2[[#This Row],[Start]], TEXT(Table2[[#This Row],[Start]]-Table2[[#This Row],[Time]], "hh:mm:ss"), "-"&amp;TEXT(Table2[[#This Row],[Time]]-Table2[[#This Row],[Start]], "hh:mm:ss"))</f>
        <v>00:09:59</v>
      </c>
      <c r="M25" s="117"/>
      <c r="T25" s="72"/>
    </row>
    <row r="26" spans="1:20" s="28" customFormat="1" x14ac:dyDescent="0.25">
      <c r="A26" s="28">
        <v>12</v>
      </c>
      <c r="B26" s="73" t="s">
        <v>303</v>
      </c>
      <c r="C26" s="72">
        <v>45282</v>
      </c>
      <c r="D26" s="73" t="str">
        <f>TEXT(Table2[[#This Row],[Date]], "ddd")</f>
        <v>Fri</v>
      </c>
      <c r="E26" s="74">
        <v>0.29166666666666669</v>
      </c>
      <c r="F26" s="73">
        <v>0.30069444444444443</v>
      </c>
      <c r="G26" s="80" t="str">
        <f t="shared" si="0"/>
        <v>Late</v>
      </c>
      <c r="H26" s="27" t="s">
        <v>300</v>
      </c>
      <c r="I26" s="127" t="str">
        <f>IF(Table2[[#This Row],[Time]]&lt;Table2[[#This Row],[Start]], TEXT(Table2[[#This Row],[Start]]-Table2[[#This Row],[Time]], "hh:mm:ss"), "-"&amp;TEXT(Table2[[#This Row],[Time]]-Table2[[#This Row],[Start]], "hh:mm:ss"))</f>
        <v>-00:13:00</v>
      </c>
      <c r="M26" s="117"/>
      <c r="T26" s="72"/>
    </row>
    <row r="27" spans="1:20" s="28" customFormat="1" x14ac:dyDescent="0.25">
      <c r="A27" s="28">
        <v>12</v>
      </c>
      <c r="B27" s="73" t="s">
        <v>306</v>
      </c>
      <c r="C27" s="72">
        <v>45282</v>
      </c>
      <c r="D27" s="73" t="str">
        <f>TEXT(Table2[[#This Row],[Date]], "ddd")</f>
        <v>Fri</v>
      </c>
      <c r="E27" s="74">
        <v>0.625</v>
      </c>
      <c r="F27" s="73">
        <v>0.62709490740740736</v>
      </c>
      <c r="G27" s="80" t="str">
        <f t="shared" si="0"/>
        <v>Late</v>
      </c>
      <c r="H27" s="27" t="s">
        <v>300</v>
      </c>
      <c r="I27" s="127" t="str">
        <f>IF(Table2[[#This Row],[Time]]&lt;Table2[[#This Row],[Start]], TEXT(Table2[[#This Row],[Start]]-Table2[[#This Row],[Time]], "hh:mm:ss"), "-"&amp;TEXT(Table2[[#This Row],[Time]]-Table2[[#This Row],[Start]], "hh:mm:ss"))</f>
        <v>-00:03:01</v>
      </c>
      <c r="M27" s="117"/>
      <c r="T27" s="72"/>
    </row>
    <row r="28" spans="1:20" s="28" customFormat="1" x14ac:dyDescent="0.25">
      <c r="A28" s="28">
        <v>12</v>
      </c>
      <c r="B28" s="73" t="s">
        <v>405</v>
      </c>
      <c r="C28" s="72">
        <v>45282</v>
      </c>
      <c r="D28" s="73" t="str">
        <f>TEXT(Table2[[#This Row],[Date]], "ddd")</f>
        <v>Fri</v>
      </c>
      <c r="E28" s="74">
        <v>0.95833333333333337</v>
      </c>
      <c r="F28" s="73">
        <v>0.95787037037037026</v>
      </c>
      <c r="G28" s="80" t="str">
        <f t="shared" si="0"/>
        <v>On Time</v>
      </c>
      <c r="H28" s="27" t="s">
        <v>300</v>
      </c>
      <c r="I28" s="127" t="str">
        <f>IF(Table2[[#This Row],[Time]]&lt;Table2[[#This Row],[Start]], TEXT(Table2[[#This Row],[Start]]-Table2[[#This Row],[Time]], "hh:mm:ss"), "-"&amp;TEXT(Table2[[#This Row],[Time]]-Table2[[#This Row],[Start]], "hh:mm:ss"))</f>
        <v>00:00:40</v>
      </c>
      <c r="M28" s="117"/>
      <c r="T28" s="72"/>
    </row>
    <row r="29" spans="1:20" s="28" customFormat="1" x14ac:dyDescent="0.25">
      <c r="A29" s="28">
        <v>12</v>
      </c>
      <c r="B29" s="73" t="s">
        <v>298</v>
      </c>
      <c r="C29" s="72">
        <v>45283</v>
      </c>
      <c r="D29" s="73" t="str">
        <f>TEXT(Table2[[#This Row],[Date]], "ddd")</f>
        <v>Sat</v>
      </c>
      <c r="E29" s="74">
        <v>0.29166666666666669</v>
      </c>
      <c r="F29" s="73">
        <v>0.29537037037037034</v>
      </c>
      <c r="G29" s="80" t="str">
        <f t="shared" si="0"/>
        <v>Late</v>
      </c>
      <c r="H29" s="27" t="s">
        <v>300</v>
      </c>
      <c r="I29" s="127" t="str">
        <f>IF(Table2[[#This Row],[Time]]&lt;Table2[[#This Row],[Start]], TEXT(Table2[[#This Row],[Start]]-Table2[[#This Row],[Time]], "hh:mm:ss"), "-"&amp;TEXT(Table2[[#This Row],[Time]]-Table2[[#This Row],[Start]], "hh:mm:ss"))</f>
        <v>-00:05:20</v>
      </c>
      <c r="M29" s="117"/>
      <c r="T29" s="72"/>
    </row>
    <row r="30" spans="1:20" s="28" customFormat="1" x14ac:dyDescent="0.25">
      <c r="A30" s="28">
        <v>12</v>
      </c>
      <c r="B30" s="73" t="s">
        <v>306</v>
      </c>
      <c r="C30" s="72">
        <v>45283</v>
      </c>
      <c r="D30" s="73" t="str">
        <f>TEXT(Table2[[#This Row],[Date]], "ddd")</f>
        <v>Sat</v>
      </c>
      <c r="E30" s="74">
        <v>0.625</v>
      </c>
      <c r="F30" s="73">
        <v>0.63214120370370364</v>
      </c>
      <c r="G30" s="80" t="str">
        <f t="shared" si="0"/>
        <v>Late</v>
      </c>
      <c r="H30" s="27" t="s">
        <v>300</v>
      </c>
      <c r="I30" s="127" t="str">
        <f>IF(Table2[[#This Row],[Time]]&lt;Table2[[#This Row],[Start]], TEXT(Table2[[#This Row],[Start]]-Table2[[#This Row],[Time]], "hh:mm:ss"), "-"&amp;TEXT(Table2[[#This Row],[Time]]-Table2[[#This Row],[Start]], "hh:mm:ss"))</f>
        <v>-00:10:17</v>
      </c>
      <c r="M30" s="117"/>
      <c r="T30" s="72"/>
    </row>
    <row r="31" spans="1:20" s="28" customFormat="1" x14ac:dyDescent="0.25">
      <c r="A31" s="28">
        <v>12</v>
      </c>
      <c r="B31" s="73" t="s">
        <v>405</v>
      </c>
      <c r="C31" s="72">
        <v>45283</v>
      </c>
      <c r="D31" s="73" t="str">
        <f>TEXT(Table2[[#This Row],[Date]], "ddd")</f>
        <v>Sat</v>
      </c>
      <c r="E31" s="74">
        <v>0.95833333333333337</v>
      </c>
      <c r="F31" s="73">
        <v>0.95810185185185182</v>
      </c>
      <c r="G31" s="80" t="str">
        <f t="shared" si="0"/>
        <v>On Time</v>
      </c>
      <c r="H31" s="27" t="s">
        <v>300</v>
      </c>
      <c r="I31" s="127" t="str">
        <f>IF(Table2[[#This Row],[Time]]&lt;Table2[[#This Row],[Start]], TEXT(Table2[[#This Row],[Start]]-Table2[[#This Row],[Time]], "hh:mm:ss"), "-"&amp;TEXT(Table2[[#This Row],[Time]]-Table2[[#This Row],[Start]], "hh:mm:ss"))</f>
        <v>00:00:20</v>
      </c>
      <c r="M31" s="117"/>
      <c r="T31" s="72"/>
    </row>
    <row r="32" spans="1:20" s="28" customFormat="1" x14ac:dyDescent="0.25">
      <c r="A32" s="28">
        <v>12</v>
      </c>
      <c r="B32" s="73" t="s">
        <v>298</v>
      </c>
      <c r="C32" s="72">
        <v>45284</v>
      </c>
      <c r="D32" s="73" t="str">
        <f>TEXT(Table2[[#This Row],[Date]], "ddd")</f>
        <v>Sun</v>
      </c>
      <c r="E32" s="74">
        <v>0.29166666666666669</v>
      </c>
      <c r="F32" s="73">
        <v>0.29840277777777779</v>
      </c>
      <c r="G32" s="80" t="str">
        <f t="shared" si="0"/>
        <v>Late</v>
      </c>
      <c r="H32" s="27" t="s">
        <v>300</v>
      </c>
      <c r="I32" s="127" t="str">
        <f>IF(Table2[[#This Row],[Time]]&lt;Table2[[#This Row],[Start]], TEXT(Table2[[#This Row],[Start]]-Table2[[#This Row],[Time]], "hh:mm:ss"), "-"&amp;TEXT(Table2[[#This Row],[Time]]-Table2[[#This Row],[Start]], "hh:mm:ss"))</f>
        <v>-00:09:42</v>
      </c>
      <c r="M32" s="117"/>
      <c r="T32" s="72"/>
    </row>
    <row r="33" spans="1:20" x14ac:dyDescent="0.25">
      <c r="A33" s="28">
        <v>12</v>
      </c>
      <c r="B33" s="73" t="s">
        <v>303</v>
      </c>
      <c r="C33" s="72">
        <v>45284</v>
      </c>
      <c r="D33" s="73" t="str">
        <f>TEXT(Table2[[#This Row],[Date]], "ddd")</f>
        <v>Sun</v>
      </c>
      <c r="E33" s="74">
        <v>0.625</v>
      </c>
      <c r="F33" s="73">
        <v>0.62310185185185185</v>
      </c>
      <c r="G33" s="80" t="str">
        <f t="shared" si="0"/>
        <v>On Time</v>
      </c>
      <c r="H33" s="27" t="s">
        <v>300</v>
      </c>
      <c r="I33" s="127" t="str">
        <f>IF(Table2[[#This Row],[Time]]&lt;Table2[[#This Row],[Start]], TEXT(Table2[[#This Row],[Start]]-Table2[[#This Row],[Time]], "hh:mm:ss"), "-"&amp;TEXT(Table2[[#This Row],[Time]]-Table2[[#This Row],[Start]], "hh:mm:ss"))</f>
        <v>00:02:44</v>
      </c>
      <c r="T33" s="72"/>
    </row>
    <row r="34" spans="1:20" x14ac:dyDescent="0.25">
      <c r="A34" s="28">
        <v>12</v>
      </c>
      <c r="B34" s="73" t="s">
        <v>306</v>
      </c>
      <c r="C34" s="72">
        <v>45284</v>
      </c>
      <c r="D34" s="73" t="str">
        <f>TEXT(Table2[[#This Row],[Date]], "ddd")</f>
        <v>Sun</v>
      </c>
      <c r="E34" s="74">
        <v>0.95833333333333337</v>
      </c>
      <c r="F34" s="73">
        <v>0.95730324074074069</v>
      </c>
      <c r="G34" s="80" t="str">
        <f t="shared" ref="G34:G65" si="1">IF(E34&gt;=F34,"On Time","Late")</f>
        <v>On Time</v>
      </c>
      <c r="H34" s="27" t="s">
        <v>300</v>
      </c>
      <c r="I34" s="127" t="str">
        <f>IF(Table2[[#This Row],[Time]]&lt;Table2[[#This Row],[Start]], TEXT(Table2[[#This Row],[Start]]-Table2[[#This Row],[Time]], "hh:mm:ss"), "-"&amp;TEXT(Table2[[#This Row],[Time]]-Table2[[#This Row],[Start]], "hh:mm:ss"))</f>
        <v>00:01:29</v>
      </c>
      <c r="T34" s="72"/>
    </row>
    <row r="35" spans="1:20" x14ac:dyDescent="0.25">
      <c r="A35" s="28">
        <v>12</v>
      </c>
      <c r="B35" s="73" t="s">
        <v>299</v>
      </c>
      <c r="C35" s="72">
        <v>45285</v>
      </c>
      <c r="D35" s="73" t="str">
        <f>TEXT(Table2[[#This Row],[Date]], "ddd")</f>
        <v>Mon</v>
      </c>
      <c r="E35" s="74">
        <v>0.29166666666666669</v>
      </c>
      <c r="F35" s="73">
        <v>0.27708333333333335</v>
      </c>
      <c r="G35" s="80" t="str">
        <f t="shared" si="1"/>
        <v>On Time</v>
      </c>
      <c r="H35" s="27" t="s">
        <v>300</v>
      </c>
      <c r="I35" s="127" t="str">
        <f>IF(Table2[[#This Row],[Time]]&lt;Table2[[#This Row],[Start]], TEXT(Table2[[#This Row],[Start]]-Table2[[#This Row],[Time]], "hh:mm:ss"), "-"&amp;TEXT(Table2[[#This Row],[Time]]-Table2[[#This Row],[Start]], "hh:mm:ss"))</f>
        <v>00:21:00</v>
      </c>
      <c r="T35" s="72"/>
    </row>
    <row r="36" spans="1:20" x14ac:dyDescent="0.25">
      <c r="A36" s="28">
        <v>12</v>
      </c>
      <c r="B36" s="73" t="s">
        <v>298</v>
      </c>
      <c r="C36" s="72">
        <v>45285</v>
      </c>
      <c r="D36" s="73" t="str">
        <f>TEXT(Table2[[#This Row],[Date]], "ddd")</f>
        <v>Mon</v>
      </c>
      <c r="E36" s="74">
        <v>0.29166666666666669</v>
      </c>
      <c r="F36" s="73">
        <v>0.29146990740740741</v>
      </c>
      <c r="G36" s="80" t="str">
        <f t="shared" si="1"/>
        <v>On Time</v>
      </c>
      <c r="H36" s="27" t="s">
        <v>300</v>
      </c>
      <c r="I36" s="127" t="str">
        <f>IF(Table2[[#This Row],[Time]]&lt;Table2[[#This Row],[Start]], TEXT(Table2[[#This Row],[Start]]-Table2[[#This Row],[Time]], "hh:mm:ss"), "-"&amp;TEXT(Table2[[#This Row],[Time]]-Table2[[#This Row],[Start]], "hh:mm:ss"))</f>
        <v>00:00:17</v>
      </c>
      <c r="T36" s="72"/>
    </row>
    <row r="37" spans="1:20" x14ac:dyDescent="0.25">
      <c r="A37" s="28">
        <v>12</v>
      </c>
      <c r="B37" s="73" t="s">
        <v>303</v>
      </c>
      <c r="C37" s="72">
        <v>45285</v>
      </c>
      <c r="D37" s="73" t="str">
        <f>TEXT(Table2[[#This Row],[Date]], "ddd")</f>
        <v>Mon</v>
      </c>
      <c r="E37" s="74">
        <v>0.625</v>
      </c>
      <c r="F37" s="73">
        <v>0.62395833333333328</v>
      </c>
      <c r="G37" s="80" t="str">
        <f t="shared" si="1"/>
        <v>On Time</v>
      </c>
      <c r="H37" s="27" t="s">
        <v>300</v>
      </c>
      <c r="I37" s="127" t="str">
        <f>IF(Table2[[#This Row],[Time]]&lt;Table2[[#This Row],[Start]], TEXT(Table2[[#This Row],[Start]]-Table2[[#This Row],[Time]], "hh:mm:ss"), "-"&amp;TEXT(Table2[[#This Row],[Time]]-Table2[[#This Row],[Start]], "hh:mm:ss"))</f>
        <v>00:01:30</v>
      </c>
      <c r="T37" s="72"/>
    </row>
    <row r="38" spans="1:20" x14ac:dyDescent="0.25">
      <c r="A38" s="28">
        <v>12</v>
      </c>
      <c r="B38" s="73" t="s">
        <v>306</v>
      </c>
      <c r="C38" s="72">
        <v>45285</v>
      </c>
      <c r="D38" s="73" t="str">
        <f>TEXT(Table2[[#This Row],[Date]], "ddd")</f>
        <v>Mon</v>
      </c>
      <c r="E38" s="74">
        <v>0.95833333333333337</v>
      </c>
      <c r="F38" s="73">
        <v>0.95811342592592597</v>
      </c>
      <c r="G38" s="80" t="str">
        <f t="shared" si="1"/>
        <v>On Time</v>
      </c>
      <c r="H38" s="27" t="s">
        <v>300</v>
      </c>
      <c r="I38" s="127" t="str">
        <f>IF(Table2[[#This Row],[Time]]&lt;Table2[[#This Row],[Start]], TEXT(Table2[[#This Row],[Start]]-Table2[[#This Row],[Time]], "hh:mm:ss"), "-"&amp;TEXT(Table2[[#This Row],[Time]]-Table2[[#This Row],[Start]], "hh:mm:ss"))</f>
        <v>00:00:19</v>
      </c>
      <c r="T38" s="72"/>
    </row>
    <row r="39" spans="1:20" x14ac:dyDescent="0.25">
      <c r="A39" s="28">
        <v>1</v>
      </c>
      <c r="B39" s="73" t="s">
        <v>299</v>
      </c>
      <c r="C39" s="72">
        <v>45286</v>
      </c>
      <c r="D39" s="73" t="str">
        <f>TEXT(Table2[[#This Row],[Date]], "ddd")</f>
        <v>Tue</v>
      </c>
      <c r="E39" s="74">
        <v>0.20833333333333334</v>
      </c>
      <c r="F39" s="73">
        <v>0.20765046296296297</v>
      </c>
      <c r="G39" s="80" t="str">
        <f t="shared" si="1"/>
        <v>On Time</v>
      </c>
      <c r="H39" s="27" t="s">
        <v>295</v>
      </c>
      <c r="I39" s="127" t="str">
        <f>IF(Table2[[#This Row],[Time]]&lt;Table2[[#This Row],[Start]], TEXT(Table2[[#This Row],[Start]]-Table2[[#This Row],[Time]], "hh:mm:ss"), "-"&amp;TEXT(Table2[[#This Row],[Time]]-Table2[[#This Row],[Start]], "hh:mm:ss"))</f>
        <v>00:00:59</v>
      </c>
      <c r="T39" s="72"/>
    </row>
    <row r="40" spans="1:20" x14ac:dyDescent="0.25">
      <c r="A40" s="28">
        <v>2</v>
      </c>
      <c r="B40" s="73" t="s">
        <v>298</v>
      </c>
      <c r="C40" s="72">
        <v>45286</v>
      </c>
      <c r="D40" s="73" t="str">
        <f>TEXT(Table2[[#This Row],[Date]], "ddd")</f>
        <v>Tue</v>
      </c>
      <c r="E40" s="74">
        <v>0.29166666666666669</v>
      </c>
      <c r="F40" s="73">
        <v>0.30656250000000002</v>
      </c>
      <c r="G40" s="80" t="str">
        <f t="shared" si="1"/>
        <v>Late</v>
      </c>
      <c r="H40" s="27" t="s">
        <v>300</v>
      </c>
      <c r="I40" s="127" t="str">
        <f>IF(Table2[[#This Row],[Time]]&lt;Table2[[#This Row],[Start]], TEXT(Table2[[#This Row],[Start]]-Table2[[#This Row],[Time]], "hh:mm:ss"), "-"&amp;TEXT(Table2[[#This Row],[Time]]-Table2[[#This Row],[Start]], "hh:mm:ss"))</f>
        <v>-00:21:27</v>
      </c>
      <c r="T40" s="72"/>
    </row>
    <row r="41" spans="1:20" x14ac:dyDescent="0.25">
      <c r="A41" s="28">
        <v>12</v>
      </c>
      <c r="B41" s="73" t="s">
        <v>303</v>
      </c>
      <c r="C41" s="72">
        <v>45286</v>
      </c>
      <c r="D41" s="73" t="str">
        <f>TEXT(Table2[[#This Row],[Date]], "ddd")</f>
        <v>Tue</v>
      </c>
      <c r="E41" s="74">
        <v>0.625</v>
      </c>
      <c r="F41" s="73">
        <v>0.62734953703703711</v>
      </c>
      <c r="G41" s="80" t="str">
        <f t="shared" si="1"/>
        <v>Late</v>
      </c>
      <c r="H41" s="27" t="s">
        <v>300</v>
      </c>
      <c r="I41" s="127" t="str">
        <f>IF(Table2[[#This Row],[Time]]&lt;Table2[[#This Row],[Start]], TEXT(Table2[[#This Row],[Start]]-Table2[[#This Row],[Time]], "hh:mm:ss"), "-"&amp;TEXT(Table2[[#This Row],[Time]]-Table2[[#This Row],[Start]], "hh:mm:ss"))</f>
        <v>-00:03:23</v>
      </c>
      <c r="T41" s="72"/>
    </row>
    <row r="42" spans="1:20" x14ac:dyDescent="0.25">
      <c r="A42" s="28">
        <v>12</v>
      </c>
      <c r="B42" s="73" t="s">
        <v>405</v>
      </c>
      <c r="C42" s="72">
        <v>45286</v>
      </c>
      <c r="D42" s="73" t="str">
        <f>TEXT(Table2[[#This Row],[Date]], "ddd")</f>
        <v>Tue</v>
      </c>
      <c r="E42" s="74">
        <v>0.95833333333333337</v>
      </c>
      <c r="F42" s="73">
        <v>0.95755787037037043</v>
      </c>
      <c r="G42" s="80" t="str">
        <f t="shared" si="1"/>
        <v>On Time</v>
      </c>
      <c r="H42" s="27" t="s">
        <v>300</v>
      </c>
      <c r="I42" s="127" t="str">
        <f>IF(Table2[[#This Row],[Time]]&lt;Table2[[#This Row],[Start]], TEXT(Table2[[#This Row],[Start]]-Table2[[#This Row],[Time]], "hh:mm:ss"), "-"&amp;TEXT(Table2[[#This Row],[Time]]-Table2[[#This Row],[Start]], "hh:mm:ss"))</f>
        <v>00:01:07</v>
      </c>
      <c r="T42" s="72"/>
    </row>
    <row r="43" spans="1:20" x14ac:dyDescent="0.25">
      <c r="A43" s="28">
        <v>12</v>
      </c>
      <c r="B43" s="73" t="s">
        <v>299</v>
      </c>
      <c r="C43" s="72">
        <v>45287</v>
      </c>
      <c r="D43" s="73" t="str">
        <f>TEXT(Table2[[#This Row],[Date]], "ddd")</f>
        <v>Wed</v>
      </c>
      <c r="E43" s="74">
        <v>0.20833333333333334</v>
      </c>
      <c r="F43" s="73">
        <v>0.20831018518518518</v>
      </c>
      <c r="G43" s="80" t="str">
        <f t="shared" si="1"/>
        <v>On Time</v>
      </c>
      <c r="H43" s="27" t="s">
        <v>300</v>
      </c>
      <c r="I43" s="127" t="str">
        <f>IF(Table2[[#This Row],[Time]]&lt;Table2[[#This Row],[Start]], TEXT(Table2[[#This Row],[Start]]-Table2[[#This Row],[Time]], "hh:mm:ss"), "-"&amp;TEXT(Table2[[#This Row],[Time]]-Table2[[#This Row],[Start]], "hh:mm:ss"))</f>
        <v>00:00:02</v>
      </c>
      <c r="T43" s="72"/>
    </row>
    <row r="44" spans="1:20" x14ac:dyDescent="0.25">
      <c r="A44" s="28">
        <v>12</v>
      </c>
      <c r="B44" s="73" t="s">
        <v>298</v>
      </c>
      <c r="C44" s="72">
        <v>45287</v>
      </c>
      <c r="D44" s="73" t="str">
        <f>TEXT(Table2[[#This Row],[Date]], "ddd")</f>
        <v>Wed</v>
      </c>
      <c r="E44" s="74">
        <v>0.29166666666666669</v>
      </c>
      <c r="F44" s="73">
        <v>0.30429398148148151</v>
      </c>
      <c r="G44" s="80" t="str">
        <f t="shared" si="1"/>
        <v>Late</v>
      </c>
      <c r="H44" s="27" t="s">
        <v>300</v>
      </c>
      <c r="I44" s="127" t="str">
        <f>IF(Table2[[#This Row],[Time]]&lt;Table2[[#This Row],[Start]], TEXT(Table2[[#This Row],[Start]]-Table2[[#This Row],[Time]], "hh:mm:ss"), "-"&amp;TEXT(Table2[[#This Row],[Time]]-Table2[[#This Row],[Start]], "hh:mm:ss"))</f>
        <v>-00:18:11</v>
      </c>
      <c r="T44" s="72"/>
    </row>
    <row r="45" spans="1:20" x14ac:dyDescent="0.25">
      <c r="A45" s="28">
        <v>12</v>
      </c>
      <c r="B45" s="73" t="s">
        <v>307</v>
      </c>
      <c r="C45" s="72">
        <v>45287</v>
      </c>
      <c r="D45" s="73" t="str">
        <f>TEXT(Table2[[#This Row],[Date]], "ddd")</f>
        <v>Wed</v>
      </c>
      <c r="E45" s="74">
        <v>0.625</v>
      </c>
      <c r="F45" s="73">
        <v>0.62495370370370373</v>
      </c>
      <c r="G45" s="80" t="str">
        <f t="shared" si="1"/>
        <v>On Time</v>
      </c>
      <c r="H45" s="27" t="s">
        <v>300</v>
      </c>
      <c r="I45" s="127" t="str">
        <f>IF(Table2[[#This Row],[Time]]&lt;Table2[[#This Row],[Start]], TEXT(Table2[[#This Row],[Start]]-Table2[[#This Row],[Time]], "hh:mm:ss"), "-"&amp;TEXT(Table2[[#This Row],[Time]]-Table2[[#This Row],[Start]], "hh:mm:ss"))</f>
        <v>00:00:04</v>
      </c>
      <c r="T45" s="72"/>
    </row>
    <row r="46" spans="1:20" x14ac:dyDescent="0.25">
      <c r="A46" s="28">
        <v>12</v>
      </c>
      <c r="B46" s="73" t="s">
        <v>405</v>
      </c>
      <c r="C46" s="72">
        <v>45287</v>
      </c>
      <c r="D46" s="73" t="str">
        <f>TEXT(Table2[[#This Row],[Date]], "ddd")</f>
        <v>Wed</v>
      </c>
      <c r="E46" s="74">
        <v>0.95833333333333337</v>
      </c>
      <c r="F46" s="73">
        <v>0.95734953703703696</v>
      </c>
      <c r="G46" s="80" t="str">
        <f t="shared" si="1"/>
        <v>On Time</v>
      </c>
      <c r="H46" s="27" t="s">
        <v>300</v>
      </c>
      <c r="I46" s="127" t="str">
        <f>IF(Table2[[#This Row],[Time]]&lt;Table2[[#This Row],[Start]], TEXT(Table2[[#This Row],[Start]]-Table2[[#This Row],[Time]], "hh:mm:ss"), "-"&amp;TEXT(Table2[[#This Row],[Time]]-Table2[[#This Row],[Start]], "hh:mm:ss"))</f>
        <v>00:01:25</v>
      </c>
    </row>
    <row r="47" spans="1:20" x14ac:dyDescent="0.25">
      <c r="A47" s="28">
        <v>12</v>
      </c>
      <c r="B47" s="73" t="s">
        <v>299</v>
      </c>
      <c r="C47" s="72">
        <v>45288</v>
      </c>
      <c r="D47" s="73" t="str">
        <f>TEXT(Table2[[#This Row],[Date]], "ddd")</f>
        <v>Thu</v>
      </c>
      <c r="E47" s="74">
        <v>0.20833333333333334</v>
      </c>
      <c r="F47" s="73">
        <v>0.20482638888888891</v>
      </c>
      <c r="G47" s="80" t="str">
        <f t="shared" si="1"/>
        <v>On Time</v>
      </c>
      <c r="H47" s="27" t="s">
        <v>300</v>
      </c>
      <c r="I47" s="127" t="str">
        <f>IF(Table2[[#This Row],[Time]]&lt;Table2[[#This Row],[Start]], TEXT(Table2[[#This Row],[Start]]-Table2[[#This Row],[Time]], "hh:mm:ss"), "-"&amp;TEXT(Table2[[#This Row],[Time]]-Table2[[#This Row],[Start]], "hh:mm:ss"))</f>
        <v>00:05:03</v>
      </c>
    </row>
    <row r="48" spans="1:20" x14ac:dyDescent="0.25">
      <c r="A48" s="28">
        <v>12</v>
      </c>
      <c r="B48" s="73" t="s">
        <v>298</v>
      </c>
      <c r="C48" s="72">
        <v>45288</v>
      </c>
      <c r="D48" s="73" t="str">
        <f>TEXT(Table2[[#This Row],[Date]], "ddd")</f>
        <v>Thu</v>
      </c>
      <c r="E48" s="74">
        <v>0.29166666666666669</v>
      </c>
      <c r="F48" s="73">
        <v>0.30113425925925924</v>
      </c>
      <c r="G48" s="80" t="str">
        <f t="shared" si="1"/>
        <v>Late</v>
      </c>
      <c r="H48" s="27" t="s">
        <v>300</v>
      </c>
      <c r="I48" s="127" t="str">
        <f>IF(Table2[[#This Row],[Time]]&lt;Table2[[#This Row],[Start]], TEXT(Table2[[#This Row],[Start]]-Table2[[#This Row],[Time]], "hh:mm:ss"), "-"&amp;TEXT(Table2[[#This Row],[Time]]-Table2[[#This Row],[Start]], "hh:mm:ss"))</f>
        <v>-00:13:38</v>
      </c>
    </row>
    <row r="49" spans="1:9" x14ac:dyDescent="0.25">
      <c r="A49" s="28">
        <v>12</v>
      </c>
      <c r="B49" s="73" t="s">
        <v>306</v>
      </c>
      <c r="C49" s="72">
        <v>45288</v>
      </c>
      <c r="D49" s="73" t="str">
        <f>TEXT(Table2[[#This Row],[Date]], "ddd")</f>
        <v>Thu</v>
      </c>
      <c r="E49" s="74">
        <v>0.625</v>
      </c>
      <c r="F49" s="73">
        <v>0.62498842592592596</v>
      </c>
      <c r="G49" s="80" t="str">
        <f t="shared" si="1"/>
        <v>On Time</v>
      </c>
      <c r="H49" s="27" t="s">
        <v>300</v>
      </c>
      <c r="I49" s="127" t="str">
        <f>IF(Table2[[#This Row],[Time]]&lt;Table2[[#This Row],[Start]], TEXT(Table2[[#This Row],[Start]]-Table2[[#This Row],[Time]], "hh:mm:ss"), "-"&amp;TEXT(Table2[[#This Row],[Time]]-Table2[[#This Row],[Start]], "hh:mm:ss"))</f>
        <v>00:00:01</v>
      </c>
    </row>
    <row r="50" spans="1:9" x14ac:dyDescent="0.25">
      <c r="A50" s="28">
        <v>12</v>
      </c>
      <c r="B50" s="73" t="s">
        <v>405</v>
      </c>
      <c r="C50" s="72">
        <v>45288</v>
      </c>
      <c r="D50" s="73" t="str">
        <f>TEXT(Table2[[#This Row],[Date]], "ddd")</f>
        <v>Thu</v>
      </c>
      <c r="E50" s="74">
        <v>0.95833333333333337</v>
      </c>
      <c r="F50" s="73">
        <v>0.95829861111111114</v>
      </c>
      <c r="G50" s="80" t="str">
        <f t="shared" si="1"/>
        <v>On Time</v>
      </c>
      <c r="H50" s="27" t="s">
        <v>300</v>
      </c>
      <c r="I50" s="127" t="str">
        <f>IF(Table2[[#This Row],[Time]]&lt;Table2[[#This Row],[Start]], TEXT(Table2[[#This Row],[Start]]-Table2[[#This Row],[Time]], "hh:mm:ss"), "-"&amp;TEXT(Table2[[#This Row],[Time]]-Table2[[#This Row],[Start]], "hh:mm:ss"))</f>
        <v>00:00:03</v>
      </c>
    </row>
    <row r="51" spans="1:9" x14ac:dyDescent="0.25">
      <c r="A51" s="28">
        <v>1</v>
      </c>
      <c r="B51" s="73" t="s">
        <v>299</v>
      </c>
      <c r="C51" s="72">
        <v>45289</v>
      </c>
      <c r="D51" s="73" t="str">
        <f>TEXT(Table2[[#This Row],[Date]], "ddd")</f>
        <v>Fri</v>
      </c>
      <c r="E51" s="74">
        <v>0.20833333333333334</v>
      </c>
      <c r="F51" s="73">
        <v>0.20971064814814813</v>
      </c>
      <c r="G51" s="80" t="str">
        <f t="shared" si="1"/>
        <v>Late</v>
      </c>
      <c r="H51" s="27" t="s">
        <v>295</v>
      </c>
      <c r="I51" s="127" t="str">
        <f>IF(Table2[[#This Row],[Time]]&lt;Table2[[#This Row],[Start]], TEXT(Table2[[#This Row],[Start]]-Table2[[#This Row],[Time]], "hh:mm:ss"), "-"&amp;TEXT(Table2[[#This Row],[Time]]-Table2[[#This Row],[Start]], "hh:mm:ss"))</f>
        <v>-00:01:59</v>
      </c>
    </row>
    <row r="52" spans="1:9" x14ac:dyDescent="0.25">
      <c r="A52" s="28">
        <v>12</v>
      </c>
      <c r="B52" s="73" t="s">
        <v>303</v>
      </c>
      <c r="C52" s="72">
        <v>45289</v>
      </c>
      <c r="D52" s="73" t="str">
        <f>TEXT(Table2[[#This Row],[Date]], "ddd")</f>
        <v>Fri</v>
      </c>
      <c r="E52" s="74">
        <v>0.29166666666666669</v>
      </c>
      <c r="F52" s="73">
        <v>0.29944444444444446</v>
      </c>
      <c r="G52" s="80" t="str">
        <f t="shared" si="1"/>
        <v>Late</v>
      </c>
      <c r="H52" s="27" t="s">
        <v>300</v>
      </c>
      <c r="I52" s="127" t="str">
        <f>IF(Table2[[#This Row],[Time]]&lt;Table2[[#This Row],[Start]], TEXT(Table2[[#This Row],[Start]]-Table2[[#This Row],[Time]], "hh:mm:ss"), "-"&amp;TEXT(Table2[[#This Row],[Time]]-Table2[[#This Row],[Start]], "hh:mm:ss"))</f>
        <v>-00:11:12</v>
      </c>
    </row>
    <row r="53" spans="1:9" x14ac:dyDescent="0.25">
      <c r="A53" s="28">
        <v>12</v>
      </c>
      <c r="B53" s="73" t="s">
        <v>306</v>
      </c>
      <c r="C53" s="72">
        <v>45289</v>
      </c>
      <c r="D53" s="73" t="str">
        <f>TEXT(Table2[[#This Row],[Date]], "ddd")</f>
        <v>Fri</v>
      </c>
      <c r="E53" s="74">
        <v>0.625</v>
      </c>
      <c r="F53" s="73">
        <v>0.62473379629629633</v>
      </c>
      <c r="G53" s="80" t="str">
        <f t="shared" si="1"/>
        <v>On Time</v>
      </c>
      <c r="H53" s="27" t="s">
        <v>300</v>
      </c>
      <c r="I53" s="127" t="str">
        <f>IF(Table2[[#This Row],[Time]]&lt;Table2[[#This Row],[Start]], TEXT(Table2[[#This Row],[Start]]-Table2[[#This Row],[Time]], "hh:mm:ss"), "-"&amp;TEXT(Table2[[#This Row],[Time]]-Table2[[#This Row],[Start]], "hh:mm:ss"))</f>
        <v>00:00:23</v>
      </c>
    </row>
    <row r="54" spans="1:9" x14ac:dyDescent="0.25">
      <c r="A54" s="28">
        <v>12</v>
      </c>
      <c r="B54" s="73" t="s">
        <v>405</v>
      </c>
      <c r="C54" s="72">
        <v>45289</v>
      </c>
      <c r="D54" s="73" t="str">
        <f>TEXT(Table2[[#This Row],[Date]], "ddd")</f>
        <v>Fri</v>
      </c>
      <c r="E54" s="74">
        <v>0.95833333333333337</v>
      </c>
      <c r="F54" s="73">
        <v>0.95832175925925922</v>
      </c>
      <c r="G54" s="80" t="str">
        <f t="shared" si="1"/>
        <v>On Time</v>
      </c>
      <c r="H54" s="27" t="s">
        <v>300</v>
      </c>
      <c r="I54" s="127" t="str">
        <f>IF(Table2[[#This Row],[Time]]&lt;Table2[[#This Row],[Start]], TEXT(Table2[[#This Row],[Start]]-Table2[[#This Row],[Time]], "hh:mm:ss"), "-"&amp;TEXT(Table2[[#This Row],[Time]]-Table2[[#This Row],[Start]], "hh:mm:ss"))</f>
        <v>00:00:01</v>
      </c>
    </row>
    <row r="55" spans="1:9" x14ac:dyDescent="0.25">
      <c r="A55" s="28">
        <v>12</v>
      </c>
      <c r="B55" s="73" t="s">
        <v>303</v>
      </c>
      <c r="C55" s="72">
        <v>45290</v>
      </c>
      <c r="D55" s="73" t="str">
        <f>TEXT(Table2[[#This Row],[Date]], "ddd")</f>
        <v>Sat</v>
      </c>
      <c r="E55" s="74">
        <v>0.29166666666666669</v>
      </c>
      <c r="F55" s="73">
        <v>0.29002314814814817</v>
      </c>
      <c r="G55" s="80" t="str">
        <f t="shared" si="1"/>
        <v>On Time</v>
      </c>
      <c r="H55" s="27" t="s">
        <v>300</v>
      </c>
      <c r="I55" s="127" t="str">
        <f>IF(Table2[[#This Row],[Time]]&lt;Table2[[#This Row],[Start]], TEXT(Table2[[#This Row],[Start]]-Table2[[#This Row],[Time]], "hh:mm:ss"), "-"&amp;TEXT(Table2[[#This Row],[Time]]-Table2[[#This Row],[Start]], "hh:mm:ss"))</f>
        <v>00:02:22</v>
      </c>
    </row>
    <row r="56" spans="1:9" x14ac:dyDescent="0.25">
      <c r="A56" s="28">
        <v>12</v>
      </c>
      <c r="B56" s="73" t="s">
        <v>306</v>
      </c>
      <c r="C56" s="72">
        <v>45290</v>
      </c>
      <c r="D56" s="73" t="str">
        <f>TEXT(Table2[[#This Row],[Date]], "ddd")</f>
        <v>Sat</v>
      </c>
      <c r="E56" s="74">
        <v>0.625</v>
      </c>
      <c r="F56" s="73">
        <v>0.62910879629629635</v>
      </c>
      <c r="G56" s="80" t="str">
        <f t="shared" si="1"/>
        <v>Late</v>
      </c>
      <c r="H56" s="27" t="s">
        <v>300</v>
      </c>
      <c r="I56" s="127" t="str">
        <f>IF(Table2[[#This Row],[Time]]&lt;Table2[[#This Row],[Start]], TEXT(Table2[[#This Row],[Start]]-Table2[[#This Row],[Time]], "hh:mm:ss"), "-"&amp;TEXT(Table2[[#This Row],[Time]]-Table2[[#This Row],[Start]], "hh:mm:ss"))</f>
        <v>-00:05:55</v>
      </c>
    </row>
    <row r="57" spans="1:9" x14ac:dyDescent="0.25">
      <c r="A57" s="28">
        <v>12</v>
      </c>
      <c r="B57" s="73" t="s">
        <v>405</v>
      </c>
      <c r="C57" s="72">
        <v>45290</v>
      </c>
      <c r="D57" s="73" t="str">
        <f>TEXT(Table2[[#This Row],[Date]], "ddd")</f>
        <v>Sat</v>
      </c>
      <c r="E57" s="74">
        <v>0.95833333333333337</v>
      </c>
      <c r="F57" s="73">
        <v>0.95717592592592593</v>
      </c>
      <c r="G57" s="80" t="str">
        <f t="shared" si="1"/>
        <v>On Time</v>
      </c>
      <c r="H57" s="27" t="s">
        <v>300</v>
      </c>
      <c r="I57" s="127" t="str">
        <f>IF(Table2[[#This Row],[Time]]&lt;Table2[[#This Row],[Start]], TEXT(Table2[[#This Row],[Start]]-Table2[[#This Row],[Time]], "hh:mm:ss"), "-"&amp;TEXT(Table2[[#This Row],[Time]]-Table2[[#This Row],[Start]], "hh:mm:ss"))</f>
        <v>00:01:40</v>
      </c>
    </row>
    <row r="58" spans="1:9" x14ac:dyDescent="0.25">
      <c r="A58" s="28">
        <v>12</v>
      </c>
      <c r="B58" s="73" t="s">
        <v>298</v>
      </c>
      <c r="C58" s="72">
        <v>45291</v>
      </c>
      <c r="D58" s="73" t="str">
        <f>TEXT(Table2[[#This Row],[Date]], "ddd")</f>
        <v>Sun</v>
      </c>
      <c r="E58" s="74">
        <v>0.29166666666666669</v>
      </c>
      <c r="F58" s="73">
        <v>0.29371527777777778</v>
      </c>
      <c r="G58" s="80" t="str">
        <f t="shared" si="1"/>
        <v>Late</v>
      </c>
      <c r="H58" s="27" t="s">
        <v>300</v>
      </c>
      <c r="I58" s="127" t="str">
        <f>IF(Table2[[#This Row],[Time]]&lt;Table2[[#This Row],[Start]], TEXT(Table2[[#This Row],[Start]]-Table2[[#This Row],[Time]], "hh:mm:ss"), "-"&amp;TEXT(Table2[[#This Row],[Time]]-Table2[[#This Row],[Start]], "hh:mm:ss"))</f>
        <v>-00:02:57</v>
      </c>
    </row>
    <row r="59" spans="1:9" x14ac:dyDescent="0.25">
      <c r="A59" s="28">
        <v>12</v>
      </c>
      <c r="B59" s="73" t="s">
        <v>309</v>
      </c>
      <c r="C59" s="72">
        <v>45291</v>
      </c>
      <c r="D59" s="73" t="str">
        <f>TEXT(Table2[[#This Row],[Date]], "ddd")</f>
        <v>Sun</v>
      </c>
      <c r="E59" s="74">
        <v>0.625</v>
      </c>
      <c r="F59" s="73">
        <v>0.61707175925925928</v>
      </c>
      <c r="G59" s="80" t="str">
        <f t="shared" si="1"/>
        <v>On Time</v>
      </c>
      <c r="H59" s="27" t="s">
        <v>300</v>
      </c>
      <c r="I59" s="127" t="str">
        <f>IF(Table2[[#This Row],[Time]]&lt;Table2[[#This Row],[Start]], TEXT(Table2[[#This Row],[Start]]-Table2[[#This Row],[Time]], "hh:mm:ss"), "-"&amp;TEXT(Table2[[#This Row],[Time]]-Table2[[#This Row],[Start]], "hh:mm:ss"))</f>
        <v>00:11:25</v>
      </c>
    </row>
    <row r="60" spans="1:9" x14ac:dyDescent="0.25">
      <c r="A60" s="28">
        <v>1</v>
      </c>
      <c r="B60" s="73" t="s">
        <v>299</v>
      </c>
      <c r="C60" s="72">
        <v>45292</v>
      </c>
      <c r="D60" s="73" t="str">
        <f>TEXT(Table2[[#This Row],[Date]], "ddd")</f>
        <v>Mon</v>
      </c>
      <c r="E60" s="74">
        <v>0.20833333333333334</v>
      </c>
      <c r="F60" s="73">
        <v>0.20364583333333333</v>
      </c>
      <c r="G60" s="80" t="str">
        <f t="shared" si="1"/>
        <v>On Time</v>
      </c>
      <c r="H60" s="27" t="s">
        <v>295</v>
      </c>
      <c r="I60" s="127" t="str">
        <f>IF(Table2[[#This Row],[Time]]&lt;Table2[[#This Row],[Start]], TEXT(Table2[[#This Row],[Start]]-Table2[[#This Row],[Time]], "hh:mm:ss"), "-"&amp;TEXT(Table2[[#This Row],[Time]]-Table2[[#This Row],[Start]], "hh:mm:ss"))</f>
        <v>00:06:45</v>
      </c>
    </row>
    <row r="61" spans="1:9" x14ac:dyDescent="0.25">
      <c r="A61" s="28">
        <v>12</v>
      </c>
      <c r="B61" s="73" t="s">
        <v>298</v>
      </c>
      <c r="C61" s="72">
        <v>45292</v>
      </c>
      <c r="D61" s="73" t="str">
        <f>TEXT(Table2[[#This Row],[Date]], "ddd")</f>
        <v>Mon</v>
      </c>
      <c r="E61" s="74">
        <v>0.29166666666666669</v>
      </c>
      <c r="F61" s="73">
        <v>0.29165509259259259</v>
      </c>
      <c r="G61" s="80" t="str">
        <f t="shared" si="1"/>
        <v>On Time</v>
      </c>
      <c r="H61" s="27" t="s">
        <v>300</v>
      </c>
      <c r="I61" s="127" t="str">
        <f>IF(Table2[[#This Row],[Time]]&lt;Table2[[#This Row],[Start]], TEXT(Table2[[#This Row],[Start]]-Table2[[#This Row],[Time]], "hh:mm:ss"), "-"&amp;TEXT(Table2[[#This Row],[Time]]-Table2[[#This Row],[Start]], "hh:mm:ss"))</f>
        <v>00:00:01</v>
      </c>
    </row>
    <row r="62" spans="1:9" x14ac:dyDescent="0.25">
      <c r="A62" s="28">
        <v>12</v>
      </c>
      <c r="B62" s="73" t="s">
        <v>303</v>
      </c>
      <c r="C62" s="72">
        <v>45292</v>
      </c>
      <c r="D62" s="73" t="str">
        <f>TEXT(Table2[[#This Row],[Date]], "ddd")</f>
        <v>Mon</v>
      </c>
      <c r="E62" s="74">
        <v>0.625</v>
      </c>
      <c r="F62" s="73">
        <v>0.62795138888888891</v>
      </c>
      <c r="G62" s="80" t="str">
        <f t="shared" si="1"/>
        <v>Late</v>
      </c>
      <c r="H62" s="27" t="s">
        <v>300</v>
      </c>
      <c r="I62" s="127" t="str">
        <f>IF(Table2[[#This Row],[Time]]&lt;Table2[[#This Row],[Start]], TEXT(Table2[[#This Row],[Start]]-Table2[[#This Row],[Time]], "hh:mm:ss"), "-"&amp;TEXT(Table2[[#This Row],[Time]]-Table2[[#This Row],[Start]], "hh:mm:ss"))</f>
        <v>-00:04:15</v>
      </c>
    </row>
    <row r="63" spans="1:9" x14ac:dyDescent="0.25">
      <c r="A63" s="28">
        <v>12</v>
      </c>
      <c r="B63" s="73" t="s">
        <v>309</v>
      </c>
      <c r="C63" s="72">
        <v>45292</v>
      </c>
      <c r="D63" s="73" t="str">
        <f>TEXT(Table2[[#This Row],[Date]], "ddd")</f>
        <v>Mon</v>
      </c>
      <c r="E63" s="74">
        <v>0.95833333333333337</v>
      </c>
      <c r="F63" s="73">
        <v>0.95239583333333344</v>
      </c>
      <c r="G63" s="80" t="str">
        <f t="shared" si="1"/>
        <v>On Time</v>
      </c>
      <c r="H63" s="27" t="s">
        <v>300</v>
      </c>
      <c r="I63" s="127" t="str">
        <f>IF(Table2[[#This Row],[Time]]&lt;Table2[[#This Row],[Start]], TEXT(Table2[[#This Row],[Start]]-Table2[[#This Row],[Time]], "hh:mm:ss"), "-"&amp;TEXT(Table2[[#This Row],[Time]]-Table2[[#This Row],[Start]], "hh:mm:ss"))</f>
        <v>00:08:33</v>
      </c>
    </row>
    <row r="64" spans="1:9" x14ac:dyDescent="0.25">
      <c r="A64" s="28">
        <v>12</v>
      </c>
      <c r="B64" s="73" t="s">
        <v>310</v>
      </c>
      <c r="C64" s="72">
        <v>45292</v>
      </c>
      <c r="D64" s="73" t="str">
        <f>TEXT(Table2[[#This Row],[Date]], "ddd")</f>
        <v>Mon</v>
      </c>
      <c r="E64" s="74">
        <v>0.95833333333333337</v>
      </c>
      <c r="F64" s="73">
        <v>0.95832175925925922</v>
      </c>
      <c r="G64" s="80" t="str">
        <f t="shared" si="1"/>
        <v>On Time</v>
      </c>
      <c r="H64" s="27" t="s">
        <v>300</v>
      </c>
      <c r="I64" s="127" t="str">
        <f>IF(Table2[[#This Row],[Time]]&lt;Table2[[#This Row],[Start]], TEXT(Table2[[#This Row],[Start]]-Table2[[#This Row],[Time]], "hh:mm:ss"), "-"&amp;TEXT(Table2[[#This Row],[Time]]-Table2[[#This Row],[Start]], "hh:mm:ss"))</f>
        <v>00:00:01</v>
      </c>
    </row>
    <row r="65" spans="1:9" x14ac:dyDescent="0.25">
      <c r="A65" s="28">
        <v>12</v>
      </c>
      <c r="B65" s="73" t="s">
        <v>299</v>
      </c>
      <c r="C65" s="72">
        <v>45293</v>
      </c>
      <c r="D65" s="73" t="str">
        <f>TEXT(Table2[[#This Row],[Date]], "ddd")</f>
        <v>Tue</v>
      </c>
      <c r="E65" s="74">
        <v>0.20833333333333334</v>
      </c>
      <c r="F65" s="73">
        <v>0.20638888888888887</v>
      </c>
      <c r="G65" s="80" t="str">
        <f t="shared" si="1"/>
        <v>On Time</v>
      </c>
      <c r="H65" s="27" t="s">
        <v>300</v>
      </c>
      <c r="I65" s="127" t="str">
        <f>IF(Table2[[#This Row],[Time]]&lt;Table2[[#This Row],[Start]], TEXT(Table2[[#This Row],[Start]]-Table2[[#This Row],[Time]], "hh:mm:ss"), "-"&amp;TEXT(Table2[[#This Row],[Time]]-Table2[[#This Row],[Start]], "hh:mm:ss"))</f>
        <v>00:02:48</v>
      </c>
    </row>
    <row r="66" spans="1:9" x14ac:dyDescent="0.25">
      <c r="A66" s="28">
        <v>12</v>
      </c>
      <c r="B66" s="73" t="s">
        <v>298</v>
      </c>
      <c r="C66" s="72">
        <v>45293</v>
      </c>
      <c r="D66" s="73" t="str">
        <f>TEXT(Table2[[#This Row],[Date]], "ddd")</f>
        <v>Tue</v>
      </c>
      <c r="E66" s="74">
        <v>0.29166666666666669</v>
      </c>
      <c r="F66" s="73">
        <v>0.30178240740740742</v>
      </c>
      <c r="G66" s="80" t="str">
        <f t="shared" ref="G66:G97" si="2">IF(E66&gt;=F66,"On Time","Late")</f>
        <v>Late</v>
      </c>
      <c r="H66" s="27" t="s">
        <v>300</v>
      </c>
      <c r="I66" s="127" t="str">
        <f>IF(Table2[[#This Row],[Time]]&lt;Table2[[#This Row],[Start]], TEXT(Table2[[#This Row],[Start]]-Table2[[#This Row],[Time]], "hh:mm:ss"), "-"&amp;TEXT(Table2[[#This Row],[Time]]-Table2[[#This Row],[Start]], "hh:mm:ss"))</f>
        <v>-00:14:34</v>
      </c>
    </row>
    <row r="67" spans="1:9" x14ac:dyDescent="0.25">
      <c r="A67" s="28">
        <v>12</v>
      </c>
      <c r="B67" s="73" t="s">
        <v>303</v>
      </c>
      <c r="C67" s="72">
        <v>45293</v>
      </c>
      <c r="D67" s="73" t="str">
        <f>TEXT(Table2[[#This Row],[Date]], "ddd")</f>
        <v>Tue</v>
      </c>
      <c r="E67" s="74">
        <v>0.625</v>
      </c>
      <c r="F67" s="73">
        <v>0.62725694444444446</v>
      </c>
      <c r="G67" s="80" t="str">
        <f t="shared" si="2"/>
        <v>Late</v>
      </c>
      <c r="H67" s="27" t="s">
        <v>300</v>
      </c>
      <c r="I67" s="127" t="str">
        <f>IF(Table2[[#This Row],[Time]]&lt;Table2[[#This Row],[Start]], TEXT(Table2[[#This Row],[Start]]-Table2[[#This Row],[Time]], "hh:mm:ss"), "-"&amp;TEXT(Table2[[#This Row],[Time]]-Table2[[#This Row],[Start]], "hh:mm:ss"))</f>
        <v>-00:03:15</v>
      </c>
    </row>
    <row r="68" spans="1:9" x14ac:dyDescent="0.25">
      <c r="A68" s="28">
        <v>12</v>
      </c>
      <c r="B68" s="73" t="s">
        <v>405</v>
      </c>
      <c r="C68" s="72">
        <v>45293</v>
      </c>
      <c r="D68" s="73" t="str">
        <f>TEXT(Table2[[#This Row],[Date]], "ddd")</f>
        <v>Tue</v>
      </c>
      <c r="E68" s="74">
        <v>0.95833333333333337</v>
      </c>
      <c r="F68" s="73">
        <v>0.95763888888888893</v>
      </c>
      <c r="G68" s="80" t="str">
        <f t="shared" si="2"/>
        <v>On Time</v>
      </c>
      <c r="H68" s="27" t="s">
        <v>300</v>
      </c>
      <c r="I68" s="127" t="str">
        <f>IF(Table2[[#This Row],[Time]]&lt;Table2[[#This Row],[Start]], TEXT(Table2[[#This Row],[Start]]-Table2[[#This Row],[Time]], "hh:mm:ss"), "-"&amp;TEXT(Table2[[#This Row],[Time]]-Table2[[#This Row],[Start]], "hh:mm:ss"))</f>
        <v>00:01:00</v>
      </c>
    </row>
    <row r="69" spans="1:9" x14ac:dyDescent="0.25">
      <c r="A69" s="28">
        <v>1</v>
      </c>
      <c r="B69" s="73" t="s">
        <v>299</v>
      </c>
      <c r="C69" s="72">
        <v>45294</v>
      </c>
      <c r="D69" s="73" t="str">
        <f>TEXT(Table2[[#This Row],[Date]], "ddd")</f>
        <v>Wed</v>
      </c>
      <c r="E69" s="74">
        <v>0.20833333333333334</v>
      </c>
      <c r="F69" s="73">
        <v>0.20541666666666666</v>
      </c>
      <c r="G69" s="80" t="str">
        <f t="shared" si="2"/>
        <v>On Time</v>
      </c>
      <c r="H69" s="27" t="s">
        <v>295</v>
      </c>
      <c r="I69" s="127" t="str">
        <f>IF(Table2[[#This Row],[Time]]&lt;Table2[[#This Row],[Start]], TEXT(Table2[[#This Row],[Start]]-Table2[[#This Row],[Time]], "hh:mm:ss"), "-"&amp;TEXT(Table2[[#This Row],[Time]]-Table2[[#This Row],[Start]], "hh:mm:ss"))</f>
        <v>00:04:12</v>
      </c>
    </row>
    <row r="70" spans="1:9" x14ac:dyDescent="0.25">
      <c r="A70" s="28">
        <v>12</v>
      </c>
      <c r="B70" s="73" t="s">
        <v>298</v>
      </c>
      <c r="C70" s="72">
        <v>45294</v>
      </c>
      <c r="D70" s="73" t="str">
        <f>TEXT(Table2[[#This Row],[Date]], "ddd")</f>
        <v>Wed</v>
      </c>
      <c r="E70" s="74">
        <v>0.29166666666666669</v>
      </c>
      <c r="F70" s="73">
        <v>0.30361111111111111</v>
      </c>
      <c r="G70" s="80" t="str">
        <f t="shared" si="2"/>
        <v>Late</v>
      </c>
      <c r="H70" s="27" t="s">
        <v>300</v>
      </c>
      <c r="I70" s="127" t="str">
        <f>IF(Table2[[#This Row],[Time]]&lt;Table2[[#This Row],[Start]], TEXT(Table2[[#This Row],[Start]]-Table2[[#This Row],[Time]], "hh:mm:ss"), "-"&amp;TEXT(Table2[[#This Row],[Time]]-Table2[[#This Row],[Start]], "hh:mm:ss"))</f>
        <v>-00:17:12</v>
      </c>
    </row>
    <row r="71" spans="1:9" x14ac:dyDescent="0.25">
      <c r="A71" s="28">
        <v>12</v>
      </c>
      <c r="B71" s="73" t="s">
        <v>311</v>
      </c>
      <c r="C71" s="72">
        <v>45294</v>
      </c>
      <c r="D71" s="73" t="str">
        <f>TEXT(Table2[[#This Row],[Date]], "ddd")</f>
        <v>Wed</v>
      </c>
      <c r="E71" s="74">
        <v>0.625</v>
      </c>
      <c r="F71" s="73">
        <v>0.61754629629629632</v>
      </c>
      <c r="G71" s="80" t="str">
        <f t="shared" si="2"/>
        <v>On Time</v>
      </c>
      <c r="H71" s="27" t="s">
        <v>300</v>
      </c>
      <c r="I71" s="127" t="str">
        <f>IF(Table2[[#This Row],[Time]]&lt;Table2[[#This Row],[Start]], TEXT(Table2[[#This Row],[Start]]-Table2[[#This Row],[Time]], "hh:mm:ss"), "-"&amp;TEXT(Table2[[#This Row],[Time]]-Table2[[#This Row],[Start]], "hh:mm:ss"))</f>
        <v>00:10:44</v>
      </c>
    </row>
    <row r="72" spans="1:9" x14ac:dyDescent="0.25">
      <c r="A72" s="28">
        <v>12</v>
      </c>
      <c r="B72" s="73" t="s">
        <v>405</v>
      </c>
      <c r="C72" s="72">
        <v>45294</v>
      </c>
      <c r="D72" s="73" t="str">
        <f>TEXT(Table2[[#This Row],[Date]], "ddd")</f>
        <v>Wed</v>
      </c>
      <c r="E72" s="74">
        <v>0.95833333333333337</v>
      </c>
      <c r="F72" s="73">
        <v>0.95792824074074068</v>
      </c>
      <c r="G72" s="80" t="str">
        <f t="shared" si="2"/>
        <v>On Time</v>
      </c>
      <c r="H72" s="27" t="s">
        <v>300</v>
      </c>
      <c r="I72" s="127" t="str">
        <f>IF(Table2[[#This Row],[Time]]&lt;Table2[[#This Row],[Start]], TEXT(Table2[[#This Row],[Start]]-Table2[[#This Row],[Time]], "hh:mm:ss"), "-"&amp;TEXT(Table2[[#This Row],[Time]]-Table2[[#This Row],[Start]], "hh:mm:ss"))</f>
        <v>00:00:35</v>
      </c>
    </row>
    <row r="73" spans="1:9" x14ac:dyDescent="0.25">
      <c r="A73" s="28">
        <v>1</v>
      </c>
      <c r="B73" s="73" t="s">
        <v>299</v>
      </c>
      <c r="C73" s="72">
        <v>45295</v>
      </c>
      <c r="D73" s="73" t="str">
        <f>TEXT(Table2[[#This Row],[Date]], "ddd")</f>
        <v>Thu</v>
      </c>
      <c r="E73" s="74">
        <v>0.20833333333333334</v>
      </c>
      <c r="F73" s="73">
        <v>0.20365740740740743</v>
      </c>
      <c r="G73" s="80" t="str">
        <f t="shared" si="2"/>
        <v>On Time</v>
      </c>
      <c r="H73" s="27" t="s">
        <v>295</v>
      </c>
      <c r="I73" s="127" t="str">
        <f>IF(Table2[[#This Row],[Time]]&lt;Table2[[#This Row],[Start]], TEXT(Table2[[#This Row],[Start]]-Table2[[#This Row],[Time]], "hh:mm:ss"), "-"&amp;TEXT(Table2[[#This Row],[Time]]-Table2[[#This Row],[Start]], "hh:mm:ss"))</f>
        <v>00:06:44</v>
      </c>
    </row>
    <row r="74" spans="1:9" x14ac:dyDescent="0.25">
      <c r="A74" s="28">
        <v>12</v>
      </c>
      <c r="B74" s="73" t="s">
        <v>298</v>
      </c>
      <c r="C74" s="72">
        <v>45295</v>
      </c>
      <c r="D74" s="73" t="str">
        <f>TEXT(Table2[[#This Row],[Date]], "ddd")</f>
        <v>Thu</v>
      </c>
      <c r="E74" s="74">
        <v>0.29166666666666669</v>
      </c>
      <c r="F74" s="73">
        <v>0.30321759259259257</v>
      </c>
      <c r="G74" s="80" t="str">
        <f t="shared" si="2"/>
        <v>Late</v>
      </c>
      <c r="H74" s="27" t="s">
        <v>300</v>
      </c>
      <c r="I74" s="127" t="str">
        <f>IF(Table2[[#This Row],[Time]]&lt;Table2[[#This Row],[Start]], TEXT(Table2[[#This Row],[Start]]-Table2[[#This Row],[Time]], "hh:mm:ss"), "-"&amp;TEXT(Table2[[#This Row],[Time]]-Table2[[#This Row],[Start]], "hh:mm:ss"))</f>
        <v>-00:16:38</v>
      </c>
    </row>
    <row r="75" spans="1:9" x14ac:dyDescent="0.25">
      <c r="A75" s="28">
        <v>12</v>
      </c>
      <c r="B75" s="73" t="s">
        <v>306</v>
      </c>
      <c r="C75" s="72">
        <v>45295</v>
      </c>
      <c r="D75" s="73" t="str">
        <f>TEXT(Table2[[#This Row],[Date]], "ddd")</f>
        <v>Thu</v>
      </c>
      <c r="E75" s="74">
        <v>0.625</v>
      </c>
      <c r="F75" s="73">
        <v>0.62383101851851852</v>
      </c>
      <c r="G75" s="80" t="str">
        <f t="shared" si="2"/>
        <v>On Time</v>
      </c>
      <c r="H75" s="27" t="s">
        <v>300</v>
      </c>
      <c r="I75" s="127" t="str">
        <f>IF(Table2[[#This Row],[Time]]&lt;Table2[[#This Row],[Start]], TEXT(Table2[[#This Row],[Start]]-Table2[[#This Row],[Time]], "hh:mm:ss"), "-"&amp;TEXT(Table2[[#This Row],[Time]]-Table2[[#This Row],[Start]], "hh:mm:ss"))</f>
        <v>00:01:41</v>
      </c>
    </row>
    <row r="76" spans="1:9" x14ac:dyDescent="0.25">
      <c r="A76" s="28">
        <v>12</v>
      </c>
      <c r="B76" s="73" t="s">
        <v>405</v>
      </c>
      <c r="C76" s="72">
        <v>45295</v>
      </c>
      <c r="D76" s="73" t="str">
        <f>TEXT(Table2[[#This Row],[Date]], "ddd")</f>
        <v>Thu</v>
      </c>
      <c r="E76" s="74">
        <v>0.95833333333333337</v>
      </c>
      <c r="F76" s="73">
        <v>0.95797453703703705</v>
      </c>
      <c r="G76" s="80" t="str">
        <f t="shared" si="2"/>
        <v>On Time</v>
      </c>
      <c r="H76" s="27" t="s">
        <v>300</v>
      </c>
      <c r="I76" s="127" t="str">
        <f>IF(Table2[[#This Row],[Time]]&lt;Table2[[#This Row],[Start]], TEXT(Table2[[#This Row],[Start]]-Table2[[#This Row],[Time]], "hh:mm:ss"), "-"&amp;TEXT(Table2[[#This Row],[Time]]-Table2[[#This Row],[Start]], "hh:mm:ss"))</f>
        <v>00:00:31</v>
      </c>
    </row>
    <row r="77" spans="1:9" x14ac:dyDescent="0.25">
      <c r="A77" s="28">
        <v>12</v>
      </c>
      <c r="B77" s="73" t="s">
        <v>299</v>
      </c>
      <c r="C77" s="72">
        <v>45296</v>
      </c>
      <c r="D77" s="73" t="str">
        <f>TEXT(Table2[[#This Row],[Date]], "ddd")</f>
        <v>Fri</v>
      </c>
      <c r="E77" s="74">
        <v>0.20833333333333334</v>
      </c>
      <c r="F77" s="73">
        <v>0.20462962962962963</v>
      </c>
      <c r="G77" s="80" t="str">
        <f t="shared" si="2"/>
        <v>On Time</v>
      </c>
      <c r="H77" s="27" t="s">
        <v>300</v>
      </c>
      <c r="I77" s="127" t="str">
        <f>IF(Table2[[#This Row],[Time]]&lt;Table2[[#This Row],[Start]], TEXT(Table2[[#This Row],[Start]]-Table2[[#This Row],[Time]], "hh:mm:ss"), "-"&amp;TEXT(Table2[[#This Row],[Time]]-Table2[[#This Row],[Start]], "hh:mm:ss"))</f>
        <v>00:05:20</v>
      </c>
    </row>
    <row r="78" spans="1:9" x14ac:dyDescent="0.25">
      <c r="A78" s="28">
        <v>12</v>
      </c>
      <c r="B78" s="73" t="s">
        <v>303</v>
      </c>
      <c r="C78" s="72">
        <v>45296</v>
      </c>
      <c r="D78" s="73" t="str">
        <f>TEXT(Table2[[#This Row],[Date]], "ddd")</f>
        <v>Fri</v>
      </c>
      <c r="E78" s="74">
        <v>0.29166666666666669</v>
      </c>
      <c r="F78" s="73">
        <v>0.2953587962962963</v>
      </c>
      <c r="G78" s="80" t="str">
        <f t="shared" si="2"/>
        <v>Late</v>
      </c>
      <c r="H78" s="27" t="s">
        <v>300</v>
      </c>
      <c r="I78" s="127" t="str">
        <f>IF(Table2[[#This Row],[Time]]&lt;Table2[[#This Row],[Start]], TEXT(Table2[[#This Row],[Start]]-Table2[[#This Row],[Time]], "hh:mm:ss"), "-"&amp;TEXT(Table2[[#This Row],[Time]]-Table2[[#This Row],[Start]], "hh:mm:ss"))</f>
        <v>-00:05:19</v>
      </c>
    </row>
    <row r="79" spans="1:9" x14ac:dyDescent="0.25">
      <c r="A79" s="28">
        <v>12</v>
      </c>
      <c r="B79" s="73" t="s">
        <v>306</v>
      </c>
      <c r="C79" s="72">
        <v>45296</v>
      </c>
      <c r="D79" s="73" t="str">
        <f>TEXT(Table2[[#This Row],[Date]], "ddd")</f>
        <v>Fri</v>
      </c>
      <c r="E79" s="74">
        <v>0.625</v>
      </c>
      <c r="F79" s="73">
        <v>0.62498842592592596</v>
      </c>
      <c r="G79" s="80" t="str">
        <f t="shared" si="2"/>
        <v>On Time</v>
      </c>
      <c r="H79" s="27" t="s">
        <v>300</v>
      </c>
      <c r="I79" s="127" t="str">
        <f>IF(Table2[[#This Row],[Time]]&lt;Table2[[#This Row],[Start]], TEXT(Table2[[#This Row],[Start]]-Table2[[#This Row],[Time]], "hh:mm:ss"), "-"&amp;TEXT(Table2[[#This Row],[Time]]-Table2[[#This Row],[Start]], "hh:mm:ss"))</f>
        <v>00:00:01</v>
      </c>
    </row>
    <row r="80" spans="1:9" x14ac:dyDescent="0.25">
      <c r="A80" s="28">
        <v>12</v>
      </c>
      <c r="B80" s="73" t="s">
        <v>405</v>
      </c>
      <c r="C80" s="72">
        <v>45296</v>
      </c>
      <c r="D80" s="73" t="str">
        <f>TEXT(Table2[[#This Row],[Date]], "ddd")</f>
        <v>Fri</v>
      </c>
      <c r="E80" s="74">
        <v>0.95833333333333337</v>
      </c>
      <c r="F80" s="73">
        <v>0.95746527777777779</v>
      </c>
      <c r="G80" s="80" t="str">
        <f t="shared" si="2"/>
        <v>On Time</v>
      </c>
      <c r="H80" s="27" t="s">
        <v>300</v>
      </c>
      <c r="I80" s="127" t="str">
        <f>IF(Table2[[#This Row],[Time]]&lt;Table2[[#This Row],[Start]], TEXT(Table2[[#This Row],[Start]]-Table2[[#This Row],[Time]], "hh:mm:ss"), "-"&amp;TEXT(Table2[[#This Row],[Time]]-Table2[[#This Row],[Start]], "hh:mm:ss"))</f>
        <v>00:01:15</v>
      </c>
    </row>
    <row r="81" spans="1:9" x14ac:dyDescent="0.25">
      <c r="A81" s="28">
        <v>12</v>
      </c>
      <c r="B81" s="73" t="s">
        <v>309</v>
      </c>
      <c r="C81" s="72">
        <v>45296</v>
      </c>
      <c r="D81" s="73" t="str">
        <f>TEXT(Table2[[#This Row],[Date]], "ddd")</f>
        <v>Fri</v>
      </c>
      <c r="E81" s="74">
        <v>0.95833333333333337</v>
      </c>
      <c r="F81" s="73">
        <v>0.95085648148148139</v>
      </c>
      <c r="G81" s="80" t="str">
        <f t="shared" si="2"/>
        <v>On Time</v>
      </c>
      <c r="H81" s="27" t="s">
        <v>300</v>
      </c>
      <c r="I81" s="127" t="str">
        <f>IF(Table2[[#This Row],[Time]]&lt;Table2[[#This Row],[Start]], TEXT(Table2[[#This Row],[Start]]-Table2[[#This Row],[Time]], "hh:mm:ss"), "-"&amp;TEXT(Table2[[#This Row],[Time]]-Table2[[#This Row],[Start]], "hh:mm:ss"))</f>
        <v>00:10:46</v>
      </c>
    </row>
    <row r="82" spans="1:9" x14ac:dyDescent="0.25">
      <c r="A82" s="28">
        <v>12</v>
      </c>
      <c r="B82" s="73" t="s">
        <v>303</v>
      </c>
      <c r="C82" s="72">
        <v>45297</v>
      </c>
      <c r="D82" s="73" t="str">
        <f>TEXT(Table2[[#This Row],[Date]], "ddd")</f>
        <v>Sat</v>
      </c>
      <c r="E82" s="74">
        <v>0.29166666666666669</v>
      </c>
      <c r="F82" s="73">
        <v>0.31416666666666665</v>
      </c>
      <c r="G82" s="80" t="str">
        <f t="shared" si="2"/>
        <v>Late</v>
      </c>
      <c r="H82" s="27" t="s">
        <v>300</v>
      </c>
      <c r="I82" s="127" t="str">
        <f>IF(Table2[[#This Row],[Time]]&lt;Table2[[#This Row],[Start]], TEXT(Table2[[#This Row],[Start]]-Table2[[#This Row],[Time]], "hh:mm:ss"), "-"&amp;TEXT(Table2[[#This Row],[Time]]-Table2[[#This Row],[Start]], "hh:mm:ss"))</f>
        <v>-00:32:24</v>
      </c>
    </row>
    <row r="83" spans="1:9" x14ac:dyDescent="0.25">
      <c r="A83" s="28">
        <v>12</v>
      </c>
      <c r="B83" s="73" t="s">
        <v>306</v>
      </c>
      <c r="C83" s="72">
        <v>45297</v>
      </c>
      <c r="D83" s="73" t="str">
        <f>TEXT(Table2[[#This Row],[Date]], "ddd")</f>
        <v>Sat</v>
      </c>
      <c r="E83" s="74">
        <v>0.625</v>
      </c>
      <c r="F83" s="73">
        <v>0.62373842592592588</v>
      </c>
      <c r="G83" s="80" t="str">
        <f t="shared" si="2"/>
        <v>On Time</v>
      </c>
      <c r="H83" s="27" t="s">
        <v>300</v>
      </c>
      <c r="I83" s="127" t="str">
        <f>IF(Table2[[#This Row],[Time]]&lt;Table2[[#This Row],[Start]], TEXT(Table2[[#This Row],[Start]]-Table2[[#This Row],[Time]], "hh:mm:ss"), "-"&amp;TEXT(Table2[[#This Row],[Time]]-Table2[[#This Row],[Start]], "hh:mm:ss"))</f>
        <v>00:01:49</v>
      </c>
    </row>
    <row r="84" spans="1:9" x14ac:dyDescent="0.25">
      <c r="A84" s="28">
        <v>12</v>
      </c>
      <c r="B84" s="73" t="s">
        <v>405</v>
      </c>
      <c r="C84" s="72">
        <v>45297</v>
      </c>
      <c r="D84" s="73" t="str">
        <f>TEXT(Table2[[#This Row],[Date]], "ddd")</f>
        <v>Sat</v>
      </c>
      <c r="E84" s="74">
        <v>0.95833333333333337</v>
      </c>
      <c r="F84" s="73">
        <v>0.95810185185185182</v>
      </c>
      <c r="G84" s="80" t="str">
        <f t="shared" si="2"/>
        <v>On Time</v>
      </c>
      <c r="H84" s="27" t="s">
        <v>300</v>
      </c>
      <c r="I84" s="127" t="str">
        <f>IF(Table2[[#This Row],[Time]]&lt;Table2[[#This Row],[Start]], TEXT(Table2[[#This Row],[Start]]-Table2[[#This Row],[Time]], "hh:mm:ss"), "-"&amp;TEXT(Table2[[#This Row],[Time]]-Table2[[#This Row],[Start]], "hh:mm:ss"))</f>
        <v>00:00:20</v>
      </c>
    </row>
    <row r="85" spans="1:9" x14ac:dyDescent="0.25">
      <c r="A85" s="28">
        <v>12</v>
      </c>
      <c r="B85" s="73" t="s">
        <v>298</v>
      </c>
      <c r="C85" s="72">
        <v>45298</v>
      </c>
      <c r="D85" s="73" t="str">
        <f>TEXT(Table2[[#This Row],[Date]], "ddd")</f>
        <v>Sun</v>
      </c>
      <c r="E85" s="74">
        <v>0.29166666666666669</v>
      </c>
      <c r="F85" s="73">
        <v>0.29348379629629628</v>
      </c>
      <c r="G85" s="80" t="str">
        <f t="shared" si="2"/>
        <v>Late</v>
      </c>
      <c r="H85" s="27" t="s">
        <v>300</v>
      </c>
      <c r="I85" s="127" t="str">
        <f>IF(Table2[[#This Row],[Time]]&lt;Table2[[#This Row],[Start]], TEXT(Table2[[#This Row],[Start]]-Table2[[#This Row],[Time]], "hh:mm:ss"), "-"&amp;TEXT(Table2[[#This Row],[Time]]-Table2[[#This Row],[Start]], "hh:mm:ss"))</f>
        <v>-00:02:37</v>
      </c>
    </row>
    <row r="86" spans="1:9" x14ac:dyDescent="0.25">
      <c r="A86" s="28">
        <v>12</v>
      </c>
      <c r="B86" s="73" t="s">
        <v>303</v>
      </c>
      <c r="C86" s="72">
        <v>45298</v>
      </c>
      <c r="D86" s="73" t="str">
        <f>TEXT(Table2[[#This Row],[Date]], "ddd")</f>
        <v>Sun</v>
      </c>
      <c r="E86" s="74">
        <v>0.625</v>
      </c>
      <c r="F86" s="73">
        <v>0.62664351851851852</v>
      </c>
      <c r="G86" s="80" t="str">
        <f t="shared" si="2"/>
        <v>Late</v>
      </c>
      <c r="H86" s="27" t="s">
        <v>300</v>
      </c>
      <c r="I86" s="127" t="str">
        <f>IF(Table2[[#This Row],[Time]]&lt;Table2[[#This Row],[Start]], TEXT(Table2[[#This Row],[Start]]-Table2[[#This Row],[Time]], "hh:mm:ss"), "-"&amp;TEXT(Table2[[#This Row],[Time]]-Table2[[#This Row],[Start]], "hh:mm:ss"))</f>
        <v>-00:02:22</v>
      </c>
    </row>
    <row r="87" spans="1:9" x14ac:dyDescent="0.25">
      <c r="A87" s="28">
        <v>12</v>
      </c>
      <c r="B87" s="73" t="s">
        <v>306</v>
      </c>
      <c r="C87" s="72">
        <v>45298</v>
      </c>
      <c r="D87" s="73" t="str">
        <f>TEXT(Table2[[#This Row],[Date]], "ddd")</f>
        <v>Sun</v>
      </c>
      <c r="E87" s="74">
        <v>0.95833333333333337</v>
      </c>
      <c r="F87" s="73">
        <v>0.95776620370370369</v>
      </c>
      <c r="G87" s="80" t="str">
        <f t="shared" si="2"/>
        <v>On Time</v>
      </c>
      <c r="H87" s="27" t="s">
        <v>300</v>
      </c>
      <c r="I87" s="127" t="str">
        <f>IF(Table2[[#This Row],[Time]]&lt;Table2[[#This Row],[Start]], TEXT(Table2[[#This Row],[Start]]-Table2[[#This Row],[Time]], "hh:mm:ss"), "-"&amp;TEXT(Table2[[#This Row],[Time]]-Table2[[#This Row],[Start]], "hh:mm:ss"))</f>
        <v>00:00:49</v>
      </c>
    </row>
    <row r="88" spans="1:9" x14ac:dyDescent="0.25">
      <c r="A88" s="28">
        <v>12</v>
      </c>
      <c r="B88" s="73" t="s">
        <v>299</v>
      </c>
      <c r="C88" s="72">
        <v>45299</v>
      </c>
      <c r="D88" s="73" t="str">
        <f>TEXT(Table2[[#This Row],[Date]], "ddd")</f>
        <v>Mon</v>
      </c>
      <c r="E88" s="74">
        <v>0.20833333333333334</v>
      </c>
      <c r="F88" s="73">
        <v>0.20605324074074075</v>
      </c>
      <c r="G88" s="80" t="str">
        <f t="shared" si="2"/>
        <v>On Time</v>
      </c>
      <c r="H88" s="27" t="s">
        <v>300</v>
      </c>
      <c r="I88" s="127" t="str">
        <f>IF(Table2[[#This Row],[Time]]&lt;Table2[[#This Row],[Start]], TEXT(Table2[[#This Row],[Start]]-Table2[[#This Row],[Time]], "hh:mm:ss"), "-"&amp;TEXT(Table2[[#This Row],[Time]]-Table2[[#This Row],[Start]], "hh:mm:ss"))</f>
        <v>00:03:17</v>
      </c>
    </row>
    <row r="89" spans="1:9" x14ac:dyDescent="0.25">
      <c r="A89" s="28">
        <v>12</v>
      </c>
      <c r="B89" s="73" t="s">
        <v>298</v>
      </c>
      <c r="C89" s="72">
        <v>45299</v>
      </c>
      <c r="D89" s="73" t="str">
        <f>TEXT(Table2[[#This Row],[Date]], "ddd")</f>
        <v>Mon</v>
      </c>
      <c r="E89" s="74">
        <v>0.29166666666666669</v>
      </c>
      <c r="F89" s="73">
        <v>0.30143518518518519</v>
      </c>
      <c r="G89" s="80" t="str">
        <f t="shared" si="2"/>
        <v>Late</v>
      </c>
      <c r="H89" s="27" t="s">
        <v>300</v>
      </c>
      <c r="I89" s="127" t="str">
        <f>IF(Table2[[#This Row],[Time]]&lt;Table2[[#This Row],[Start]], TEXT(Table2[[#This Row],[Start]]-Table2[[#This Row],[Time]], "hh:mm:ss"), "-"&amp;TEXT(Table2[[#This Row],[Time]]-Table2[[#This Row],[Start]], "hh:mm:ss"))</f>
        <v>-00:14:04</v>
      </c>
    </row>
    <row r="90" spans="1:9" x14ac:dyDescent="0.25">
      <c r="A90" s="28">
        <v>12</v>
      </c>
      <c r="B90" s="73" t="s">
        <v>303</v>
      </c>
      <c r="C90" s="72">
        <v>45299</v>
      </c>
      <c r="D90" s="73" t="str">
        <f>TEXT(Table2[[#This Row],[Date]], "ddd")</f>
        <v>Mon</v>
      </c>
      <c r="E90" s="74">
        <v>0.625</v>
      </c>
      <c r="F90" s="73">
        <v>0.62829861111111118</v>
      </c>
      <c r="G90" s="80" t="str">
        <f t="shared" si="2"/>
        <v>Late</v>
      </c>
      <c r="H90" s="27" t="s">
        <v>300</v>
      </c>
      <c r="I90" s="127" t="str">
        <f>IF(Table2[[#This Row],[Time]]&lt;Table2[[#This Row],[Start]], TEXT(Table2[[#This Row],[Start]]-Table2[[#This Row],[Time]], "hh:mm:ss"), "-"&amp;TEXT(Table2[[#This Row],[Time]]-Table2[[#This Row],[Start]], "hh:mm:ss"))</f>
        <v>-00:04:45</v>
      </c>
    </row>
    <row r="91" spans="1:9" x14ac:dyDescent="0.25">
      <c r="A91" s="28">
        <v>12</v>
      </c>
      <c r="B91" s="73" t="s">
        <v>299</v>
      </c>
      <c r="C91" s="72">
        <v>45300</v>
      </c>
      <c r="D91" s="73" t="str">
        <f>TEXT(Table2[[#This Row],[Date]], "ddd")</f>
        <v>Tue</v>
      </c>
      <c r="E91" s="74">
        <v>0.20833333333333334</v>
      </c>
      <c r="F91" s="73">
        <v>0.20270833333333335</v>
      </c>
      <c r="G91" s="80" t="str">
        <f t="shared" si="2"/>
        <v>On Time</v>
      </c>
      <c r="H91" s="27" t="s">
        <v>300</v>
      </c>
      <c r="I91" s="127" t="str">
        <f>IF(Table2[[#This Row],[Time]]&lt;Table2[[#This Row],[Start]], TEXT(Table2[[#This Row],[Start]]-Table2[[#This Row],[Time]], "hh:mm:ss"), "-"&amp;TEXT(Table2[[#This Row],[Time]]-Table2[[#This Row],[Start]], "hh:mm:ss"))</f>
        <v>00:08:06</v>
      </c>
    </row>
    <row r="92" spans="1:9" x14ac:dyDescent="0.25">
      <c r="A92" s="28">
        <v>12</v>
      </c>
      <c r="B92" s="73" t="s">
        <v>298</v>
      </c>
      <c r="C92" s="72">
        <v>45300</v>
      </c>
      <c r="D92" s="73" t="str">
        <f>TEXT(Table2[[#This Row],[Date]], "ddd")</f>
        <v>Tue</v>
      </c>
      <c r="E92" s="74">
        <v>0.29166666666666669</v>
      </c>
      <c r="F92" s="73">
        <v>0.3037037037037037</v>
      </c>
      <c r="G92" s="80" t="str">
        <f t="shared" si="2"/>
        <v>Late</v>
      </c>
      <c r="H92" s="27" t="s">
        <v>300</v>
      </c>
      <c r="I92" s="127" t="str">
        <f>IF(Table2[[#This Row],[Time]]&lt;Table2[[#This Row],[Start]], TEXT(Table2[[#This Row],[Start]]-Table2[[#This Row],[Time]], "hh:mm:ss"), "-"&amp;TEXT(Table2[[#This Row],[Time]]-Table2[[#This Row],[Start]], "hh:mm:ss"))</f>
        <v>-00:17:20</v>
      </c>
    </row>
    <row r="93" spans="1:9" x14ac:dyDescent="0.25">
      <c r="A93" s="28">
        <v>12</v>
      </c>
      <c r="B93" s="73" t="s">
        <v>350</v>
      </c>
      <c r="C93" s="72">
        <v>45300</v>
      </c>
      <c r="D93" s="73" t="str">
        <f>TEXT(Table2[[#This Row],[Date]], "ddd")</f>
        <v>Tue</v>
      </c>
      <c r="E93" s="74">
        <v>0.29166666666666669</v>
      </c>
      <c r="F93" s="73">
        <v>0.29964120370370367</v>
      </c>
      <c r="G93" s="80" t="str">
        <f t="shared" si="2"/>
        <v>Late</v>
      </c>
      <c r="H93" s="27" t="s">
        <v>362</v>
      </c>
      <c r="I93" s="127" t="str">
        <f>IF(Table2[[#This Row],[Time]]&lt;Table2[[#This Row],[Start]], TEXT(Table2[[#This Row],[Start]]-Table2[[#This Row],[Time]], "hh:mm:ss"), "-"&amp;TEXT(Table2[[#This Row],[Time]]-Table2[[#This Row],[Start]], "hh:mm:ss"))</f>
        <v>-00:11:29</v>
      </c>
    </row>
    <row r="94" spans="1:9" x14ac:dyDescent="0.25">
      <c r="A94" s="28">
        <v>12</v>
      </c>
      <c r="B94" s="73" t="s">
        <v>303</v>
      </c>
      <c r="C94" s="72">
        <v>45300</v>
      </c>
      <c r="D94" s="73" t="str">
        <f>TEXT(Table2[[#This Row],[Date]], "ddd")</f>
        <v>Tue</v>
      </c>
      <c r="E94" s="74">
        <v>0.625</v>
      </c>
      <c r="F94" s="73">
        <v>0.62312500000000004</v>
      </c>
      <c r="G94" s="80" t="str">
        <f t="shared" si="2"/>
        <v>On Time</v>
      </c>
      <c r="H94" s="27" t="s">
        <v>300</v>
      </c>
      <c r="I94" s="127" t="str">
        <f>IF(Table2[[#This Row],[Time]]&lt;Table2[[#This Row],[Start]], TEXT(Table2[[#This Row],[Start]]-Table2[[#This Row],[Time]], "hh:mm:ss"), "-"&amp;TEXT(Table2[[#This Row],[Time]]-Table2[[#This Row],[Start]], "hh:mm:ss"))</f>
        <v>00:02:42</v>
      </c>
    </row>
    <row r="95" spans="1:9" x14ac:dyDescent="0.25">
      <c r="A95" s="28">
        <v>12</v>
      </c>
      <c r="B95" s="73" t="s">
        <v>306</v>
      </c>
      <c r="C95" s="72">
        <v>45300</v>
      </c>
      <c r="D95" s="73" t="str">
        <f>TEXT(Table2[[#This Row],[Date]], "ddd")</f>
        <v>Tue</v>
      </c>
      <c r="E95" s="74">
        <v>0.95833333333333337</v>
      </c>
      <c r="F95" s="73">
        <v>0.95659722222222221</v>
      </c>
      <c r="G95" s="80" t="str">
        <f t="shared" si="2"/>
        <v>On Time</v>
      </c>
      <c r="H95" s="27" t="s">
        <v>300</v>
      </c>
      <c r="I95" s="127" t="str">
        <f>IF(Table2[[#This Row],[Time]]&lt;Table2[[#This Row],[Start]], TEXT(Table2[[#This Row],[Start]]-Table2[[#This Row],[Time]], "hh:mm:ss"), "-"&amp;TEXT(Table2[[#This Row],[Time]]-Table2[[#This Row],[Start]], "hh:mm:ss"))</f>
        <v>00:02:30</v>
      </c>
    </row>
    <row r="96" spans="1:9" x14ac:dyDescent="0.25">
      <c r="A96" s="28">
        <v>12</v>
      </c>
      <c r="B96" s="73" t="s">
        <v>306</v>
      </c>
      <c r="C96" s="72">
        <v>45300</v>
      </c>
      <c r="D96" s="73" t="str">
        <f>TEXT(Table2[[#This Row],[Date]], "ddd")</f>
        <v>Tue</v>
      </c>
      <c r="E96" s="74">
        <v>0.95833333333333337</v>
      </c>
      <c r="F96" s="73">
        <v>0.95582175925925927</v>
      </c>
      <c r="G96" s="80" t="str">
        <f t="shared" si="2"/>
        <v>On Time</v>
      </c>
      <c r="H96" s="27" t="s">
        <v>300</v>
      </c>
      <c r="I96" s="127" t="str">
        <f>IF(Table2[[#This Row],[Time]]&lt;Table2[[#This Row],[Start]], TEXT(Table2[[#This Row],[Start]]-Table2[[#This Row],[Time]], "hh:mm:ss"), "-"&amp;TEXT(Table2[[#This Row],[Time]]-Table2[[#This Row],[Start]], "hh:mm:ss"))</f>
        <v>00:03:37</v>
      </c>
    </row>
    <row r="97" spans="1:9" x14ac:dyDescent="0.25">
      <c r="A97" s="28">
        <v>12</v>
      </c>
      <c r="B97" s="73" t="s">
        <v>299</v>
      </c>
      <c r="C97" s="72">
        <v>45301</v>
      </c>
      <c r="D97" s="73" t="str">
        <f>TEXT(Table2[[#This Row],[Date]], "ddd")</f>
        <v>Wed</v>
      </c>
      <c r="E97" s="74">
        <v>0.20833333333333334</v>
      </c>
      <c r="F97" s="73">
        <v>0.21221064814814816</v>
      </c>
      <c r="G97" s="80" t="str">
        <f t="shared" si="2"/>
        <v>Late</v>
      </c>
      <c r="H97" s="27" t="s">
        <v>300</v>
      </c>
      <c r="I97" s="127" t="str">
        <f>IF(Table2[[#This Row],[Time]]&lt;Table2[[#This Row],[Start]], TEXT(Table2[[#This Row],[Start]]-Table2[[#This Row],[Time]], "hh:mm:ss"), "-"&amp;TEXT(Table2[[#This Row],[Time]]-Table2[[#This Row],[Start]], "hh:mm:ss"))</f>
        <v>-00:05:35</v>
      </c>
    </row>
    <row r="98" spans="1:9" x14ac:dyDescent="0.25">
      <c r="A98" s="28">
        <v>12</v>
      </c>
      <c r="B98" s="73" t="s">
        <v>298</v>
      </c>
      <c r="C98" s="72">
        <v>45301</v>
      </c>
      <c r="D98" s="73" t="str">
        <f>TEXT(Table2[[#This Row],[Date]], "ddd")</f>
        <v>Wed</v>
      </c>
      <c r="E98" s="74">
        <v>0.29166666666666669</v>
      </c>
      <c r="F98" s="73">
        <v>0.30306712962962962</v>
      </c>
      <c r="G98" s="80" t="str">
        <f t="shared" ref="G98:G129" si="3">IF(E98&gt;=F98,"On Time","Late")</f>
        <v>Late</v>
      </c>
      <c r="H98" s="27" t="s">
        <v>300</v>
      </c>
      <c r="I98" s="127" t="str">
        <f>IF(Table2[[#This Row],[Time]]&lt;Table2[[#This Row],[Start]], TEXT(Table2[[#This Row],[Start]]-Table2[[#This Row],[Time]], "hh:mm:ss"), "-"&amp;TEXT(Table2[[#This Row],[Time]]-Table2[[#This Row],[Start]], "hh:mm:ss"))</f>
        <v>-00:16:25</v>
      </c>
    </row>
    <row r="99" spans="1:9" x14ac:dyDescent="0.25">
      <c r="A99" s="28">
        <v>12</v>
      </c>
      <c r="B99" s="73" t="s">
        <v>311</v>
      </c>
      <c r="C99" s="72">
        <v>45301</v>
      </c>
      <c r="D99" s="73" t="str">
        <f>TEXT(Table2[[#This Row],[Date]], "ddd")</f>
        <v>Wed</v>
      </c>
      <c r="E99" s="74">
        <v>0.625</v>
      </c>
      <c r="F99" s="73">
        <v>0.61843749999999997</v>
      </c>
      <c r="G99" s="80" t="str">
        <f t="shared" si="3"/>
        <v>On Time</v>
      </c>
      <c r="H99" s="27" t="s">
        <v>300</v>
      </c>
      <c r="I99" s="127" t="str">
        <f>IF(Table2[[#This Row],[Time]]&lt;Table2[[#This Row],[Start]], TEXT(Table2[[#This Row],[Start]]-Table2[[#This Row],[Time]], "hh:mm:ss"), "-"&amp;TEXT(Table2[[#This Row],[Time]]-Table2[[#This Row],[Start]], "hh:mm:ss"))</f>
        <v>00:09:27</v>
      </c>
    </row>
    <row r="100" spans="1:9" x14ac:dyDescent="0.25">
      <c r="A100" s="28">
        <v>12</v>
      </c>
      <c r="B100" s="73" t="s">
        <v>405</v>
      </c>
      <c r="C100" s="72">
        <v>45301</v>
      </c>
      <c r="D100" s="73" t="str">
        <f>TEXT(Table2[[#This Row],[Date]], "ddd")</f>
        <v>Wed</v>
      </c>
      <c r="E100" s="74">
        <v>0.95833333333333337</v>
      </c>
      <c r="F100" s="73">
        <v>0.95785879629629633</v>
      </c>
      <c r="G100" s="80" t="str">
        <f t="shared" si="3"/>
        <v>On Time</v>
      </c>
      <c r="H100" s="27" t="s">
        <v>300</v>
      </c>
      <c r="I100" s="127" t="str">
        <f>IF(Table2[[#This Row],[Time]]&lt;Table2[[#This Row],[Start]], TEXT(Table2[[#This Row],[Start]]-Table2[[#This Row],[Time]], "hh:mm:ss"), "-"&amp;TEXT(Table2[[#This Row],[Time]]-Table2[[#This Row],[Start]], "hh:mm:ss"))</f>
        <v>00:00:41</v>
      </c>
    </row>
    <row r="101" spans="1:9" x14ac:dyDescent="0.25">
      <c r="A101" s="28">
        <v>12</v>
      </c>
      <c r="B101" s="73" t="s">
        <v>299</v>
      </c>
      <c r="C101" s="72">
        <v>45302</v>
      </c>
      <c r="D101" s="73" t="str">
        <f>TEXT(Table2[[#This Row],[Date]], "ddd")</f>
        <v>Thu</v>
      </c>
      <c r="E101" s="74">
        <v>0.20833333333333334</v>
      </c>
      <c r="F101" s="73">
        <v>0.19925925925925925</v>
      </c>
      <c r="G101" s="80" t="str">
        <f t="shared" si="3"/>
        <v>On Time</v>
      </c>
      <c r="H101" s="27" t="s">
        <v>300</v>
      </c>
      <c r="I101" s="127" t="str">
        <f>IF(Table2[[#This Row],[Time]]&lt;Table2[[#This Row],[Start]], TEXT(Table2[[#This Row],[Start]]-Table2[[#This Row],[Time]], "hh:mm:ss"), "-"&amp;TEXT(Table2[[#This Row],[Time]]-Table2[[#This Row],[Start]], "hh:mm:ss"))</f>
        <v>00:13:04</v>
      </c>
    </row>
    <row r="102" spans="1:9" x14ac:dyDescent="0.25">
      <c r="A102" s="28">
        <v>12</v>
      </c>
      <c r="B102" s="73" t="s">
        <v>298</v>
      </c>
      <c r="C102" s="72">
        <v>45302</v>
      </c>
      <c r="D102" s="73" t="str">
        <f>TEXT(Table2[[#This Row],[Date]], "ddd")</f>
        <v>Thu</v>
      </c>
      <c r="E102" s="74">
        <v>0.29166666666666669</v>
      </c>
      <c r="F102" s="73">
        <v>0.30166666666666669</v>
      </c>
      <c r="G102" s="80" t="str">
        <f t="shared" si="3"/>
        <v>Late</v>
      </c>
      <c r="H102" s="27" t="s">
        <v>300</v>
      </c>
      <c r="I102" s="127" t="str">
        <f>IF(Table2[[#This Row],[Time]]&lt;Table2[[#This Row],[Start]], TEXT(Table2[[#This Row],[Start]]-Table2[[#This Row],[Time]], "hh:mm:ss"), "-"&amp;TEXT(Table2[[#This Row],[Time]]-Table2[[#This Row],[Start]], "hh:mm:ss"))</f>
        <v>-00:14:24</v>
      </c>
    </row>
    <row r="103" spans="1:9" x14ac:dyDescent="0.25">
      <c r="A103" s="28">
        <v>12</v>
      </c>
      <c r="B103" s="73" t="s">
        <v>306</v>
      </c>
      <c r="C103" s="72">
        <v>45302</v>
      </c>
      <c r="D103" s="73" t="str">
        <f>TEXT(Table2[[#This Row],[Date]], "ddd")</f>
        <v>Thu</v>
      </c>
      <c r="E103" s="74">
        <v>0.625</v>
      </c>
      <c r="F103" s="73">
        <v>0.62310185185185185</v>
      </c>
      <c r="G103" s="80" t="str">
        <f t="shared" si="3"/>
        <v>On Time</v>
      </c>
      <c r="H103" s="27" t="s">
        <v>300</v>
      </c>
      <c r="I103" s="127" t="str">
        <f>IF(Table2[[#This Row],[Time]]&lt;Table2[[#This Row],[Start]], TEXT(Table2[[#This Row],[Start]]-Table2[[#This Row],[Time]], "hh:mm:ss"), "-"&amp;TEXT(Table2[[#This Row],[Time]]-Table2[[#This Row],[Start]], "hh:mm:ss"))</f>
        <v>00:02:44</v>
      </c>
    </row>
    <row r="104" spans="1:9" x14ac:dyDescent="0.25">
      <c r="A104" s="28">
        <v>12</v>
      </c>
      <c r="B104" s="73" t="s">
        <v>405</v>
      </c>
      <c r="C104" s="72">
        <v>45302</v>
      </c>
      <c r="D104" s="73" t="str">
        <f>TEXT(Table2[[#This Row],[Date]], "ddd")</f>
        <v>Thu</v>
      </c>
      <c r="E104" s="74">
        <v>0.95833333333333337</v>
      </c>
      <c r="F104" s="73">
        <v>0.95908564814814812</v>
      </c>
      <c r="G104" s="80" t="str">
        <f t="shared" si="3"/>
        <v>Late</v>
      </c>
      <c r="H104" s="27" t="s">
        <v>300</v>
      </c>
      <c r="I104" s="127" t="str">
        <f>IF(Table2[[#This Row],[Time]]&lt;Table2[[#This Row],[Start]], TEXT(Table2[[#This Row],[Start]]-Table2[[#This Row],[Time]], "hh:mm:ss"), "-"&amp;TEXT(Table2[[#This Row],[Time]]-Table2[[#This Row],[Start]], "hh:mm:ss"))</f>
        <v>-00:01:05</v>
      </c>
    </row>
    <row r="105" spans="1:9" x14ac:dyDescent="0.25">
      <c r="A105" s="28">
        <v>12</v>
      </c>
      <c r="B105" s="73" t="s">
        <v>299</v>
      </c>
      <c r="C105" s="72">
        <v>45303</v>
      </c>
      <c r="D105" s="73" t="str">
        <f>TEXT(Table2[[#This Row],[Date]], "ddd")</f>
        <v>Fri</v>
      </c>
      <c r="E105" s="74">
        <v>0.20833333333333334</v>
      </c>
      <c r="F105" s="73">
        <v>0.20538194444444446</v>
      </c>
      <c r="G105" s="80" t="str">
        <f t="shared" si="3"/>
        <v>On Time</v>
      </c>
      <c r="H105" s="27" t="s">
        <v>300</v>
      </c>
      <c r="I105" s="127" t="str">
        <f>IF(Table2[[#This Row],[Time]]&lt;Table2[[#This Row],[Start]], TEXT(Table2[[#This Row],[Start]]-Table2[[#This Row],[Time]], "hh:mm:ss"), "-"&amp;TEXT(Table2[[#This Row],[Time]]-Table2[[#This Row],[Start]], "hh:mm:ss"))</f>
        <v>00:04:15</v>
      </c>
    </row>
    <row r="106" spans="1:9" x14ac:dyDescent="0.25">
      <c r="A106" s="28">
        <v>12</v>
      </c>
      <c r="B106" s="73" t="s">
        <v>303</v>
      </c>
      <c r="C106" s="72">
        <v>45303</v>
      </c>
      <c r="D106" s="73" t="str">
        <f>TEXT(Table2[[#This Row],[Date]], "ddd")</f>
        <v>Fri</v>
      </c>
      <c r="E106" s="74">
        <v>0.29166666666666669</v>
      </c>
      <c r="F106" s="73">
        <v>0.29925925925925928</v>
      </c>
      <c r="G106" s="80" t="str">
        <f t="shared" si="3"/>
        <v>Late</v>
      </c>
      <c r="H106" s="27" t="s">
        <v>300</v>
      </c>
      <c r="I106" s="127" t="str">
        <f>IF(Table2[[#This Row],[Time]]&lt;Table2[[#This Row],[Start]], TEXT(Table2[[#This Row],[Start]]-Table2[[#This Row],[Time]], "hh:mm:ss"), "-"&amp;TEXT(Table2[[#This Row],[Time]]-Table2[[#This Row],[Start]], "hh:mm:ss"))</f>
        <v>-00:10:56</v>
      </c>
    </row>
    <row r="107" spans="1:9" x14ac:dyDescent="0.25">
      <c r="A107" s="28">
        <v>12</v>
      </c>
      <c r="B107" s="73" t="s">
        <v>303</v>
      </c>
      <c r="C107" s="72">
        <v>45303</v>
      </c>
      <c r="D107" s="73" t="str">
        <f>TEXT(Table2[[#This Row],[Date]], "ddd")</f>
        <v>Fri</v>
      </c>
      <c r="E107" s="74">
        <v>0.625</v>
      </c>
      <c r="F107" s="73">
        <v>0.64059027777777777</v>
      </c>
      <c r="G107" s="80" t="str">
        <f t="shared" si="3"/>
        <v>Late</v>
      </c>
      <c r="H107" s="27" t="s">
        <v>300</v>
      </c>
      <c r="I107" s="127" t="str">
        <f>IF(Table2[[#This Row],[Time]]&lt;Table2[[#This Row],[Start]], TEXT(Table2[[#This Row],[Start]]-Table2[[#This Row],[Time]], "hh:mm:ss"), "-"&amp;TEXT(Table2[[#This Row],[Time]]-Table2[[#This Row],[Start]], "hh:mm:ss"))</f>
        <v>-00:22:27</v>
      </c>
    </row>
    <row r="108" spans="1:9" x14ac:dyDescent="0.25">
      <c r="A108" s="28">
        <v>12</v>
      </c>
      <c r="B108" s="73" t="s">
        <v>405</v>
      </c>
      <c r="C108" s="72">
        <v>45303</v>
      </c>
      <c r="D108" s="73" t="str">
        <f>TEXT(Table2[[#This Row],[Date]], "ddd")</f>
        <v>Fri</v>
      </c>
      <c r="E108" s="74">
        <v>0.95833333333333337</v>
      </c>
      <c r="F108" s="73">
        <v>0.95762731481481478</v>
      </c>
      <c r="G108" s="80" t="str">
        <f t="shared" si="3"/>
        <v>On Time</v>
      </c>
      <c r="H108" s="27" t="s">
        <v>300</v>
      </c>
      <c r="I108" s="127" t="str">
        <f>IF(Table2[[#This Row],[Time]]&lt;Table2[[#This Row],[Start]], TEXT(Table2[[#This Row],[Start]]-Table2[[#This Row],[Time]], "hh:mm:ss"), "-"&amp;TEXT(Table2[[#This Row],[Time]]-Table2[[#This Row],[Start]], "hh:mm:ss"))</f>
        <v>00:01:01</v>
      </c>
    </row>
    <row r="109" spans="1:9" x14ac:dyDescent="0.25">
      <c r="A109" s="28">
        <v>12</v>
      </c>
      <c r="B109" s="73" t="s">
        <v>303</v>
      </c>
      <c r="C109" s="72">
        <v>45304</v>
      </c>
      <c r="D109" s="73" t="str">
        <f>TEXT(Table2[[#This Row],[Date]], "ddd")</f>
        <v>Sat</v>
      </c>
      <c r="E109" s="74">
        <v>0.29166666666666669</v>
      </c>
      <c r="F109" s="73">
        <v>0.29873842592592592</v>
      </c>
      <c r="G109" s="80" t="str">
        <f t="shared" si="3"/>
        <v>Late</v>
      </c>
      <c r="H109" s="27" t="s">
        <v>300</v>
      </c>
      <c r="I109" s="127" t="str">
        <f>IF(Table2[[#This Row],[Time]]&lt;Table2[[#This Row],[Start]], TEXT(Table2[[#This Row],[Start]]-Table2[[#This Row],[Time]], "hh:mm:ss"), "-"&amp;TEXT(Table2[[#This Row],[Time]]-Table2[[#This Row],[Start]], "hh:mm:ss"))</f>
        <v>-00:10:11</v>
      </c>
    </row>
    <row r="110" spans="1:9" x14ac:dyDescent="0.25">
      <c r="A110" s="28">
        <v>12</v>
      </c>
      <c r="B110" s="73" t="s">
        <v>306</v>
      </c>
      <c r="C110" s="72">
        <v>45304</v>
      </c>
      <c r="D110" s="73" t="str">
        <f>TEXT(Table2[[#This Row],[Date]], "ddd")</f>
        <v>Sat</v>
      </c>
      <c r="E110" s="74">
        <v>0.625</v>
      </c>
      <c r="F110" s="73">
        <v>0.62498842592592596</v>
      </c>
      <c r="G110" s="80" t="str">
        <f t="shared" si="3"/>
        <v>On Time</v>
      </c>
      <c r="H110" s="27" t="s">
        <v>300</v>
      </c>
      <c r="I110" s="127" t="str">
        <f>IF(Table2[[#This Row],[Time]]&lt;Table2[[#This Row],[Start]], TEXT(Table2[[#This Row],[Start]]-Table2[[#This Row],[Time]], "hh:mm:ss"), "-"&amp;TEXT(Table2[[#This Row],[Time]]-Table2[[#This Row],[Start]], "hh:mm:ss"))</f>
        <v>00:00:01</v>
      </c>
    </row>
    <row r="111" spans="1:9" x14ac:dyDescent="0.25">
      <c r="A111" s="28">
        <v>12</v>
      </c>
      <c r="B111" s="73" t="s">
        <v>405</v>
      </c>
      <c r="C111" s="72">
        <v>45304</v>
      </c>
      <c r="D111" s="73" t="str">
        <f>TEXT(Table2[[#This Row],[Date]], "ddd")</f>
        <v>Sat</v>
      </c>
      <c r="E111" s="74">
        <v>0.95833333333333337</v>
      </c>
      <c r="F111" s="73">
        <v>0.9576041666666667</v>
      </c>
      <c r="G111" s="80" t="str">
        <f t="shared" si="3"/>
        <v>On Time</v>
      </c>
      <c r="H111" s="27" t="s">
        <v>300</v>
      </c>
      <c r="I111" s="127" t="str">
        <f>IF(Table2[[#This Row],[Time]]&lt;Table2[[#This Row],[Start]], TEXT(Table2[[#This Row],[Start]]-Table2[[#This Row],[Time]], "hh:mm:ss"), "-"&amp;TEXT(Table2[[#This Row],[Time]]-Table2[[#This Row],[Start]], "hh:mm:ss"))</f>
        <v>00:01:03</v>
      </c>
    </row>
    <row r="112" spans="1:9" x14ac:dyDescent="0.25">
      <c r="A112" s="28">
        <v>12</v>
      </c>
      <c r="B112" s="73" t="s">
        <v>298</v>
      </c>
      <c r="C112" s="72">
        <v>45305</v>
      </c>
      <c r="D112" s="73" t="str">
        <f>TEXT(Table2[[#This Row],[Date]], "ddd")</f>
        <v>Sun</v>
      </c>
      <c r="E112" s="74">
        <v>0.29166666666666669</v>
      </c>
      <c r="F112" s="73">
        <v>0.29743055555555559</v>
      </c>
      <c r="G112" s="80" t="str">
        <f t="shared" si="3"/>
        <v>Late</v>
      </c>
      <c r="H112" s="27" t="s">
        <v>300</v>
      </c>
      <c r="I112" s="127" t="str">
        <f>IF(Table2[[#This Row],[Time]]&lt;Table2[[#This Row],[Start]], TEXT(Table2[[#This Row],[Start]]-Table2[[#This Row],[Time]], "hh:mm:ss"), "-"&amp;TEXT(Table2[[#This Row],[Time]]-Table2[[#This Row],[Start]], "hh:mm:ss"))</f>
        <v>-00:08:18</v>
      </c>
    </row>
    <row r="113" spans="1:15" x14ac:dyDescent="0.25">
      <c r="A113" s="28">
        <v>12</v>
      </c>
      <c r="B113" s="73" t="s">
        <v>303</v>
      </c>
      <c r="C113" s="72">
        <v>45305</v>
      </c>
      <c r="D113" s="73" t="str">
        <f>TEXT(Table2[[#This Row],[Date]], "ddd")</f>
        <v>Sun</v>
      </c>
      <c r="E113" s="74">
        <v>0.625</v>
      </c>
      <c r="F113" s="73">
        <v>0.62809027777777782</v>
      </c>
      <c r="G113" s="80" t="str">
        <f t="shared" si="3"/>
        <v>Late</v>
      </c>
      <c r="H113" s="27" t="s">
        <v>300</v>
      </c>
      <c r="I113" s="127" t="str">
        <f>IF(Table2[[#This Row],[Time]]&lt;Table2[[#This Row],[Start]], TEXT(Table2[[#This Row],[Start]]-Table2[[#This Row],[Time]], "hh:mm:ss"), "-"&amp;TEXT(Table2[[#This Row],[Time]]-Table2[[#This Row],[Start]], "hh:mm:ss"))</f>
        <v>-00:04:27</v>
      </c>
    </row>
    <row r="114" spans="1:15" x14ac:dyDescent="0.25">
      <c r="A114" s="28">
        <v>12</v>
      </c>
      <c r="B114" s="73" t="s">
        <v>303</v>
      </c>
      <c r="C114" s="72">
        <v>45305</v>
      </c>
      <c r="D114" s="73" t="str">
        <f>TEXT(Table2[[#This Row],[Date]], "ddd")</f>
        <v>Sun</v>
      </c>
      <c r="E114" s="74">
        <v>0.95833333333333337</v>
      </c>
      <c r="F114" s="73">
        <v>0.95832175925925922</v>
      </c>
      <c r="G114" s="80" t="str">
        <f t="shared" si="3"/>
        <v>On Time</v>
      </c>
      <c r="H114" s="27" t="s">
        <v>300</v>
      </c>
      <c r="I114" s="128" t="str">
        <f>IF(Table2[[#This Row],[Time]]&lt;Table2[[#This Row],[Start]], TEXT(Table2[[#This Row],[Start]]-Table2[[#This Row],[Time]], "hh:mm:ss"), "-"&amp;TEXT(Table2[[#This Row],[Time]]-Table2[[#This Row],[Start]], "hh:mm:ss"))</f>
        <v>00:00:01</v>
      </c>
      <c r="J114" s="73"/>
      <c r="K114" s="74"/>
      <c r="L114" s="73"/>
      <c r="M114" s="117"/>
      <c r="N114" s="73"/>
      <c r="O114" s="80"/>
    </row>
    <row r="115" spans="1:15" x14ac:dyDescent="0.25">
      <c r="A115" s="28">
        <v>12</v>
      </c>
      <c r="B115" s="73" t="s">
        <v>298</v>
      </c>
      <c r="C115" s="72">
        <v>45306</v>
      </c>
      <c r="D115" s="73" t="str">
        <f>TEXT(Table2[[#This Row],[Date]], "ddd")</f>
        <v>Mon</v>
      </c>
      <c r="E115" s="74">
        <v>0.29166666666666669</v>
      </c>
      <c r="F115" s="73">
        <v>0.30109953703703701</v>
      </c>
      <c r="G115" s="80" t="str">
        <f t="shared" si="3"/>
        <v>Late</v>
      </c>
      <c r="H115" s="27" t="s">
        <v>300</v>
      </c>
      <c r="I115" s="128" t="str">
        <f>IF(Table2[[#This Row],[Time]]&lt;Table2[[#This Row],[Start]], TEXT(Table2[[#This Row],[Start]]-Table2[[#This Row],[Time]], "hh:mm:ss"), "-"&amp;TEXT(Table2[[#This Row],[Time]]-Table2[[#This Row],[Start]], "hh:mm:ss"))</f>
        <v>-00:13:35</v>
      </c>
      <c r="J115" s="73"/>
      <c r="K115" s="74"/>
      <c r="L115" s="73"/>
      <c r="M115" s="117"/>
      <c r="N115" s="73"/>
      <c r="O115" s="80"/>
    </row>
    <row r="116" spans="1:15" x14ac:dyDescent="0.25">
      <c r="A116" s="28">
        <v>12</v>
      </c>
      <c r="B116" s="73" t="s">
        <v>358</v>
      </c>
      <c r="C116" s="72">
        <v>45306</v>
      </c>
      <c r="D116" s="73" t="str">
        <f>TEXT(Table2[[#This Row],[Date]], "ddd")</f>
        <v>Mon</v>
      </c>
      <c r="E116" s="74">
        <v>0.29166666666666669</v>
      </c>
      <c r="F116" s="73">
        <v>0.30372685185185183</v>
      </c>
      <c r="G116" s="80" t="str">
        <f t="shared" si="3"/>
        <v>Late</v>
      </c>
      <c r="H116" s="27" t="s">
        <v>362</v>
      </c>
      <c r="I116" s="128" t="str">
        <f>IF(Table2[[#This Row],[Time]]&lt;Table2[[#This Row],[Start]], TEXT(Table2[[#This Row],[Start]]-Table2[[#This Row],[Time]], "hh:mm:ss"), "-"&amp;TEXT(Table2[[#This Row],[Time]]-Table2[[#This Row],[Start]], "hh:mm:ss"))</f>
        <v>-00:17:22</v>
      </c>
      <c r="J116" s="73"/>
      <c r="K116" s="74"/>
      <c r="L116" s="73"/>
      <c r="M116" s="117"/>
      <c r="N116" s="73"/>
      <c r="O116" s="80"/>
    </row>
    <row r="117" spans="1:15" x14ac:dyDescent="0.25">
      <c r="A117" s="28">
        <v>12</v>
      </c>
      <c r="B117" s="73" t="s">
        <v>303</v>
      </c>
      <c r="C117" s="72">
        <v>45306</v>
      </c>
      <c r="D117" s="73" t="str">
        <f>TEXT(Table2[[#This Row],[Date]], "ddd")</f>
        <v>Mon</v>
      </c>
      <c r="E117" s="74">
        <v>0.625</v>
      </c>
      <c r="F117" s="73">
        <v>0.63509259259259265</v>
      </c>
      <c r="G117" s="80" t="str">
        <f t="shared" si="3"/>
        <v>Late</v>
      </c>
      <c r="H117" s="27" t="s">
        <v>300</v>
      </c>
      <c r="I117" s="128" t="str">
        <f>IF(Table2[[#This Row],[Time]]&lt;Table2[[#This Row],[Start]], TEXT(Table2[[#This Row],[Start]]-Table2[[#This Row],[Time]], "hh:mm:ss"), "-"&amp;TEXT(Table2[[#This Row],[Time]]-Table2[[#This Row],[Start]], "hh:mm:ss"))</f>
        <v>-00:14:32</v>
      </c>
      <c r="J117" s="73"/>
      <c r="K117" s="74"/>
      <c r="L117" s="73"/>
      <c r="M117" s="117"/>
      <c r="N117" s="73"/>
      <c r="O117" s="80"/>
    </row>
    <row r="118" spans="1:15" x14ac:dyDescent="0.25">
      <c r="A118" s="28">
        <v>12</v>
      </c>
      <c r="B118" s="73" t="s">
        <v>299</v>
      </c>
      <c r="C118" s="72">
        <v>45307</v>
      </c>
      <c r="D118" s="73" t="str">
        <f>TEXT(Table2[[#This Row],[Date]], "ddd")</f>
        <v>Tue</v>
      </c>
      <c r="E118" s="74">
        <v>0.20833333333333334</v>
      </c>
      <c r="F118" s="73">
        <v>0.20156250000000001</v>
      </c>
      <c r="G118" s="80" t="str">
        <f t="shared" si="3"/>
        <v>On Time</v>
      </c>
      <c r="H118" s="27" t="s">
        <v>300</v>
      </c>
      <c r="I118" s="127" t="str">
        <f>IF(Table2[[#This Row],[Time]]&lt;Table2[[#This Row],[Start]], TEXT(Table2[[#This Row],[Start]]-Table2[[#This Row],[Time]], "hh:mm:ss"), "-"&amp;TEXT(Table2[[#This Row],[Time]]-Table2[[#This Row],[Start]], "hh:mm:ss"))</f>
        <v>00:09:45</v>
      </c>
    </row>
    <row r="119" spans="1:15" x14ac:dyDescent="0.25">
      <c r="A119" s="28">
        <v>12</v>
      </c>
      <c r="B119" s="73" t="s">
        <v>298</v>
      </c>
      <c r="C119" s="72">
        <v>45307</v>
      </c>
      <c r="D119" s="73" t="str">
        <f>TEXT(Table2[[#This Row],[Date]], "ddd")</f>
        <v>Tue</v>
      </c>
      <c r="E119" s="74">
        <v>0.29166666666666669</v>
      </c>
      <c r="F119" s="73">
        <v>0.29590277777777779</v>
      </c>
      <c r="G119" s="80" t="str">
        <f t="shared" si="3"/>
        <v>Late</v>
      </c>
      <c r="H119" s="27" t="s">
        <v>300</v>
      </c>
      <c r="I119" s="127" t="str">
        <f>IF(Table2[[#This Row],[Time]]&lt;Table2[[#This Row],[Start]], TEXT(Table2[[#This Row],[Start]]-Table2[[#This Row],[Time]], "hh:mm:ss"), "-"&amp;TEXT(Table2[[#This Row],[Time]]-Table2[[#This Row],[Start]], "hh:mm:ss"))</f>
        <v>-00:06:06</v>
      </c>
    </row>
    <row r="120" spans="1:15" x14ac:dyDescent="0.25">
      <c r="A120" s="28">
        <v>12</v>
      </c>
      <c r="B120" s="73" t="s">
        <v>303</v>
      </c>
      <c r="C120" s="72">
        <v>45307</v>
      </c>
      <c r="D120" s="73" t="str">
        <f>TEXT(Table2[[#This Row],[Date]], "ddd")</f>
        <v>Tue</v>
      </c>
      <c r="E120" s="74">
        <v>0.625</v>
      </c>
      <c r="F120" s="73">
        <v>0.62961805555555561</v>
      </c>
      <c r="G120" s="80" t="str">
        <f t="shared" si="3"/>
        <v>Late</v>
      </c>
      <c r="H120" s="27" t="s">
        <v>300</v>
      </c>
      <c r="I120" s="127" t="str">
        <f>IF(Table2[[#This Row],[Time]]&lt;Table2[[#This Row],[Start]], TEXT(Table2[[#This Row],[Start]]-Table2[[#This Row],[Time]], "hh:mm:ss"), "-"&amp;TEXT(Table2[[#This Row],[Time]]-Table2[[#This Row],[Start]], "hh:mm:ss"))</f>
        <v>-00:06:39</v>
      </c>
    </row>
    <row r="121" spans="1:15" x14ac:dyDescent="0.25">
      <c r="A121" s="28">
        <v>12</v>
      </c>
      <c r="B121" s="73" t="s">
        <v>405</v>
      </c>
      <c r="C121" s="72">
        <v>45307</v>
      </c>
      <c r="D121" s="73" t="str">
        <f>TEXT(Table2[[#This Row],[Date]], "ddd")</f>
        <v>Tue</v>
      </c>
      <c r="E121" s="74">
        <v>0.95833333333333337</v>
      </c>
      <c r="F121" s="73">
        <v>0.95797453703703705</v>
      </c>
      <c r="G121" s="80" t="str">
        <f t="shared" si="3"/>
        <v>On Time</v>
      </c>
      <c r="H121" s="27" t="s">
        <v>300</v>
      </c>
      <c r="I121" s="127" t="str">
        <f>IF(Table2[[#This Row],[Time]]&lt;Table2[[#This Row],[Start]], TEXT(Table2[[#This Row],[Start]]-Table2[[#This Row],[Time]], "hh:mm:ss"), "-"&amp;TEXT(Table2[[#This Row],[Time]]-Table2[[#This Row],[Start]], "hh:mm:ss"))</f>
        <v>00:00:31</v>
      </c>
    </row>
    <row r="122" spans="1:15" x14ac:dyDescent="0.25">
      <c r="A122" s="28">
        <v>12</v>
      </c>
      <c r="B122" s="73" t="s">
        <v>299</v>
      </c>
      <c r="C122" s="72">
        <v>45308</v>
      </c>
      <c r="D122" s="73" t="str">
        <f>TEXT(Table2[[#This Row],[Date]], "ddd")</f>
        <v>Wed</v>
      </c>
      <c r="E122" s="74">
        <v>0.20833333333333334</v>
      </c>
      <c r="F122" s="73">
        <v>0.20503472222222222</v>
      </c>
      <c r="G122" s="80" t="str">
        <f t="shared" si="3"/>
        <v>On Time</v>
      </c>
      <c r="H122" s="27" t="s">
        <v>300</v>
      </c>
      <c r="I122" s="127" t="str">
        <f>IF(Table2[[#This Row],[Time]]&lt;Table2[[#This Row],[Start]], TEXT(Table2[[#This Row],[Start]]-Table2[[#This Row],[Time]], "hh:mm:ss"), "-"&amp;TEXT(Table2[[#This Row],[Time]]-Table2[[#This Row],[Start]], "hh:mm:ss"))</f>
        <v>00:04:45</v>
      </c>
    </row>
    <row r="123" spans="1:15" x14ac:dyDescent="0.25">
      <c r="A123" s="28">
        <v>12</v>
      </c>
      <c r="B123" s="73" t="s">
        <v>298</v>
      </c>
      <c r="C123" s="72">
        <v>45308</v>
      </c>
      <c r="D123" s="73" t="str">
        <f>TEXT(Table2[[#This Row],[Date]], "ddd")</f>
        <v>Wed</v>
      </c>
      <c r="E123" s="74">
        <v>0.29166666666666669</v>
      </c>
      <c r="F123" s="73">
        <v>0.30387731481481478</v>
      </c>
      <c r="G123" s="80" t="str">
        <f t="shared" si="3"/>
        <v>Late</v>
      </c>
      <c r="H123" s="27" t="s">
        <v>300</v>
      </c>
      <c r="I123" s="127" t="str">
        <f>IF(Table2[[#This Row],[Time]]&lt;Table2[[#This Row],[Start]], TEXT(Table2[[#This Row],[Start]]-Table2[[#This Row],[Time]], "hh:mm:ss"), "-"&amp;TEXT(Table2[[#This Row],[Time]]-Table2[[#This Row],[Start]], "hh:mm:ss"))</f>
        <v>-00:17:35</v>
      </c>
    </row>
    <row r="124" spans="1:15" x14ac:dyDescent="0.25">
      <c r="A124" s="28">
        <v>12</v>
      </c>
      <c r="B124" s="73" t="s">
        <v>311</v>
      </c>
      <c r="C124" s="72">
        <v>45308</v>
      </c>
      <c r="D124" s="73" t="str">
        <f>TEXT(Table2[[#This Row],[Date]], "ddd")</f>
        <v>Wed</v>
      </c>
      <c r="E124" s="74">
        <v>0.625</v>
      </c>
      <c r="F124" s="73">
        <v>0.62444444444444447</v>
      </c>
      <c r="G124" s="80" t="str">
        <f t="shared" si="3"/>
        <v>On Time</v>
      </c>
      <c r="H124" s="27" t="s">
        <v>300</v>
      </c>
      <c r="I124" s="127" t="str">
        <f>IF(Table2[[#This Row],[Time]]&lt;Table2[[#This Row],[Start]], TEXT(Table2[[#This Row],[Start]]-Table2[[#This Row],[Time]], "hh:mm:ss"), "-"&amp;TEXT(Table2[[#This Row],[Time]]-Table2[[#This Row],[Start]], "hh:mm:ss"))</f>
        <v>00:00:48</v>
      </c>
    </row>
    <row r="125" spans="1:15" x14ac:dyDescent="0.25">
      <c r="A125" s="28">
        <v>12</v>
      </c>
      <c r="B125" s="73" t="s">
        <v>405</v>
      </c>
      <c r="C125" s="72">
        <v>45308</v>
      </c>
      <c r="D125" s="73" t="str">
        <f>TEXT(Table2[[#This Row],[Date]], "ddd")</f>
        <v>Wed</v>
      </c>
      <c r="E125" s="74">
        <v>0.95833333333333337</v>
      </c>
      <c r="F125" s="73">
        <v>0.95787037037037026</v>
      </c>
      <c r="G125" s="80" t="str">
        <f t="shared" si="3"/>
        <v>On Time</v>
      </c>
      <c r="H125" s="27" t="s">
        <v>300</v>
      </c>
      <c r="I125" s="127" t="str">
        <f>IF(Table2[[#This Row],[Time]]&lt;Table2[[#This Row],[Start]], TEXT(Table2[[#This Row],[Start]]-Table2[[#This Row],[Time]], "hh:mm:ss"), "-"&amp;TEXT(Table2[[#This Row],[Time]]-Table2[[#This Row],[Start]], "hh:mm:ss"))</f>
        <v>00:00:40</v>
      </c>
    </row>
    <row r="126" spans="1:15" x14ac:dyDescent="0.25">
      <c r="A126" s="28">
        <v>12</v>
      </c>
      <c r="B126" s="73" t="s">
        <v>299</v>
      </c>
      <c r="C126" s="72">
        <v>45309</v>
      </c>
      <c r="D126" s="73" t="str">
        <f>TEXT(Table2[[#This Row],[Date]], "ddd")</f>
        <v>Thu</v>
      </c>
      <c r="E126" s="74">
        <v>0.20833333333333334</v>
      </c>
      <c r="F126" s="73">
        <v>0.20560185185185187</v>
      </c>
      <c r="G126" s="80" t="str">
        <f t="shared" si="3"/>
        <v>On Time</v>
      </c>
      <c r="H126" s="27" t="s">
        <v>300</v>
      </c>
      <c r="I126" s="127" t="str">
        <f>IF(Table2[[#This Row],[Time]]&lt;Table2[[#This Row],[Start]], TEXT(Table2[[#This Row],[Start]]-Table2[[#This Row],[Time]], "hh:mm:ss"), "-"&amp;TEXT(Table2[[#This Row],[Time]]-Table2[[#This Row],[Start]], "hh:mm:ss"))</f>
        <v>00:03:56</v>
      </c>
    </row>
    <row r="127" spans="1:15" x14ac:dyDescent="0.25">
      <c r="A127" s="28">
        <v>12</v>
      </c>
      <c r="B127" s="73" t="s">
        <v>298</v>
      </c>
      <c r="C127" s="72">
        <v>45309</v>
      </c>
      <c r="D127" s="73" t="str">
        <f>TEXT(Table2[[#This Row],[Date]], "ddd")</f>
        <v>Thu</v>
      </c>
      <c r="E127" s="74">
        <v>0.29166666666666669</v>
      </c>
      <c r="F127" s="73">
        <v>0.30143518518518519</v>
      </c>
      <c r="G127" s="80" t="str">
        <f t="shared" si="3"/>
        <v>Late</v>
      </c>
      <c r="H127" s="27" t="s">
        <v>300</v>
      </c>
      <c r="I127" s="127" t="str">
        <f>IF(Table2[[#This Row],[Time]]&lt;Table2[[#This Row],[Start]], TEXT(Table2[[#This Row],[Start]]-Table2[[#This Row],[Time]], "hh:mm:ss"), "-"&amp;TEXT(Table2[[#This Row],[Time]]-Table2[[#This Row],[Start]], "hh:mm:ss"))</f>
        <v>-00:14:04</v>
      </c>
    </row>
    <row r="128" spans="1:15" x14ac:dyDescent="0.25">
      <c r="A128" s="28">
        <v>12</v>
      </c>
      <c r="B128" s="73" t="s">
        <v>306</v>
      </c>
      <c r="C128" s="72">
        <v>45309</v>
      </c>
      <c r="D128" s="73" t="str">
        <f>TEXT(Table2[[#This Row],[Date]], "ddd")</f>
        <v>Thu</v>
      </c>
      <c r="E128" s="74">
        <v>0.625</v>
      </c>
      <c r="F128" s="73">
        <v>0.62711805555555555</v>
      </c>
      <c r="G128" s="80" t="str">
        <f t="shared" si="3"/>
        <v>Late</v>
      </c>
      <c r="H128" s="27" t="s">
        <v>300</v>
      </c>
      <c r="I128" s="127" t="str">
        <f>IF(Table2[[#This Row],[Time]]&lt;Table2[[#This Row],[Start]], TEXT(Table2[[#This Row],[Start]]-Table2[[#This Row],[Time]], "hh:mm:ss"), "-"&amp;TEXT(Table2[[#This Row],[Time]]-Table2[[#This Row],[Start]], "hh:mm:ss"))</f>
        <v>-00:03:03</v>
      </c>
    </row>
    <row r="129" spans="1:9" x14ac:dyDescent="0.25">
      <c r="A129" s="28">
        <v>12</v>
      </c>
      <c r="B129" s="73" t="s">
        <v>405</v>
      </c>
      <c r="C129" s="72">
        <v>45309</v>
      </c>
      <c r="D129" s="73" t="str">
        <f>TEXT(Table2[[#This Row],[Date]], "ddd")</f>
        <v>Thu</v>
      </c>
      <c r="E129" s="74">
        <v>0.95833333333333337</v>
      </c>
      <c r="F129" s="73">
        <v>0.95807870370370374</v>
      </c>
      <c r="G129" s="80" t="str">
        <f t="shared" si="3"/>
        <v>On Time</v>
      </c>
      <c r="H129" s="27" t="s">
        <v>300</v>
      </c>
      <c r="I129" s="127" t="str">
        <f>IF(Table2[[#This Row],[Time]]&lt;Table2[[#This Row],[Start]], TEXT(Table2[[#This Row],[Start]]-Table2[[#This Row],[Time]], "hh:mm:ss"), "-"&amp;TEXT(Table2[[#This Row],[Time]]-Table2[[#This Row],[Start]], "hh:mm:ss"))</f>
        <v>00:00:22</v>
      </c>
    </row>
    <row r="130" spans="1:9" x14ac:dyDescent="0.25">
      <c r="A130" s="28">
        <v>12</v>
      </c>
      <c r="B130" s="73" t="s">
        <v>299</v>
      </c>
      <c r="C130" s="72">
        <v>45310</v>
      </c>
      <c r="D130" s="73" t="str">
        <f>TEXT(Table2[[#This Row],[Date]], "ddd")</f>
        <v>Fri</v>
      </c>
      <c r="E130" s="74">
        <v>0.20833333333333334</v>
      </c>
      <c r="F130" s="73">
        <v>0.20675925925925928</v>
      </c>
      <c r="G130" s="80" t="str">
        <f t="shared" ref="G130:G145" si="4">IF(E130&gt;=F130,"On Time","Late")</f>
        <v>On Time</v>
      </c>
      <c r="H130" s="27" t="s">
        <v>300</v>
      </c>
      <c r="I130" s="127" t="str">
        <f>IF(Table2[[#This Row],[Time]]&lt;Table2[[#This Row],[Start]], TEXT(Table2[[#This Row],[Start]]-Table2[[#This Row],[Time]], "hh:mm:ss"), "-"&amp;TEXT(Table2[[#This Row],[Time]]-Table2[[#This Row],[Start]], "hh:mm:ss"))</f>
        <v>00:02:16</v>
      </c>
    </row>
    <row r="131" spans="1:9" x14ac:dyDescent="0.25">
      <c r="A131" s="28">
        <v>12</v>
      </c>
      <c r="B131" s="73" t="s">
        <v>303</v>
      </c>
      <c r="C131" s="72">
        <v>45310</v>
      </c>
      <c r="D131" s="73" t="str">
        <f>TEXT(Table2[[#This Row],[Date]], "ddd")</f>
        <v>Fri</v>
      </c>
      <c r="E131" s="74">
        <v>0.29166666666666669</v>
      </c>
      <c r="F131" s="73">
        <v>0.30885416666666665</v>
      </c>
      <c r="G131" s="80" t="str">
        <f t="shared" si="4"/>
        <v>Late</v>
      </c>
      <c r="H131" s="27" t="s">
        <v>300</v>
      </c>
      <c r="I131" s="127" t="str">
        <f>IF(Table2[[#This Row],[Time]]&lt;Table2[[#This Row],[Start]], TEXT(Table2[[#This Row],[Start]]-Table2[[#This Row],[Time]], "hh:mm:ss"), "-"&amp;TEXT(Table2[[#This Row],[Time]]-Table2[[#This Row],[Start]], "hh:mm:ss"))</f>
        <v>-00:24:45</v>
      </c>
    </row>
    <row r="132" spans="1:9" x14ac:dyDescent="0.25">
      <c r="A132" s="28">
        <v>12</v>
      </c>
      <c r="B132" s="73" t="s">
        <v>367</v>
      </c>
      <c r="C132" s="72">
        <v>45310</v>
      </c>
      <c r="D132" s="73" t="str">
        <f>TEXT(Table2[[#This Row],[Date]], "ddd")</f>
        <v>Fri</v>
      </c>
      <c r="E132" s="74">
        <v>0.625</v>
      </c>
      <c r="F132" s="73">
        <v>0.61340277777777774</v>
      </c>
      <c r="G132" s="80" t="str">
        <f t="shared" si="4"/>
        <v>On Time</v>
      </c>
      <c r="H132" s="27" t="s">
        <v>300</v>
      </c>
      <c r="I132" s="127" t="str">
        <f>IF(Table2[[#This Row],[Time]]&lt;Table2[[#This Row],[Start]], TEXT(Table2[[#This Row],[Start]]-Table2[[#This Row],[Time]], "hh:mm:ss"), "-"&amp;TEXT(Table2[[#This Row],[Time]]-Table2[[#This Row],[Start]], "hh:mm:ss"))</f>
        <v>00:16:42</v>
      </c>
    </row>
    <row r="133" spans="1:9" x14ac:dyDescent="0.25">
      <c r="A133" s="28">
        <v>12</v>
      </c>
      <c r="B133" s="73" t="s">
        <v>306</v>
      </c>
      <c r="C133" s="72">
        <v>45310</v>
      </c>
      <c r="D133" s="73" t="str">
        <f>TEXT(Table2[[#This Row],[Date]], "ddd")</f>
        <v>Fri</v>
      </c>
      <c r="E133" s="74">
        <v>0.625</v>
      </c>
      <c r="F133" s="73">
        <v>0.62840277777777775</v>
      </c>
      <c r="G133" s="80" t="str">
        <f t="shared" si="4"/>
        <v>Late</v>
      </c>
      <c r="H133" s="27" t="s">
        <v>300</v>
      </c>
      <c r="I133" s="127" t="str">
        <f>IF(Table2[[#This Row],[Time]]&lt;Table2[[#This Row],[Start]], TEXT(Table2[[#This Row],[Start]]-Table2[[#This Row],[Time]], "hh:mm:ss"), "-"&amp;TEXT(Table2[[#This Row],[Time]]-Table2[[#This Row],[Start]], "hh:mm:ss"))</f>
        <v>-00:04:54</v>
      </c>
    </row>
    <row r="134" spans="1:9" x14ac:dyDescent="0.25">
      <c r="A134" s="28">
        <v>12</v>
      </c>
      <c r="B134" s="73" t="s">
        <v>405</v>
      </c>
      <c r="C134" s="72">
        <v>45310</v>
      </c>
      <c r="D134" s="73" t="str">
        <f>TEXT(Table2[[#This Row],[Date]], "ddd")</f>
        <v>Fri</v>
      </c>
      <c r="E134" s="74">
        <v>0.95833333333333337</v>
      </c>
      <c r="F134" s="73">
        <v>0.95759259259259266</v>
      </c>
      <c r="G134" s="80" t="str">
        <f t="shared" si="4"/>
        <v>On Time</v>
      </c>
      <c r="H134" s="27" t="s">
        <v>300</v>
      </c>
      <c r="I134" s="127" t="str">
        <f>IF(Table2[[#This Row],[Time]]&lt;Table2[[#This Row],[Start]], TEXT(Table2[[#This Row],[Start]]-Table2[[#This Row],[Time]], "hh:mm:ss"), "-"&amp;TEXT(Table2[[#This Row],[Time]]-Table2[[#This Row],[Start]], "hh:mm:ss"))</f>
        <v>00:01:04</v>
      </c>
    </row>
    <row r="135" spans="1:9" x14ac:dyDescent="0.25">
      <c r="A135" s="28">
        <v>12</v>
      </c>
      <c r="B135" s="73" t="s">
        <v>303</v>
      </c>
      <c r="C135" s="72">
        <v>45311</v>
      </c>
      <c r="D135" s="73" t="str">
        <f>TEXT(Table2[[#This Row],[Date]], "ddd")</f>
        <v>Sat</v>
      </c>
      <c r="E135" s="74">
        <v>0.29166666666666669</v>
      </c>
      <c r="F135" s="73">
        <v>0.30201388888888886</v>
      </c>
      <c r="G135" s="80" t="str">
        <f t="shared" si="4"/>
        <v>Late</v>
      </c>
      <c r="H135" s="27" t="s">
        <v>300</v>
      </c>
      <c r="I135" s="127" t="str">
        <f>IF(Table2[[#This Row],[Time]]&lt;Table2[[#This Row],[Start]], TEXT(Table2[[#This Row],[Start]]-Table2[[#This Row],[Time]], "hh:mm:ss"), "-"&amp;TEXT(Table2[[#This Row],[Time]]-Table2[[#This Row],[Start]], "hh:mm:ss"))</f>
        <v>-00:14:54</v>
      </c>
    </row>
    <row r="136" spans="1:9" x14ac:dyDescent="0.25">
      <c r="A136" s="28">
        <v>12</v>
      </c>
      <c r="B136" s="73" t="s">
        <v>358</v>
      </c>
      <c r="C136" s="72">
        <v>45311</v>
      </c>
      <c r="D136" s="73" t="str">
        <f>TEXT(Table2[[#This Row],[Date]], "ddd")</f>
        <v>Sat</v>
      </c>
      <c r="E136" s="74">
        <v>0.625</v>
      </c>
      <c r="F136" s="73">
        <v>0.66665509259259259</v>
      </c>
      <c r="G136" s="80" t="str">
        <f t="shared" si="4"/>
        <v>Late</v>
      </c>
      <c r="H136" s="27" t="s">
        <v>300</v>
      </c>
      <c r="I136" s="127" t="str">
        <f>IF(Table2[[#This Row],[Time]]&lt;Table2[[#This Row],[Start]], TEXT(Table2[[#This Row],[Start]]-Table2[[#This Row],[Time]], "hh:mm:ss"), "-"&amp;TEXT(Table2[[#This Row],[Time]]-Table2[[#This Row],[Start]], "hh:mm:ss"))</f>
        <v>-00:59:59</v>
      </c>
    </row>
    <row r="137" spans="1:9" x14ac:dyDescent="0.25">
      <c r="A137" s="28">
        <v>12</v>
      </c>
      <c r="B137" s="73" t="s">
        <v>310</v>
      </c>
      <c r="C137" s="72">
        <v>45311</v>
      </c>
      <c r="D137" s="73" t="str">
        <f>TEXT(Table2[[#This Row],[Date]], "ddd")</f>
        <v>Sat</v>
      </c>
      <c r="E137" s="74">
        <v>0.95833333333333337</v>
      </c>
      <c r="F137" s="73">
        <v>0.95070601851851855</v>
      </c>
      <c r="G137" s="80" t="str">
        <f t="shared" si="4"/>
        <v>On Time</v>
      </c>
      <c r="H137" s="27" t="s">
        <v>300</v>
      </c>
      <c r="I137" s="127" t="str">
        <f>IF(Table2[[#This Row],[Time]]&lt;Table2[[#This Row],[Start]], TEXT(Table2[[#This Row],[Start]]-Table2[[#This Row],[Time]], "hh:mm:ss"), "-"&amp;TEXT(Table2[[#This Row],[Time]]-Table2[[#This Row],[Start]], "hh:mm:ss"))</f>
        <v>00:10:59</v>
      </c>
    </row>
    <row r="138" spans="1:9" x14ac:dyDescent="0.25">
      <c r="A138" s="28">
        <v>12</v>
      </c>
      <c r="B138" s="73" t="s">
        <v>405</v>
      </c>
      <c r="C138" s="72">
        <v>45311</v>
      </c>
      <c r="D138" s="73" t="str">
        <f>TEXT(Table2[[#This Row],[Date]], "ddd")</f>
        <v>Sat</v>
      </c>
      <c r="E138" s="74">
        <v>0.95833333333333337</v>
      </c>
      <c r="F138" s="73">
        <v>0.95832175925925922</v>
      </c>
      <c r="G138" s="80" t="str">
        <f t="shared" si="4"/>
        <v>On Time</v>
      </c>
      <c r="H138" s="27" t="s">
        <v>300</v>
      </c>
      <c r="I138" s="127" t="str">
        <f>IF(Table2[[#This Row],[Time]]&lt;Table2[[#This Row],[Start]], TEXT(Table2[[#This Row],[Start]]-Table2[[#This Row],[Time]], "hh:mm:ss"), "-"&amp;TEXT(Table2[[#This Row],[Time]]-Table2[[#This Row],[Start]], "hh:mm:ss"))</f>
        <v>00:00:01</v>
      </c>
    </row>
    <row r="139" spans="1:9" x14ac:dyDescent="0.25">
      <c r="A139" s="28">
        <v>12</v>
      </c>
      <c r="B139" s="73" t="s">
        <v>298</v>
      </c>
      <c r="C139" s="72">
        <v>45312</v>
      </c>
      <c r="D139" s="73" t="str">
        <f>TEXT(Table2[[#This Row],[Date]], "ddd")</f>
        <v>Sun</v>
      </c>
      <c r="E139" s="74">
        <v>0.29166666666666669</v>
      </c>
      <c r="F139" s="73">
        <v>0.29856481481481484</v>
      </c>
      <c r="G139" s="80" t="str">
        <f t="shared" si="4"/>
        <v>Late</v>
      </c>
      <c r="H139" s="27" t="s">
        <v>300</v>
      </c>
      <c r="I139" s="127" t="str">
        <f>IF(Table2[[#This Row],[Time]]&lt;Table2[[#This Row],[Start]], TEXT(Table2[[#This Row],[Start]]-Table2[[#This Row],[Time]], "hh:mm:ss"), "-"&amp;TEXT(Table2[[#This Row],[Time]]-Table2[[#This Row],[Start]], "hh:mm:ss"))</f>
        <v>-00:09:56</v>
      </c>
    </row>
    <row r="140" spans="1:9" x14ac:dyDescent="0.25">
      <c r="A140" s="28">
        <v>12</v>
      </c>
      <c r="B140" s="73" t="s">
        <v>303</v>
      </c>
      <c r="C140" s="72">
        <v>45312</v>
      </c>
      <c r="D140" s="73" t="str">
        <f>TEXT(Table2[[#This Row],[Date]], "ddd")</f>
        <v>Sun</v>
      </c>
      <c r="E140" s="74">
        <v>0.625</v>
      </c>
      <c r="F140" s="73">
        <v>0.63315972222222217</v>
      </c>
      <c r="G140" s="80" t="str">
        <f t="shared" si="4"/>
        <v>Late</v>
      </c>
      <c r="H140" s="27" t="s">
        <v>300</v>
      </c>
      <c r="I140" s="127" t="str">
        <f>IF(Table2[[#This Row],[Time]]&lt;Table2[[#This Row],[Start]], TEXT(Table2[[#This Row],[Start]]-Table2[[#This Row],[Time]], "hh:mm:ss"), "-"&amp;TEXT(Table2[[#This Row],[Time]]-Table2[[#This Row],[Start]], "hh:mm:ss"))</f>
        <v>-00:11:45</v>
      </c>
    </row>
    <row r="141" spans="1:9" x14ac:dyDescent="0.25">
      <c r="A141" s="28">
        <v>12</v>
      </c>
      <c r="B141" s="73" t="s">
        <v>370</v>
      </c>
      <c r="C141" s="72">
        <v>45312</v>
      </c>
      <c r="D141" s="73" t="str">
        <f>TEXT(Table2[[#This Row],[Date]], "ddd")</f>
        <v>Sun</v>
      </c>
      <c r="E141" s="74">
        <v>0.95833333333333337</v>
      </c>
      <c r="F141" s="73">
        <v>0.95341435185185175</v>
      </c>
      <c r="G141" s="80" t="str">
        <f t="shared" si="4"/>
        <v>On Time</v>
      </c>
      <c r="H141" s="27" t="s">
        <v>300</v>
      </c>
      <c r="I141" s="127" t="str">
        <f>IF(Table2[[#This Row],[Time]]&lt;Table2[[#This Row],[Start]], TEXT(Table2[[#This Row],[Start]]-Table2[[#This Row],[Time]], "hh:mm:ss"), "-"&amp;TEXT(Table2[[#This Row],[Time]]-Table2[[#This Row],[Start]], "hh:mm:ss"))</f>
        <v>00:07:05</v>
      </c>
    </row>
    <row r="142" spans="1:9" x14ac:dyDescent="0.25">
      <c r="A142" s="28">
        <v>12</v>
      </c>
      <c r="B142" s="73" t="s">
        <v>299</v>
      </c>
      <c r="C142" s="72">
        <v>45313</v>
      </c>
      <c r="D142" s="73" t="str">
        <f>TEXT(Table2[[#This Row],[Date]], "ddd")</f>
        <v>Mon</v>
      </c>
      <c r="E142" s="74">
        <v>0.20833333333333334</v>
      </c>
      <c r="F142" s="73">
        <v>0.2054398148148148</v>
      </c>
      <c r="G142" s="80" t="str">
        <f t="shared" si="4"/>
        <v>On Time</v>
      </c>
      <c r="H142" s="27" t="s">
        <v>300</v>
      </c>
      <c r="I142" s="127" t="str">
        <f>IF(Table2[[#This Row],[Time]]&lt;Table2[[#This Row],[Start]], TEXT(Table2[[#This Row],[Start]]-Table2[[#This Row],[Time]], "hh:mm:ss"), "-"&amp;TEXT(Table2[[#This Row],[Time]]-Table2[[#This Row],[Start]], "hh:mm:ss"))</f>
        <v>00:04:10</v>
      </c>
    </row>
    <row r="143" spans="1:9" x14ac:dyDescent="0.25">
      <c r="A143" s="28">
        <v>12</v>
      </c>
      <c r="B143" s="73" t="s">
        <v>298</v>
      </c>
      <c r="C143" s="72">
        <v>45313</v>
      </c>
      <c r="D143" s="73" t="str">
        <f>TEXT(Table2[[#This Row],[Date]], "ddd")</f>
        <v>Mon</v>
      </c>
      <c r="E143" s="74">
        <v>0.29166666666666669</v>
      </c>
      <c r="F143" s="73">
        <v>0.29863425925925929</v>
      </c>
      <c r="G143" s="80" t="str">
        <f t="shared" si="4"/>
        <v>Late</v>
      </c>
      <c r="H143" s="27" t="s">
        <v>300</v>
      </c>
      <c r="I143" s="127" t="str">
        <f>IF(Table2[[#This Row],[Time]]&lt;Table2[[#This Row],[Start]], TEXT(Table2[[#This Row],[Start]]-Table2[[#This Row],[Time]], "hh:mm:ss"), "-"&amp;TEXT(Table2[[#This Row],[Time]]-Table2[[#This Row],[Start]], "hh:mm:ss"))</f>
        <v>-00:10:02</v>
      </c>
    </row>
    <row r="144" spans="1:9" x14ac:dyDescent="0.25">
      <c r="A144" s="28">
        <v>12</v>
      </c>
      <c r="B144" s="73" t="s">
        <v>303</v>
      </c>
      <c r="C144" s="72">
        <v>45313</v>
      </c>
      <c r="D144" s="73" t="str">
        <f>TEXT(Table2[[#This Row],[Date]], "ddd")</f>
        <v>Mon</v>
      </c>
      <c r="E144" s="74">
        <v>0.625</v>
      </c>
      <c r="F144" s="73">
        <v>0.62916666666666665</v>
      </c>
      <c r="G144" s="80" t="str">
        <f t="shared" si="4"/>
        <v>Late</v>
      </c>
      <c r="H144" s="27" t="s">
        <v>300</v>
      </c>
      <c r="I144" s="127" t="str">
        <f>IF(Table2[[#This Row],[Time]]&lt;Table2[[#This Row],[Start]], TEXT(Table2[[#This Row],[Start]]-Table2[[#This Row],[Time]], "hh:mm:ss"), "-"&amp;TEXT(Table2[[#This Row],[Time]]-Table2[[#This Row],[Start]], "hh:mm:ss"))</f>
        <v>-00:06:00</v>
      </c>
    </row>
    <row r="145" spans="1:9" x14ac:dyDescent="0.25">
      <c r="A145" s="28">
        <v>12</v>
      </c>
      <c r="B145" s="73" t="s">
        <v>306</v>
      </c>
      <c r="C145" s="72">
        <v>45313</v>
      </c>
      <c r="D145" s="73" t="str">
        <f>TEXT(Table2[[#This Row],[Date]], "ddd")</f>
        <v>Mon</v>
      </c>
      <c r="E145" s="74">
        <v>0.95833333333333337</v>
      </c>
      <c r="F145" s="73">
        <v>0.95776620370370369</v>
      </c>
      <c r="G145" s="80" t="str">
        <f t="shared" si="4"/>
        <v>On Time</v>
      </c>
      <c r="H145" s="27" t="s">
        <v>300</v>
      </c>
      <c r="I145" s="127" t="str">
        <f>IF(Table2[[#This Row],[Time]]&lt;Table2[[#This Row],[Start]], TEXT(Table2[[#This Row],[Start]]-Table2[[#This Row],[Time]], "hh:mm:ss"), "-"&amp;TEXT(Table2[[#This Row],[Time]]-Table2[[#This Row],[Start]], "hh:mm:ss"))</f>
        <v>00:00:49</v>
      </c>
    </row>
    <row r="146" spans="1:9" x14ac:dyDescent="0.25">
      <c r="A146" s="28">
        <v>12</v>
      </c>
      <c r="B146" s="73" t="s">
        <v>299</v>
      </c>
      <c r="C146" s="72">
        <v>45314</v>
      </c>
      <c r="D146" s="73" t="str">
        <f>TEXT(Table2[[#This Row],[Date]], "ddd")</f>
        <v>Tue</v>
      </c>
      <c r="E146" s="74">
        <v>0.20833333333333334</v>
      </c>
      <c r="F146" s="73">
        <v>0.21054398148148148</v>
      </c>
      <c r="G146" s="80" t="str">
        <f>IF(E146&gt;=F146,"On Time","Late")</f>
        <v>Late</v>
      </c>
      <c r="H146" s="27" t="s">
        <v>300</v>
      </c>
      <c r="I146" s="128" t="str">
        <f>IF(Table2[[#This Row],[Time]]&lt;Table2[[#This Row],[Start]], TEXT(Table2[[#This Row],[Start]]-Table2[[#This Row],[Time]], "hh:mm:ss"), "-"&amp;TEXT(Table2[[#This Row],[Time]]-Table2[[#This Row],[Start]], "hh:mm:ss"))</f>
        <v>-00:03:11</v>
      </c>
    </row>
    <row r="147" spans="1:9" x14ac:dyDescent="0.25">
      <c r="A147" s="28">
        <v>12</v>
      </c>
      <c r="B147" s="73" t="s">
        <v>298</v>
      </c>
      <c r="C147" s="72">
        <v>45314</v>
      </c>
      <c r="D147" s="73" t="str">
        <f>TEXT(Table2[[#This Row],[Date]], "ddd")</f>
        <v>Tue</v>
      </c>
      <c r="E147" s="74">
        <v>0.29166666666666669</v>
      </c>
      <c r="F147" s="73">
        <v>0.30597222222222226</v>
      </c>
      <c r="G147" s="80" t="str">
        <f t="shared" ref="G147:G149" si="5">IF(E147&gt;=F147,"On Time","Late")</f>
        <v>Late</v>
      </c>
      <c r="H147" s="27" t="s">
        <v>300</v>
      </c>
      <c r="I147" s="128" t="str">
        <f>IF(Table2[[#This Row],[Time]]&lt;Table2[[#This Row],[Start]], TEXT(Table2[[#This Row],[Start]]-Table2[[#This Row],[Time]], "hh:mm:ss"), "-"&amp;TEXT(Table2[[#This Row],[Time]]-Table2[[#This Row],[Start]], "hh:mm:ss"))</f>
        <v>-00:20:36</v>
      </c>
    </row>
    <row r="148" spans="1:9" x14ac:dyDescent="0.25">
      <c r="A148" s="28">
        <v>12</v>
      </c>
      <c r="B148" s="73" t="s">
        <v>303</v>
      </c>
      <c r="C148" s="72">
        <v>45314</v>
      </c>
      <c r="D148" s="73" t="str">
        <f>TEXT(Table2[[#This Row],[Date]], "ddd")</f>
        <v>Tue</v>
      </c>
      <c r="E148" s="74">
        <v>0.625</v>
      </c>
      <c r="F148" s="73">
        <v>0.62761574074074067</v>
      </c>
      <c r="G148" s="80" t="str">
        <f t="shared" si="5"/>
        <v>Late</v>
      </c>
      <c r="H148" s="27" t="s">
        <v>300</v>
      </c>
      <c r="I148" s="128" t="str">
        <f>IF(Table2[[#This Row],[Time]]&lt;Table2[[#This Row],[Start]], TEXT(Table2[[#This Row],[Start]]-Table2[[#This Row],[Time]], "hh:mm:ss"), "-"&amp;TEXT(Table2[[#This Row],[Time]]-Table2[[#This Row],[Start]], "hh:mm:ss"))</f>
        <v>-00:03:46</v>
      </c>
    </row>
    <row r="149" spans="1:9" x14ac:dyDescent="0.25">
      <c r="A149" s="28">
        <v>12</v>
      </c>
      <c r="B149" s="73" t="s">
        <v>405</v>
      </c>
      <c r="C149" s="72">
        <v>45314</v>
      </c>
      <c r="D149" s="73" t="str">
        <f>TEXT(Table2[[#This Row],[Date]], "ddd")</f>
        <v>Tue</v>
      </c>
      <c r="E149" s="74">
        <v>0.95833333333333337</v>
      </c>
      <c r="F149" s="73">
        <v>0.95833333333333337</v>
      </c>
      <c r="G149" s="80" t="str">
        <f t="shared" si="5"/>
        <v>On Time</v>
      </c>
      <c r="H149" s="27" t="s">
        <v>300</v>
      </c>
      <c r="I149" s="128" t="str">
        <f>IF(Table2[[#This Row],[Time]]&lt;Table2[[#This Row],[Start]], TEXT(Table2[[#This Row],[Start]]-Table2[[#This Row],[Time]], "hh:mm:ss"), "-"&amp;TEXT(Table2[[#This Row],[Time]]-Table2[[#This Row],[Start]], "hh:mm:ss"))</f>
        <v>-00:00:00</v>
      </c>
    </row>
    <row r="150" spans="1:9" x14ac:dyDescent="0.25">
      <c r="A150" s="28">
        <v>12</v>
      </c>
      <c r="B150" s="73" t="s">
        <v>299</v>
      </c>
      <c r="C150" s="72">
        <v>45315</v>
      </c>
      <c r="D150" s="73" t="str">
        <f>TEXT(Table2[[#This Row],[Date]], "ddd")</f>
        <v>Wed</v>
      </c>
      <c r="E150" s="74">
        <v>0.20833333333333334</v>
      </c>
      <c r="F150" s="73">
        <v>0.20453703703703704</v>
      </c>
      <c r="G150" s="80" t="str">
        <f t="shared" ref="G150:G158" si="6">IF(E150&gt;=F150,"On Time","Late")</f>
        <v>On Time</v>
      </c>
      <c r="H150" s="27" t="s">
        <v>300</v>
      </c>
      <c r="I150" s="128" t="str">
        <f>IF(Table2[[#This Row],[Time]]&lt;Table2[[#This Row],[Start]], TEXT(Table2[[#This Row],[Start]]-Table2[[#This Row],[Time]], "hh:mm:ss"), "-"&amp;TEXT(Table2[[#This Row],[Time]]-Table2[[#This Row],[Start]], "hh:mm:ss"))</f>
        <v>00:05:28</v>
      </c>
    </row>
    <row r="151" spans="1:9" x14ac:dyDescent="0.25">
      <c r="A151" s="28">
        <v>12</v>
      </c>
      <c r="B151" s="73" t="s">
        <v>298</v>
      </c>
      <c r="C151" s="72">
        <v>45315</v>
      </c>
      <c r="D151" s="73" t="str">
        <f>TEXT(Table2[[#This Row],[Date]], "ddd")</f>
        <v>Wed</v>
      </c>
      <c r="E151" s="74">
        <v>0.29166666666666669</v>
      </c>
      <c r="F151" s="73">
        <v>0.30109953703703701</v>
      </c>
      <c r="G151" s="80" t="str">
        <f t="shared" si="6"/>
        <v>Late</v>
      </c>
      <c r="H151" s="27" t="s">
        <v>300</v>
      </c>
      <c r="I151" s="128" t="str">
        <f>IF(Table2[[#This Row],[Time]]&lt;Table2[[#This Row],[Start]], TEXT(Table2[[#This Row],[Start]]-Table2[[#This Row],[Time]], "hh:mm:ss"), "-"&amp;TEXT(Table2[[#This Row],[Time]]-Table2[[#This Row],[Start]], "hh:mm:ss"))</f>
        <v>-00:13:35</v>
      </c>
    </row>
    <row r="152" spans="1:9" x14ac:dyDescent="0.25">
      <c r="A152" s="28">
        <v>12</v>
      </c>
      <c r="B152" s="73" t="s">
        <v>311</v>
      </c>
      <c r="C152" s="72">
        <v>45315</v>
      </c>
      <c r="D152" s="73" t="str">
        <f>TEXT(Table2[[#This Row],[Date]], "ddd")</f>
        <v>Wed</v>
      </c>
      <c r="E152" s="74">
        <v>0.625</v>
      </c>
      <c r="F152" s="73">
        <v>0.61574074074074081</v>
      </c>
      <c r="G152" s="80" t="str">
        <f t="shared" si="6"/>
        <v>On Time</v>
      </c>
      <c r="H152" s="27" t="s">
        <v>300</v>
      </c>
      <c r="I152" s="128" t="str">
        <f>IF(Table2[[#This Row],[Time]]&lt;Table2[[#This Row],[Start]], TEXT(Table2[[#This Row],[Start]]-Table2[[#This Row],[Time]], "hh:mm:ss"), "-"&amp;TEXT(Table2[[#This Row],[Time]]-Table2[[#This Row],[Start]], "hh:mm:ss"))</f>
        <v>00:13:20</v>
      </c>
    </row>
    <row r="153" spans="1:9" x14ac:dyDescent="0.25">
      <c r="A153" s="28">
        <v>12</v>
      </c>
      <c r="B153" s="73" t="s">
        <v>405</v>
      </c>
      <c r="C153" s="72">
        <v>45315</v>
      </c>
      <c r="D153" s="73" t="str">
        <f>TEXT(Table2[[#This Row],[Date]], "ddd")</f>
        <v>Wed</v>
      </c>
      <c r="E153" s="74">
        <v>0.95833333333333337</v>
      </c>
      <c r="F153" s="73">
        <v>0.9368171296296296</v>
      </c>
      <c r="G153" s="80" t="str">
        <f t="shared" si="6"/>
        <v>On Time</v>
      </c>
      <c r="H153" s="27" t="s">
        <v>300</v>
      </c>
      <c r="I153" s="128" t="str">
        <f>IF(Table2[[#This Row],[Time]]&lt;Table2[[#This Row],[Start]], TEXT(Table2[[#This Row],[Start]]-Table2[[#This Row],[Time]], "hh:mm:ss"), "-"&amp;TEXT(Table2[[#This Row],[Time]]-Table2[[#This Row],[Start]], "hh:mm:ss"))</f>
        <v>00:30:59</v>
      </c>
    </row>
    <row r="154" spans="1:9" x14ac:dyDescent="0.25">
      <c r="A154" s="28">
        <v>12</v>
      </c>
      <c r="B154" s="73" t="s">
        <v>389</v>
      </c>
      <c r="C154" s="72">
        <v>45315</v>
      </c>
      <c r="D154" s="73" t="str">
        <f>TEXT(Table2[[#This Row],[Date]], "ddd")</f>
        <v>Wed</v>
      </c>
      <c r="E154" s="74">
        <v>0.95833333333333337</v>
      </c>
      <c r="F154" s="73">
        <v>0.96349537037037036</v>
      </c>
      <c r="G154" s="80" t="str">
        <f t="shared" si="6"/>
        <v>Late</v>
      </c>
      <c r="H154" s="27" t="s">
        <v>362</v>
      </c>
      <c r="I154" s="128" t="str">
        <f>IF(Table2[[#This Row],[Time]]&lt;Table2[[#This Row],[Start]], TEXT(Table2[[#This Row],[Start]]-Table2[[#This Row],[Time]], "hh:mm:ss"), "-"&amp;TEXT(Table2[[#This Row],[Time]]-Table2[[#This Row],[Start]], "hh:mm:ss"))</f>
        <v>-00:07:26</v>
      </c>
    </row>
    <row r="155" spans="1:9" x14ac:dyDescent="0.25">
      <c r="A155" s="28">
        <v>12</v>
      </c>
      <c r="B155" s="73" t="s">
        <v>299</v>
      </c>
      <c r="C155" s="72">
        <v>45316</v>
      </c>
      <c r="D155" s="73" t="str">
        <f>TEXT(Table2[[#This Row],[Date]], "ddd")</f>
        <v>Thu</v>
      </c>
      <c r="E155" s="74">
        <v>0.20833333333333334</v>
      </c>
      <c r="F155" s="73">
        <v>0.20646990740740742</v>
      </c>
      <c r="G155" s="80" t="str">
        <f t="shared" si="6"/>
        <v>On Time</v>
      </c>
      <c r="H155" s="27" t="s">
        <v>300</v>
      </c>
      <c r="I155" s="128" t="str">
        <f>IF(Table2[[#This Row],[Time]]&lt;Table2[[#This Row],[Start]], TEXT(Table2[[#This Row],[Start]]-Table2[[#This Row],[Time]], "hh:mm:ss"), "-"&amp;TEXT(Table2[[#This Row],[Time]]-Table2[[#This Row],[Start]], "hh:mm:ss"))</f>
        <v>00:02:41</v>
      </c>
    </row>
    <row r="156" spans="1:9" x14ac:dyDescent="0.25">
      <c r="A156" s="28">
        <v>12</v>
      </c>
      <c r="B156" s="73" t="s">
        <v>298</v>
      </c>
      <c r="C156" s="72">
        <v>45316</v>
      </c>
      <c r="D156" s="73" t="str">
        <f>TEXT(Table2[[#This Row],[Date]], "ddd")</f>
        <v>Thu</v>
      </c>
      <c r="E156" s="74">
        <v>0.29166666666666669</v>
      </c>
      <c r="F156" s="73">
        <v>0.30229166666666668</v>
      </c>
      <c r="G156" s="80" t="str">
        <f t="shared" si="6"/>
        <v>Late</v>
      </c>
      <c r="H156" s="27" t="s">
        <v>300</v>
      </c>
      <c r="I156" s="128" t="str">
        <f>IF(Table2[[#This Row],[Time]]&lt;Table2[[#This Row],[Start]], TEXT(Table2[[#This Row],[Start]]-Table2[[#This Row],[Time]], "hh:mm:ss"), "-"&amp;TEXT(Table2[[#This Row],[Time]]-Table2[[#This Row],[Start]], "hh:mm:ss"))</f>
        <v>-00:15:18</v>
      </c>
    </row>
    <row r="157" spans="1:9" x14ac:dyDescent="0.25">
      <c r="A157" s="28">
        <v>12</v>
      </c>
      <c r="B157" s="73" t="s">
        <v>306</v>
      </c>
      <c r="C157" s="72">
        <v>45316</v>
      </c>
      <c r="D157" s="73" t="str">
        <f>TEXT(Table2[[#This Row],[Date]], "ddd")</f>
        <v>Thu</v>
      </c>
      <c r="E157" s="74">
        <v>0.625</v>
      </c>
      <c r="F157" s="73">
        <v>0.6182523148148148</v>
      </c>
      <c r="G157" s="80" t="str">
        <f t="shared" si="6"/>
        <v>On Time</v>
      </c>
      <c r="H157" s="27" t="s">
        <v>300</v>
      </c>
      <c r="I157" s="128" t="str">
        <f>IF(Table2[[#This Row],[Time]]&lt;Table2[[#This Row],[Start]], TEXT(Table2[[#This Row],[Start]]-Table2[[#This Row],[Time]], "hh:mm:ss"), "-"&amp;TEXT(Table2[[#This Row],[Time]]-Table2[[#This Row],[Start]], "hh:mm:ss"))</f>
        <v>00:09:43</v>
      </c>
    </row>
    <row r="158" spans="1:9" x14ac:dyDescent="0.25">
      <c r="A158" s="28">
        <v>12</v>
      </c>
      <c r="B158" s="73" t="s">
        <v>405</v>
      </c>
      <c r="C158" s="72">
        <v>45316</v>
      </c>
      <c r="D158" s="73" t="str">
        <f>TEXT(Table2[[#This Row],[Date]], "ddd")</f>
        <v>Thu</v>
      </c>
      <c r="E158" s="74">
        <v>0.95833333333333337</v>
      </c>
      <c r="F158" s="73">
        <v>0.96005787037037038</v>
      </c>
      <c r="G158" s="80" t="str">
        <f t="shared" si="6"/>
        <v>Late</v>
      </c>
      <c r="H158" s="27" t="s">
        <v>300</v>
      </c>
      <c r="I158" s="128" t="str">
        <f>IF(Table2[[#This Row],[Time]]&lt;Table2[[#This Row],[Start]], TEXT(Table2[[#This Row],[Start]]-Table2[[#This Row],[Time]], "hh:mm:ss"), "-"&amp;TEXT(Table2[[#This Row],[Time]]-Table2[[#This Row],[Start]], "hh:mm:ss"))</f>
        <v>-00:02:29</v>
      </c>
    </row>
    <row r="159" spans="1:9" x14ac:dyDescent="0.25">
      <c r="A159" s="28">
        <v>12</v>
      </c>
      <c r="B159" s="73" t="s">
        <v>299</v>
      </c>
      <c r="C159" s="72">
        <v>45317</v>
      </c>
      <c r="D159" s="73" t="str">
        <f>TEXT(Table2[[#This Row],[Date]], "ddd")</f>
        <v>Fri</v>
      </c>
      <c r="E159" s="74">
        <v>0.20833333333333334</v>
      </c>
      <c r="F159" s="73">
        <v>0.20359953703703704</v>
      </c>
      <c r="G159" s="80" t="str">
        <f t="shared" ref="G159:G162" si="7">IF(E159&gt;=F159,"On Time","Late")</f>
        <v>On Time</v>
      </c>
      <c r="H159" s="27" t="s">
        <v>300</v>
      </c>
      <c r="I159" s="128" t="str">
        <f>IF(Table2[[#This Row],[Time]]&lt;Table2[[#This Row],[Start]], TEXT(Table2[[#This Row],[Start]]-Table2[[#This Row],[Time]], "hh:mm:ss"), "-"&amp;TEXT(Table2[[#This Row],[Time]]-Table2[[#This Row],[Start]], "hh:mm:ss"))</f>
        <v>00:06:49</v>
      </c>
    </row>
    <row r="160" spans="1:9" x14ac:dyDescent="0.25">
      <c r="A160" s="28">
        <v>12</v>
      </c>
      <c r="B160" s="73" t="s">
        <v>303</v>
      </c>
      <c r="C160" s="72">
        <v>45317</v>
      </c>
      <c r="D160" s="73" t="str">
        <f>TEXT(Table2[[#This Row],[Date]], "ddd")</f>
        <v>Fri</v>
      </c>
      <c r="E160" s="74">
        <v>0.29166666666666669</v>
      </c>
      <c r="F160" s="73">
        <v>0.29547453703703702</v>
      </c>
      <c r="G160" s="80" t="str">
        <f t="shared" si="7"/>
        <v>Late</v>
      </c>
      <c r="H160" s="27" t="s">
        <v>300</v>
      </c>
      <c r="I160" s="128" t="str">
        <f>IF(Table2[[#This Row],[Time]]&lt;Table2[[#This Row],[Start]], TEXT(Table2[[#This Row],[Start]]-Table2[[#This Row],[Time]], "hh:mm:ss"), "-"&amp;TEXT(Table2[[#This Row],[Time]]-Table2[[#This Row],[Start]], "hh:mm:ss"))</f>
        <v>-00:05:29</v>
      </c>
    </row>
    <row r="161" spans="1:9" x14ac:dyDescent="0.25">
      <c r="A161" s="28">
        <v>12</v>
      </c>
      <c r="B161" s="73" t="s">
        <v>306</v>
      </c>
      <c r="C161" s="72">
        <v>45317</v>
      </c>
      <c r="D161" s="73" t="str">
        <f>TEXT(Table2[[#This Row],[Date]], "ddd")</f>
        <v>Fri</v>
      </c>
      <c r="E161" s="74">
        <v>0.625</v>
      </c>
      <c r="F161" s="73">
        <v>0.62440972222222224</v>
      </c>
      <c r="G161" s="80" t="str">
        <f t="shared" si="7"/>
        <v>On Time</v>
      </c>
      <c r="H161" s="27" t="s">
        <v>300</v>
      </c>
      <c r="I161" s="128" t="str">
        <f>IF(Table2[[#This Row],[Time]]&lt;Table2[[#This Row],[Start]], TEXT(Table2[[#This Row],[Start]]-Table2[[#This Row],[Time]], "hh:mm:ss"), "-"&amp;TEXT(Table2[[#This Row],[Time]]-Table2[[#This Row],[Start]], "hh:mm:ss"))</f>
        <v>00:00:51</v>
      </c>
    </row>
    <row r="162" spans="1:9" x14ac:dyDescent="0.25">
      <c r="A162" s="28">
        <v>12</v>
      </c>
      <c r="B162" s="73" t="s">
        <v>405</v>
      </c>
      <c r="C162" s="72">
        <v>45317</v>
      </c>
      <c r="D162" s="73" t="str">
        <f>TEXT(Table2[[#This Row],[Date]], "ddd")</f>
        <v>Fri</v>
      </c>
      <c r="E162" s="74">
        <v>0.95833333333333337</v>
      </c>
      <c r="F162" s="73">
        <v>0.95908564814814812</v>
      </c>
      <c r="G162" s="80" t="str">
        <f t="shared" si="7"/>
        <v>Late</v>
      </c>
      <c r="H162" s="27" t="s">
        <v>300</v>
      </c>
      <c r="I162" s="128" t="str">
        <f>IF(Table2[[#This Row],[Time]]&lt;Table2[[#This Row],[Start]], TEXT(Table2[[#This Row],[Start]]-Table2[[#This Row],[Time]], "hh:mm:ss"), "-"&amp;TEXT(Table2[[#This Row],[Time]]-Table2[[#This Row],[Start]], "hh:mm:ss"))</f>
        <v>-00:01:05</v>
      </c>
    </row>
    <row r="163" spans="1:9" x14ac:dyDescent="0.25">
      <c r="A163" s="28">
        <v>12</v>
      </c>
      <c r="B163" s="73" t="s">
        <v>306</v>
      </c>
      <c r="C163" s="72">
        <v>45318</v>
      </c>
      <c r="D163" s="73" t="str">
        <f>TEXT(Table2[[#This Row],[Date]], "ddd")</f>
        <v>Sat</v>
      </c>
      <c r="E163" s="74">
        <v>0.29166666666666669</v>
      </c>
      <c r="F163" s="73">
        <v>0.28991898148148149</v>
      </c>
      <c r="G163" s="80" t="str">
        <f t="shared" ref="G163:G165" si="8">IF(E163&gt;=F163,"On Time","Late")</f>
        <v>On Time</v>
      </c>
      <c r="H163" s="27" t="s">
        <v>300</v>
      </c>
      <c r="I163" s="128" t="str">
        <f>IF(Table2[[#This Row],[Time]]&lt;Table2[[#This Row],[Start]], TEXT(Table2[[#This Row],[Start]]-Table2[[#This Row],[Time]], "hh:mm:ss"), "-"&amp;TEXT(Table2[[#This Row],[Time]]-Table2[[#This Row],[Start]], "hh:mm:ss"))</f>
        <v>00:02:31</v>
      </c>
    </row>
    <row r="164" spans="1:9" x14ac:dyDescent="0.25">
      <c r="A164" s="28">
        <v>12</v>
      </c>
      <c r="B164" s="73" t="s">
        <v>306</v>
      </c>
      <c r="C164" s="72">
        <v>45318</v>
      </c>
      <c r="D164" s="73" t="str">
        <f>TEXT(Table2[[#This Row],[Date]], "ddd")</f>
        <v>Sat</v>
      </c>
      <c r="E164" s="74">
        <v>0.625</v>
      </c>
      <c r="F164" s="73">
        <v>0.625</v>
      </c>
      <c r="G164" s="80" t="str">
        <f t="shared" si="8"/>
        <v>On Time</v>
      </c>
      <c r="H164" s="27" t="s">
        <v>300</v>
      </c>
      <c r="I164" s="128" t="str">
        <f>IF(Table2[[#This Row],[Time]]&lt;Table2[[#This Row],[Start]], TEXT(Table2[[#This Row],[Start]]-Table2[[#This Row],[Time]], "hh:mm:ss"), "-"&amp;TEXT(Table2[[#This Row],[Time]]-Table2[[#This Row],[Start]], "hh:mm:ss"))</f>
        <v>-00:00:00</v>
      </c>
    </row>
    <row r="165" spans="1:9" x14ac:dyDescent="0.25">
      <c r="A165" s="28">
        <v>12</v>
      </c>
      <c r="B165" s="73" t="s">
        <v>405</v>
      </c>
      <c r="C165" s="72">
        <v>45318</v>
      </c>
      <c r="D165" s="73" t="str">
        <f>TEXT(Table2[[#This Row],[Date]], "ddd")</f>
        <v>Sat</v>
      </c>
      <c r="E165" s="74">
        <v>0.95833333333333337</v>
      </c>
      <c r="F165" s="73">
        <v>0.95925925925925926</v>
      </c>
      <c r="G165" s="80" t="str">
        <f t="shared" si="8"/>
        <v>Late</v>
      </c>
      <c r="H165" s="27" t="s">
        <v>300</v>
      </c>
      <c r="I165" s="128" t="str">
        <f>IF(Table2[[#This Row],[Time]]&lt;Table2[[#This Row],[Start]], TEXT(Table2[[#This Row],[Start]]-Table2[[#This Row],[Time]], "hh:mm:ss"), "-"&amp;TEXT(Table2[[#This Row],[Time]]-Table2[[#This Row],[Start]], "hh:mm:ss"))</f>
        <v>-00:01:20</v>
      </c>
    </row>
    <row r="166" spans="1:9" x14ac:dyDescent="0.25">
      <c r="A166" s="28">
        <v>12</v>
      </c>
      <c r="B166" s="73" t="s">
        <v>298</v>
      </c>
      <c r="C166" s="72">
        <v>45319</v>
      </c>
      <c r="D166" s="73" t="str">
        <f>TEXT(Table2[[#This Row],[Date]], "ddd")</f>
        <v>Sun</v>
      </c>
      <c r="E166" s="74">
        <v>0.29166666666666669</v>
      </c>
      <c r="F166" s="73">
        <v>0.29401620370370368</v>
      </c>
      <c r="G166" s="80" t="str">
        <f t="shared" ref="G166:G168" si="9">IF(E166&gt;=F166,"On Time","Late")</f>
        <v>Late</v>
      </c>
      <c r="H166" s="27" t="s">
        <v>300</v>
      </c>
      <c r="I166" s="128" t="str">
        <f>IF(Table2[[#This Row],[Time]]&lt;Table2[[#This Row],[Start]], TEXT(Table2[[#This Row],[Start]]-Table2[[#This Row],[Time]], "hh:mm:ss"), "-"&amp;TEXT(Table2[[#This Row],[Time]]-Table2[[#This Row],[Start]], "hh:mm:ss"))</f>
        <v>-00:03:23</v>
      </c>
    </row>
    <row r="167" spans="1:9" x14ac:dyDescent="0.25">
      <c r="A167" s="28">
        <v>12</v>
      </c>
      <c r="B167" s="73" t="s">
        <v>367</v>
      </c>
      <c r="C167" s="72">
        <v>45319</v>
      </c>
      <c r="D167" s="73" t="str">
        <f>TEXT(Table2[[#This Row],[Date]], "ddd")</f>
        <v>Sun</v>
      </c>
      <c r="E167" s="74">
        <v>0.625</v>
      </c>
      <c r="F167" s="73">
        <v>0.64386574074074077</v>
      </c>
      <c r="G167" s="80" t="str">
        <f t="shared" si="9"/>
        <v>Late</v>
      </c>
      <c r="H167" s="27" t="s">
        <v>300</v>
      </c>
      <c r="I167" s="128" t="str">
        <f>IF(Table2[[#This Row],[Time]]&lt;Table2[[#This Row],[Start]], TEXT(Table2[[#This Row],[Start]]-Table2[[#This Row],[Time]], "hh:mm:ss"), "-"&amp;TEXT(Table2[[#This Row],[Time]]-Table2[[#This Row],[Start]], "hh:mm:ss"))</f>
        <v>-00:27:10</v>
      </c>
    </row>
    <row r="168" spans="1:9" x14ac:dyDescent="0.25">
      <c r="A168" s="28">
        <v>12</v>
      </c>
      <c r="B168" s="73" t="s">
        <v>306</v>
      </c>
      <c r="C168" s="72">
        <v>45319</v>
      </c>
      <c r="D168" s="73" t="str">
        <f>TEXT(Table2[[#This Row],[Date]], "ddd")</f>
        <v>Sun</v>
      </c>
      <c r="E168" s="74">
        <v>0.95833333333333337</v>
      </c>
      <c r="F168" s="73">
        <v>0.95754629629629628</v>
      </c>
      <c r="G168" s="80" t="str">
        <f t="shared" si="9"/>
        <v>On Time</v>
      </c>
      <c r="H168" s="27" t="s">
        <v>300</v>
      </c>
      <c r="I168" s="128" t="str">
        <f>IF(Table2[[#This Row],[Time]]&lt;Table2[[#This Row],[Start]], TEXT(Table2[[#This Row],[Start]]-Table2[[#This Row],[Time]], "hh:mm:ss"), "-"&amp;TEXT(Table2[[#This Row],[Time]]-Table2[[#This Row],[Start]], "hh:mm:ss"))</f>
        <v>00:01:08</v>
      </c>
    </row>
    <row r="169" spans="1:9" x14ac:dyDescent="0.25">
      <c r="A169" s="28">
        <v>12</v>
      </c>
      <c r="B169" s="73" t="s">
        <v>299</v>
      </c>
      <c r="C169" s="72">
        <v>45320</v>
      </c>
      <c r="D169" s="73" t="str">
        <f>TEXT(Table2[[#This Row],[Date]], "ddd")</f>
        <v>Mon</v>
      </c>
      <c r="E169" s="74">
        <v>0.20833333333333334</v>
      </c>
      <c r="F169" s="73">
        <v>0.20295138888888889</v>
      </c>
      <c r="G169" s="80" t="str">
        <f>IF(E169&gt;=F169,"On Time","Late")</f>
        <v>On Time</v>
      </c>
      <c r="H169" s="27" t="s">
        <v>300</v>
      </c>
      <c r="I169" s="128" t="str">
        <f>IF(Table2[[#This Row],[Time]]&lt;Table2[[#This Row],[Start]], TEXT(Table2[[#This Row],[Start]]-Table2[[#This Row],[Time]], "hh:mm:ss"), "-"&amp;TEXT(Table2[[#This Row],[Time]]-Table2[[#This Row],[Start]], "hh:mm:ss"))</f>
        <v>00:07:45</v>
      </c>
    </row>
    <row r="170" spans="1:9" x14ac:dyDescent="0.25">
      <c r="A170" s="28">
        <v>12</v>
      </c>
      <c r="B170" s="73" t="s">
        <v>298</v>
      </c>
      <c r="C170" s="72">
        <v>45320</v>
      </c>
      <c r="D170" s="73" t="str">
        <f>TEXT(Table2[[#This Row],[Date]], "ddd")</f>
        <v>Mon</v>
      </c>
      <c r="E170" s="74">
        <v>0.29166666666666669</v>
      </c>
      <c r="F170" s="73">
        <v>0.30055555555555552</v>
      </c>
      <c r="G170" s="80" t="str">
        <f t="shared" ref="G170:G172" si="10">IF(E170&gt;=F170,"On Time","Late")</f>
        <v>Late</v>
      </c>
      <c r="H170" s="27" t="s">
        <v>300</v>
      </c>
      <c r="I170" s="128" t="str">
        <f>IF(Table2[[#This Row],[Time]]&lt;Table2[[#This Row],[Start]], TEXT(Table2[[#This Row],[Start]]-Table2[[#This Row],[Time]], "hh:mm:ss"), "-"&amp;TEXT(Table2[[#This Row],[Time]]-Table2[[#This Row],[Start]], "hh:mm:ss"))</f>
        <v>-00:12:48</v>
      </c>
    </row>
    <row r="171" spans="1:9" x14ac:dyDescent="0.25">
      <c r="A171" s="28">
        <v>12</v>
      </c>
      <c r="B171" s="73" t="s">
        <v>303</v>
      </c>
      <c r="C171" s="72">
        <v>45320</v>
      </c>
      <c r="D171" s="73" t="str">
        <f>TEXT(Table2[[#This Row],[Date]], "ddd")</f>
        <v>Mon</v>
      </c>
      <c r="E171" s="74">
        <v>0.625</v>
      </c>
      <c r="F171" s="73">
        <v>0.62170138888888882</v>
      </c>
      <c r="G171" s="80" t="str">
        <f t="shared" si="10"/>
        <v>On Time</v>
      </c>
      <c r="H171" s="27" t="s">
        <v>300</v>
      </c>
      <c r="I171" s="128" t="str">
        <f>IF(Table2[[#This Row],[Time]]&lt;Table2[[#This Row],[Start]], TEXT(Table2[[#This Row],[Start]]-Table2[[#This Row],[Time]], "hh:mm:ss"), "-"&amp;TEXT(Table2[[#This Row],[Time]]-Table2[[#This Row],[Start]], "hh:mm:ss"))</f>
        <v>00:04:45</v>
      </c>
    </row>
    <row r="172" spans="1:9" x14ac:dyDescent="0.25">
      <c r="A172" s="28">
        <v>12</v>
      </c>
      <c r="B172" s="73" t="s">
        <v>306</v>
      </c>
      <c r="C172" s="72">
        <v>45320</v>
      </c>
      <c r="D172" s="73" t="str">
        <f>TEXT(Table2[[#This Row],[Date]], "ddd")</f>
        <v>Mon</v>
      </c>
      <c r="E172" s="74">
        <v>0.95833333333333337</v>
      </c>
      <c r="F172" s="73">
        <v>0.95556712962962964</v>
      </c>
      <c r="G172" s="80" t="str">
        <f t="shared" si="10"/>
        <v>On Time</v>
      </c>
      <c r="H172" s="27" t="s">
        <v>300</v>
      </c>
      <c r="I172" s="128" t="str">
        <f>IF(Table2[[#This Row],[Time]]&lt;Table2[[#This Row],[Start]], TEXT(Table2[[#This Row],[Start]]-Table2[[#This Row],[Time]], "hh:mm:ss"), "-"&amp;TEXT(Table2[[#This Row],[Time]]-Table2[[#This Row],[Start]], "hh:mm:ss"))</f>
        <v>00:03:59</v>
      </c>
    </row>
    <row r="173" spans="1:9" x14ac:dyDescent="0.25">
      <c r="A173" s="28">
        <v>12</v>
      </c>
      <c r="B173" s="73" t="s">
        <v>299</v>
      </c>
      <c r="C173" s="72">
        <v>45321</v>
      </c>
      <c r="D173" s="73" t="str">
        <f>TEXT(Table2[[#This Row],[Date]], "ddd")</f>
        <v>Tue</v>
      </c>
      <c r="E173" s="74">
        <v>0.20833333333333334</v>
      </c>
      <c r="F173" s="73">
        <v>0.20668981481481483</v>
      </c>
      <c r="G173" s="80" t="str">
        <f>IF(E173&gt;=F173,"On Time","Late")</f>
        <v>On Time</v>
      </c>
      <c r="H173" s="27" t="s">
        <v>300</v>
      </c>
      <c r="I173" s="128" t="str">
        <f>IF(Table2[[#This Row],[Time]]&lt;Table2[[#This Row],[Start]], TEXT(Table2[[#This Row],[Start]]-Table2[[#This Row],[Time]], "hh:mm:ss"), "-"&amp;TEXT(Table2[[#This Row],[Time]]-Table2[[#This Row],[Start]], "hh:mm:ss"))</f>
        <v>00:02:22</v>
      </c>
    </row>
    <row r="174" spans="1:9" x14ac:dyDescent="0.25">
      <c r="A174" s="28">
        <v>12</v>
      </c>
      <c r="B174" s="73" t="s">
        <v>298</v>
      </c>
      <c r="C174" s="72">
        <v>45321</v>
      </c>
      <c r="D174" s="73" t="str">
        <f>TEXT(Table2[[#This Row],[Date]], "ddd")</f>
        <v>Tue</v>
      </c>
      <c r="E174" s="74">
        <v>0.29166666666666669</v>
      </c>
      <c r="F174" s="73">
        <v>0.30075231481481485</v>
      </c>
      <c r="G174" s="80" t="str">
        <f t="shared" ref="G174:G176" si="11">IF(E174&gt;=F174,"On Time","Late")</f>
        <v>Late</v>
      </c>
      <c r="H174" s="27" t="s">
        <v>300</v>
      </c>
      <c r="I174" s="128" t="str">
        <f>IF(Table2[[#This Row],[Time]]&lt;Table2[[#This Row],[Start]], TEXT(Table2[[#This Row],[Start]]-Table2[[#This Row],[Time]], "hh:mm:ss"), "-"&amp;TEXT(Table2[[#This Row],[Time]]-Table2[[#This Row],[Start]], "hh:mm:ss"))</f>
        <v>-00:13:05</v>
      </c>
    </row>
    <row r="175" spans="1:9" x14ac:dyDescent="0.25">
      <c r="A175" s="28">
        <v>12</v>
      </c>
      <c r="B175" s="73" t="s">
        <v>303</v>
      </c>
      <c r="C175" s="72">
        <v>45321</v>
      </c>
      <c r="D175" s="73" t="str">
        <f>TEXT(Table2[[#This Row],[Date]], "ddd")</f>
        <v>Tue</v>
      </c>
      <c r="E175" s="74">
        <v>0.625</v>
      </c>
      <c r="F175" s="73">
        <v>0.63476851851851845</v>
      </c>
      <c r="G175" s="80" t="str">
        <f t="shared" si="11"/>
        <v>Late</v>
      </c>
      <c r="H175" s="27" t="s">
        <v>300</v>
      </c>
      <c r="I175" s="128" t="str">
        <f>IF(Table2[[#This Row],[Time]]&lt;Table2[[#This Row],[Start]], TEXT(Table2[[#This Row],[Start]]-Table2[[#This Row],[Time]], "hh:mm:ss"), "-"&amp;TEXT(Table2[[#This Row],[Time]]-Table2[[#This Row],[Start]], "hh:mm:ss"))</f>
        <v>-00:14:04</v>
      </c>
    </row>
    <row r="176" spans="1:9" x14ac:dyDescent="0.25">
      <c r="A176" s="28">
        <v>12</v>
      </c>
      <c r="B176" s="73" t="s">
        <v>405</v>
      </c>
      <c r="C176" s="72">
        <v>45321</v>
      </c>
      <c r="D176" s="73" t="str">
        <f>TEXT(Table2[[#This Row],[Date]], "ddd")</f>
        <v>Tue</v>
      </c>
      <c r="E176" s="74">
        <v>0.95833333333333337</v>
      </c>
      <c r="F176" s="73">
        <v>0.95833333333333337</v>
      </c>
      <c r="G176" s="80" t="str">
        <f t="shared" si="11"/>
        <v>On Time</v>
      </c>
      <c r="H176" s="27" t="s">
        <v>300</v>
      </c>
      <c r="I176" s="128" t="str">
        <f>IF(Table2[[#This Row],[Time]]&lt;Table2[[#This Row],[Start]], TEXT(Table2[[#This Row],[Start]]-Table2[[#This Row],[Time]], "hh:mm:ss"), "-"&amp;TEXT(Table2[[#This Row],[Time]]-Table2[[#This Row],[Start]], "hh:mm:ss"))</f>
        <v>-00:00:00</v>
      </c>
    </row>
    <row r="177" spans="1:9" x14ac:dyDescent="0.25">
      <c r="A177" s="28">
        <v>12</v>
      </c>
      <c r="B177" s="73" t="s">
        <v>299</v>
      </c>
      <c r="C177" s="72">
        <v>45322</v>
      </c>
      <c r="D177" s="73" t="str">
        <f>TEXT(Table2[[#This Row],[Date]], "ddd")</f>
        <v>Wed</v>
      </c>
      <c r="E177" s="74">
        <v>0.20833333333333334</v>
      </c>
      <c r="F177" s="73">
        <v>0.20712962962962964</v>
      </c>
      <c r="G177" s="80" t="str">
        <f>IF(E177&gt;=F177,"On Time","Late")</f>
        <v>On Time</v>
      </c>
      <c r="H177" s="27" t="s">
        <v>300</v>
      </c>
      <c r="I177" s="128" t="str">
        <f>IF(Table2[[#This Row],[Time]]&lt;Table2[[#This Row],[Start]], TEXT(Table2[[#This Row],[Start]]-Table2[[#This Row],[Time]], "hh:mm:ss"), "-"&amp;TEXT(Table2[[#This Row],[Time]]-Table2[[#This Row],[Start]], "hh:mm:ss"))</f>
        <v>00:01:44</v>
      </c>
    </row>
    <row r="178" spans="1:9" x14ac:dyDescent="0.25">
      <c r="A178" s="28">
        <v>12</v>
      </c>
      <c r="B178" s="73" t="s">
        <v>298</v>
      </c>
      <c r="C178" s="72">
        <v>45322</v>
      </c>
      <c r="D178" s="73" t="str">
        <f>TEXT(Table2[[#This Row],[Date]], "ddd")</f>
        <v>Wed</v>
      </c>
      <c r="E178" s="74">
        <v>0.29166666666666669</v>
      </c>
      <c r="F178" s="73">
        <v>0.30190972222222223</v>
      </c>
      <c r="G178" s="80" t="str">
        <f t="shared" ref="G178:G180" si="12">IF(E178&gt;=F178,"On Time","Late")</f>
        <v>Late</v>
      </c>
      <c r="H178" s="27" t="s">
        <v>300</v>
      </c>
      <c r="I178" s="128" t="str">
        <f>IF(Table2[[#This Row],[Time]]&lt;Table2[[#This Row],[Start]], TEXT(Table2[[#This Row],[Start]]-Table2[[#This Row],[Time]], "hh:mm:ss"), "-"&amp;TEXT(Table2[[#This Row],[Time]]-Table2[[#This Row],[Start]], "hh:mm:ss"))</f>
        <v>-00:14:45</v>
      </c>
    </row>
    <row r="179" spans="1:9" x14ac:dyDescent="0.25">
      <c r="A179" s="28">
        <v>12</v>
      </c>
      <c r="B179" s="73"/>
      <c r="C179" s="72">
        <v>45322</v>
      </c>
      <c r="D179" s="73" t="str">
        <f>TEXT(Table2[[#This Row],[Date]], "ddd")</f>
        <v>Wed</v>
      </c>
      <c r="E179" s="74">
        <v>0.625</v>
      </c>
      <c r="F179" s="73"/>
      <c r="G179" s="80" t="str">
        <f t="shared" si="12"/>
        <v>On Time</v>
      </c>
      <c r="H179" s="27" t="s">
        <v>300</v>
      </c>
      <c r="I179" s="128" t="str">
        <f>IF(Table2[[#This Row],[Time]]&lt;Table2[[#This Row],[Start]], TEXT(Table2[[#This Row],[Start]]-Table2[[#This Row],[Time]], "hh:mm:ss"), "-"&amp;TEXT(Table2[[#This Row],[Time]]-Table2[[#This Row],[Start]], "hh:mm:ss"))</f>
        <v>15:00:00</v>
      </c>
    </row>
    <row r="180" spans="1:9" x14ac:dyDescent="0.25">
      <c r="A180" s="28">
        <v>12</v>
      </c>
      <c r="B180" s="73"/>
      <c r="C180" s="72">
        <v>45322</v>
      </c>
      <c r="D180" s="73" t="str">
        <f>TEXT(Table2[[#This Row],[Date]], "ddd")</f>
        <v>Wed</v>
      </c>
      <c r="E180" s="74">
        <v>0.95833333333333337</v>
      </c>
      <c r="F180" s="73"/>
      <c r="G180" s="80" t="str">
        <f t="shared" si="12"/>
        <v>On Time</v>
      </c>
      <c r="H180" s="27" t="s">
        <v>300</v>
      </c>
      <c r="I180" s="128" t="str">
        <f>IF(Table2[[#This Row],[Time]]&lt;Table2[[#This Row],[Start]], TEXT(Table2[[#This Row],[Start]]-Table2[[#This Row],[Time]], "hh:mm:ss"), "-"&amp;TEXT(Table2[[#This Row],[Time]]-Table2[[#This Row],[Start]], "hh:mm:ss"))</f>
        <v>23:00:00</v>
      </c>
    </row>
    <row r="181" spans="1:9" x14ac:dyDescent="0.25">
      <c r="A181" s="28">
        <v>12</v>
      </c>
      <c r="B181" s="73"/>
      <c r="C181" s="72">
        <v>45323</v>
      </c>
      <c r="D181" s="73" t="str">
        <f>TEXT(Table2[[#This Row],[Date]], "ddd")</f>
        <v>Thu</v>
      </c>
      <c r="E181" s="74">
        <v>0.20833333333333334</v>
      </c>
      <c r="F181" s="73"/>
      <c r="G181" s="80" t="str">
        <f>IF(E181&gt;=F181,"On Time","Late")</f>
        <v>On Time</v>
      </c>
      <c r="H181" s="27" t="s">
        <v>300</v>
      </c>
      <c r="I181" s="128" t="str">
        <f>IF(Table2[[#This Row],[Time]]&lt;Table2[[#This Row],[Start]], TEXT(Table2[[#This Row],[Start]]-Table2[[#This Row],[Time]], "hh:mm:ss"), "-"&amp;TEXT(Table2[[#This Row],[Time]]-Table2[[#This Row],[Start]], "hh:mm:ss"))</f>
        <v>05:00:00</v>
      </c>
    </row>
    <row r="182" spans="1:9" x14ac:dyDescent="0.25">
      <c r="A182" s="28">
        <v>12</v>
      </c>
      <c r="B182" s="73"/>
      <c r="C182" s="72">
        <v>45323</v>
      </c>
      <c r="D182" s="73" t="str">
        <f>TEXT(Table2[[#This Row],[Date]], "ddd")</f>
        <v>Thu</v>
      </c>
      <c r="E182" s="74">
        <v>0.29166666666666669</v>
      </c>
      <c r="F182" s="73"/>
      <c r="G182" s="80" t="str">
        <f t="shared" ref="G182:G184" si="13">IF(E182&gt;=F182,"On Time","Late")</f>
        <v>On Time</v>
      </c>
      <c r="H182" s="27" t="s">
        <v>300</v>
      </c>
      <c r="I182" s="128" t="str">
        <f>IF(Table2[[#This Row],[Time]]&lt;Table2[[#This Row],[Start]], TEXT(Table2[[#This Row],[Start]]-Table2[[#This Row],[Time]], "hh:mm:ss"), "-"&amp;TEXT(Table2[[#This Row],[Time]]-Table2[[#This Row],[Start]], "hh:mm:ss"))</f>
        <v>07:00:00</v>
      </c>
    </row>
    <row r="183" spans="1:9" x14ac:dyDescent="0.25">
      <c r="A183" s="28">
        <v>12</v>
      </c>
      <c r="B183" s="73"/>
      <c r="C183" s="72">
        <v>45323</v>
      </c>
      <c r="D183" s="73" t="str">
        <f>TEXT(Table2[[#This Row],[Date]], "ddd")</f>
        <v>Thu</v>
      </c>
      <c r="E183" s="74">
        <v>0.625</v>
      </c>
      <c r="F183" s="73"/>
      <c r="G183" s="80" t="str">
        <f t="shared" si="13"/>
        <v>On Time</v>
      </c>
      <c r="H183" s="27" t="s">
        <v>300</v>
      </c>
      <c r="I183" s="128" t="str">
        <f>IF(Table2[[#This Row],[Time]]&lt;Table2[[#This Row],[Start]], TEXT(Table2[[#This Row],[Start]]-Table2[[#This Row],[Time]], "hh:mm:ss"), "-"&amp;TEXT(Table2[[#This Row],[Time]]-Table2[[#This Row],[Start]], "hh:mm:ss"))</f>
        <v>15:00:00</v>
      </c>
    </row>
    <row r="184" spans="1:9" x14ac:dyDescent="0.25">
      <c r="A184" s="28">
        <v>12</v>
      </c>
      <c r="B184" s="73"/>
      <c r="C184" s="72">
        <v>45323</v>
      </c>
      <c r="D184" s="73" t="str">
        <f>TEXT(Table2[[#This Row],[Date]], "ddd")</f>
        <v>Thu</v>
      </c>
      <c r="E184" s="74">
        <v>0.95833333333333337</v>
      </c>
      <c r="F184" s="73"/>
      <c r="G184" s="80" t="str">
        <f t="shared" si="13"/>
        <v>On Time</v>
      </c>
      <c r="H184" s="27" t="s">
        <v>300</v>
      </c>
      <c r="I184" s="128" t="str">
        <f>IF(Table2[[#This Row],[Time]]&lt;Table2[[#This Row],[Start]], TEXT(Table2[[#This Row],[Start]]-Table2[[#This Row],[Time]], "hh:mm:ss"), "-"&amp;TEXT(Table2[[#This Row],[Time]]-Table2[[#This Row],[Start]], "hh:mm:ss"))</f>
        <v>23:00:00</v>
      </c>
    </row>
    <row r="185" spans="1:9" x14ac:dyDescent="0.25">
      <c r="A185" s="28">
        <v>12</v>
      </c>
      <c r="B185" s="73"/>
      <c r="C185" s="72">
        <v>45324</v>
      </c>
      <c r="D185" s="73" t="str">
        <f>TEXT(Table2[[#This Row],[Date]], "ddd")</f>
        <v>Fri</v>
      </c>
      <c r="E185" s="74">
        <v>0.20833333333333334</v>
      </c>
      <c r="F185" s="73"/>
      <c r="G185" s="80" t="str">
        <f>IF(E185&gt;=F185,"On Time","Late")</f>
        <v>On Time</v>
      </c>
      <c r="H185" s="27" t="s">
        <v>300</v>
      </c>
      <c r="I185" s="128" t="str">
        <f>IF(Table2[[#This Row],[Time]]&lt;Table2[[#This Row],[Start]], TEXT(Table2[[#This Row],[Start]]-Table2[[#This Row],[Time]], "hh:mm:ss"), "-"&amp;TEXT(Table2[[#This Row],[Time]]-Table2[[#This Row],[Start]], "hh:mm:ss"))</f>
        <v>05:00:00</v>
      </c>
    </row>
    <row r="186" spans="1:9" x14ac:dyDescent="0.25">
      <c r="A186" s="28">
        <v>12</v>
      </c>
      <c r="B186" s="73"/>
      <c r="C186" s="72">
        <v>45324</v>
      </c>
      <c r="D186" s="73" t="str">
        <f>TEXT(Table2[[#This Row],[Date]], "ddd")</f>
        <v>Fri</v>
      </c>
      <c r="E186" s="74">
        <v>0.29166666666666669</v>
      </c>
      <c r="F186" s="73"/>
      <c r="G186" s="80" t="str">
        <f t="shared" ref="G186:G188" si="14">IF(E186&gt;=F186,"On Time","Late")</f>
        <v>On Time</v>
      </c>
      <c r="H186" s="27" t="s">
        <v>300</v>
      </c>
      <c r="I186" s="128" t="str">
        <f>IF(Table2[[#This Row],[Time]]&lt;Table2[[#This Row],[Start]], TEXT(Table2[[#This Row],[Start]]-Table2[[#This Row],[Time]], "hh:mm:ss"), "-"&amp;TEXT(Table2[[#This Row],[Time]]-Table2[[#This Row],[Start]], "hh:mm:ss"))</f>
        <v>07:00:00</v>
      </c>
    </row>
    <row r="187" spans="1:9" x14ac:dyDescent="0.25">
      <c r="A187" s="28">
        <v>12</v>
      </c>
      <c r="B187" s="73"/>
      <c r="C187" s="72">
        <v>45324</v>
      </c>
      <c r="D187" s="73" t="str">
        <f>TEXT(Table2[[#This Row],[Date]], "ddd")</f>
        <v>Fri</v>
      </c>
      <c r="E187" s="74">
        <v>0.625</v>
      </c>
      <c r="F187" s="73"/>
      <c r="G187" s="80" t="str">
        <f t="shared" si="14"/>
        <v>On Time</v>
      </c>
      <c r="H187" s="27" t="s">
        <v>300</v>
      </c>
      <c r="I187" s="128" t="str">
        <f>IF(Table2[[#This Row],[Time]]&lt;Table2[[#This Row],[Start]], TEXT(Table2[[#This Row],[Start]]-Table2[[#This Row],[Time]], "hh:mm:ss"), "-"&amp;TEXT(Table2[[#This Row],[Time]]-Table2[[#This Row],[Start]], "hh:mm:ss"))</f>
        <v>15:00:00</v>
      </c>
    </row>
    <row r="188" spans="1:9" x14ac:dyDescent="0.25">
      <c r="A188" s="28">
        <v>12</v>
      </c>
      <c r="B188" s="73"/>
      <c r="C188" s="72">
        <v>45324</v>
      </c>
      <c r="D188" s="73" t="str">
        <f>TEXT(Table2[[#This Row],[Date]], "ddd")</f>
        <v>Fri</v>
      </c>
      <c r="E188" s="74">
        <v>0.95833333333333337</v>
      </c>
      <c r="F188" s="73"/>
      <c r="G188" s="80" t="str">
        <f t="shared" si="14"/>
        <v>On Time</v>
      </c>
      <c r="H188" s="27" t="s">
        <v>300</v>
      </c>
      <c r="I188" s="128" t="str">
        <f>IF(Table2[[#This Row],[Time]]&lt;Table2[[#This Row],[Start]], TEXT(Table2[[#This Row],[Start]]-Table2[[#This Row],[Time]], "hh:mm:ss"), "-"&amp;TEXT(Table2[[#This Row],[Time]]-Table2[[#This Row],[Start]], "hh:mm:ss"))</f>
        <v>23:00:00</v>
      </c>
    </row>
    <row r="189" spans="1:9" x14ac:dyDescent="0.25">
      <c r="A189" s="28">
        <v>12</v>
      </c>
      <c r="B189" s="73"/>
      <c r="C189" s="72">
        <v>45325</v>
      </c>
      <c r="D189" s="73" t="str">
        <f>TEXT(Table2[[#This Row],[Date]], "ddd")</f>
        <v>Sat</v>
      </c>
      <c r="E189" s="74">
        <v>0.29166666666666669</v>
      </c>
      <c r="F189" s="73"/>
      <c r="G189" s="80" t="str">
        <f>IF(E189&gt;=F189,"On Time","Late")</f>
        <v>On Time</v>
      </c>
      <c r="H189" s="27" t="s">
        <v>300</v>
      </c>
      <c r="I189" s="128" t="str">
        <f>IF(Table2[[#This Row],[Time]]&lt;Table2[[#This Row],[Start]], TEXT(Table2[[#This Row],[Start]]-Table2[[#This Row],[Time]], "hh:mm:ss"), "-"&amp;TEXT(Table2[[#This Row],[Time]]-Table2[[#This Row],[Start]], "hh:mm:ss"))</f>
        <v>07:00:00</v>
      </c>
    </row>
    <row r="190" spans="1:9" x14ac:dyDescent="0.25">
      <c r="A190" s="28">
        <v>12</v>
      </c>
      <c r="B190" s="73"/>
      <c r="C190" s="72">
        <v>45325</v>
      </c>
      <c r="D190" s="73" t="str">
        <f>TEXT(Table2[[#This Row],[Date]], "ddd")</f>
        <v>Sat</v>
      </c>
      <c r="E190" s="74">
        <v>0.625</v>
      </c>
      <c r="F190" s="73"/>
      <c r="G190" s="80" t="str">
        <f>IF(E190&gt;=F190,"On Time","Late")</f>
        <v>On Time</v>
      </c>
      <c r="H190" s="27" t="s">
        <v>300</v>
      </c>
      <c r="I190" s="128" t="str">
        <f>IF(Table2[[#This Row],[Time]]&lt;Table2[[#This Row],[Start]], TEXT(Table2[[#This Row],[Start]]-Table2[[#This Row],[Time]], "hh:mm:ss"), "-"&amp;TEXT(Table2[[#This Row],[Time]]-Table2[[#This Row],[Start]], "hh:mm:ss"))</f>
        <v>15:00:00</v>
      </c>
    </row>
    <row r="191" spans="1:9" x14ac:dyDescent="0.25">
      <c r="A191" s="28">
        <v>12</v>
      </c>
      <c r="B191" s="73"/>
      <c r="C191" s="72">
        <v>45325</v>
      </c>
      <c r="D191" s="73" t="str">
        <f>TEXT(Table2[[#This Row],[Date]], "ddd")</f>
        <v>Sat</v>
      </c>
      <c r="E191" s="74">
        <v>0.95833333333333337</v>
      </c>
      <c r="F191" s="73"/>
      <c r="G191" s="80" t="str">
        <f>IF(E191&gt;=F191,"On Time","Late")</f>
        <v>On Time</v>
      </c>
      <c r="H191" s="27" t="s">
        <v>300</v>
      </c>
      <c r="I191" s="128" t="str">
        <f>IF(Table2[[#This Row],[Time]]&lt;Table2[[#This Row],[Start]], TEXT(Table2[[#This Row],[Start]]-Table2[[#This Row],[Time]], "hh:mm:ss"), "-"&amp;TEXT(Table2[[#This Row],[Time]]-Table2[[#This Row],[Start]], "hh:mm:ss"))</f>
        <v>23:00:00</v>
      </c>
    </row>
    <row r="192" spans="1:9" x14ac:dyDescent="0.25">
      <c r="A192" s="28">
        <v>12</v>
      </c>
      <c r="B192" s="73"/>
      <c r="C192" s="72">
        <v>45326</v>
      </c>
      <c r="D192" s="73" t="str">
        <f>TEXT(Table2[[#This Row],[Date]], "ddd")</f>
        <v>Sun</v>
      </c>
      <c r="E192" s="74">
        <v>0.29166666666666669</v>
      </c>
      <c r="F192" s="73"/>
      <c r="G192" s="80" t="str">
        <f>IF(E192&gt;=F192,"On Time","Late")</f>
        <v>On Time</v>
      </c>
      <c r="H192" s="27" t="s">
        <v>300</v>
      </c>
      <c r="I192" s="128" t="str">
        <f>IF(Table2[[#This Row],[Time]]&lt;Table2[[#This Row],[Start]], TEXT(Table2[[#This Row],[Start]]-Table2[[#This Row],[Time]], "hh:mm:ss"), "-"&amp;TEXT(Table2[[#This Row],[Time]]-Table2[[#This Row],[Start]], "hh:mm:ss"))</f>
        <v>07:00:00</v>
      </c>
    </row>
    <row r="193" spans="1:9" x14ac:dyDescent="0.25">
      <c r="A193" s="28">
        <v>12</v>
      </c>
      <c r="B193" s="73"/>
      <c r="C193" s="72">
        <v>45326</v>
      </c>
      <c r="D193" s="73" t="str">
        <f>TEXT(Table2[[#This Row],[Date]], "ddd")</f>
        <v>Sun</v>
      </c>
      <c r="E193" s="74">
        <v>0.625</v>
      </c>
      <c r="F193" s="73"/>
      <c r="G193" s="80" t="str">
        <f>IF(E193&gt;=F193,"On Time","Late")</f>
        <v>On Time</v>
      </c>
      <c r="H193" s="27" t="s">
        <v>300</v>
      </c>
      <c r="I193" s="128" t="str">
        <f>IF(Table2[[#This Row],[Time]]&lt;Table2[[#This Row],[Start]], TEXT(Table2[[#This Row],[Start]]-Table2[[#This Row],[Time]], "hh:mm:ss"), "-"&amp;TEXT(Table2[[#This Row],[Time]]-Table2[[#This Row],[Start]], "hh:mm:ss"))</f>
        <v>15:00:00</v>
      </c>
    </row>
    <row r="194" spans="1:9" x14ac:dyDescent="0.25">
      <c r="A194" s="28">
        <v>12</v>
      </c>
      <c r="B194" s="73"/>
      <c r="C194" s="72">
        <v>45326</v>
      </c>
      <c r="D194" s="73" t="str">
        <f>TEXT(Table2[[#This Row],[Date]], "ddd")</f>
        <v>Sun</v>
      </c>
      <c r="E194" s="74">
        <v>0.95833333333333337</v>
      </c>
      <c r="F194" s="73"/>
      <c r="G194" s="80" t="str">
        <f>IF(E194&gt;=F194,"On Time","Late")</f>
        <v>On Time</v>
      </c>
      <c r="H194" s="27" t="s">
        <v>300</v>
      </c>
      <c r="I194" s="128" t="str">
        <f>IF(Table2[[#This Row],[Time]]&lt;Table2[[#This Row],[Start]], TEXT(Table2[[#This Row],[Start]]-Table2[[#This Row],[Time]], "hh:mm:ss"), "-"&amp;TEXT(Table2[[#This Row],[Time]]-Table2[[#This Row],[Start]], "hh:mm:ss"))</f>
        <v>23:00:00</v>
      </c>
    </row>
    <row r="195" spans="1:9" x14ac:dyDescent="0.25">
      <c r="A195" s="28">
        <v>12</v>
      </c>
      <c r="B195" s="73"/>
      <c r="C195" s="72">
        <v>45327</v>
      </c>
      <c r="D195" s="73" t="str">
        <f>TEXT(Table2[[#This Row],[Date]], "ddd")</f>
        <v>Mon</v>
      </c>
      <c r="E195" s="74">
        <v>0.20833333333333334</v>
      </c>
      <c r="F195" s="73"/>
      <c r="G195" s="80" t="str">
        <f>IF(E195&gt;=F195,"On Time","Late")</f>
        <v>On Time</v>
      </c>
      <c r="H195" s="27" t="s">
        <v>300</v>
      </c>
      <c r="I195" s="128" t="str">
        <f>IF(Table2[[#This Row],[Time]]&lt;Table2[[#This Row],[Start]], TEXT(Table2[[#This Row],[Start]]-Table2[[#This Row],[Time]], "hh:mm:ss"), "-"&amp;TEXT(Table2[[#This Row],[Time]]-Table2[[#This Row],[Start]], "hh:mm:ss"))</f>
        <v>05:00:00</v>
      </c>
    </row>
    <row r="196" spans="1:9" x14ac:dyDescent="0.25">
      <c r="A196" s="28">
        <v>12</v>
      </c>
      <c r="B196" s="73"/>
      <c r="C196" s="72">
        <v>45327</v>
      </c>
      <c r="D196" s="73" t="str">
        <f>TEXT(Table2[[#This Row],[Date]], "ddd")</f>
        <v>Mon</v>
      </c>
      <c r="E196" s="74">
        <v>0.29166666666666669</v>
      </c>
      <c r="F196" s="73"/>
      <c r="G196" s="80" t="str">
        <f>IF(E196&gt;=F196,"On Time","Late")</f>
        <v>On Time</v>
      </c>
      <c r="H196" s="27" t="s">
        <v>300</v>
      </c>
      <c r="I196" s="128" t="str">
        <f>IF(Table2[[#This Row],[Time]]&lt;Table2[[#This Row],[Start]], TEXT(Table2[[#This Row],[Start]]-Table2[[#This Row],[Time]], "hh:mm:ss"), "-"&amp;TEXT(Table2[[#This Row],[Time]]-Table2[[#This Row],[Start]], "hh:mm:ss"))</f>
        <v>07:00:00</v>
      </c>
    </row>
    <row r="197" spans="1:9" x14ac:dyDescent="0.25">
      <c r="A197" s="28">
        <v>12</v>
      </c>
      <c r="B197" s="73"/>
      <c r="C197" s="72">
        <v>45327</v>
      </c>
      <c r="D197" s="73" t="str">
        <f>TEXT(Table2[[#This Row],[Date]], "ddd")</f>
        <v>Mon</v>
      </c>
      <c r="E197" s="74">
        <v>0.625</v>
      </c>
      <c r="F197" s="73"/>
      <c r="G197" s="80" t="str">
        <f>IF(E197&gt;=F197,"On Time","Late")</f>
        <v>On Time</v>
      </c>
      <c r="H197" s="27" t="s">
        <v>300</v>
      </c>
      <c r="I197" s="128" t="str">
        <f>IF(Table2[[#This Row],[Time]]&lt;Table2[[#This Row],[Start]], TEXT(Table2[[#This Row],[Start]]-Table2[[#This Row],[Time]], "hh:mm:ss"), "-"&amp;TEXT(Table2[[#This Row],[Time]]-Table2[[#This Row],[Start]], "hh:mm:ss"))</f>
        <v>15:00:00</v>
      </c>
    </row>
    <row r="198" spans="1:9" x14ac:dyDescent="0.25">
      <c r="A198" s="28">
        <v>12</v>
      </c>
      <c r="B198" s="73"/>
      <c r="C198" s="72">
        <v>45327</v>
      </c>
      <c r="D198" s="73" t="str">
        <f>TEXT(Table2[[#This Row],[Date]], "ddd")</f>
        <v>Mon</v>
      </c>
      <c r="E198" s="74">
        <v>0.95833333333333337</v>
      </c>
      <c r="F198" s="73"/>
      <c r="G198" s="80" t="str">
        <f>IF(E198&gt;=F198,"On Time","Late")</f>
        <v>On Time</v>
      </c>
      <c r="H198" s="27" t="s">
        <v>300</v>
      </c>
      <c r="I198" s="128" t="str">
        <f>IF(Table2[[#This Row],[Time]]&lt;Table2[[#This Row],[Start]], TEXT(Table2[[#This Row],[Start]]-Table2[[#This Row],[Time]], "hh:mm:ss"), "-"&amp;TEXT(Table2[[#This Row],[Time]]-Table2[[#This Row],[Start]], "hh:mm:ss"))</f>
        <v>23:00:00</v>
      </c>
    </row>
    <row r="199" spans="1:9" x14ac:dyDescent="0.25">
      <c r="A199" s="28">
        <v>12</v>
      </c>
      <c r="B199" s="73"/>
      <c r="C199" s="72">
        <v>45328</v>
      </c>
      <c r="D199" s="73" t="str">
        <f>TEXT(Table2[[#This Row],[Date]], "ddd")</f>
        <v>Tue</v>
      </c>
      <c r="E199" s="74">
        <v>0.20833333333333334</v>
      </c>
      <c r="F199" s="73"/>
      <c r="G199" s="80" t="str">
        <f>IF(E199&gt;=F199,"On Time","Late")</f>
        <v>On Time</v>
      </c>
      <c r="H199" s="27" t="s">
        <v>300</v>
      </c>
      <c r="I199" s="128" t="str">
        <f>IF(Table2[[#This Row],[Time]]&lt;Table2[[#This Row],[Start]], TEXT(Table2[[#This Row],[Start]]-Table2[[#This Row],[Time]], "hh:mm:ss"), "-"&amp;TEXT(Table2[[#This Row],[Time]]-Table2[[#This Row],[Start]], "hh:mm:ss"))</f>
        <v>05:00:00</v>
      </c>
    </row>
    <row r="200" spans="1:9" x14ac:dyDescent="0.25">
      <c r="A200" s="28">
        <v>12</v>
      </c>
      <c r="B200" s="73"/>
      <c r="C200" s="72">
        <v>45328</v>
      </c>
      <c r="D200" s="73" t="str">
        <f>TEXT(Table2[[#This Row],[Date]], "ddd")</f>
        <v>Tue</v>
      </c>
      <c r="E200" s="74">
        <v>0.29166666666666669</v>
      </c>
      <c r="F200" s="73"/>
      <c r="G200" s="80" t="str">
        <f>IF(E200&gt;=F200,"On Time","Late")</f>
        <v>On Time</v>
      </c>
      <c r="H200" s="27" t="s">
        <v>300</v>
      </c>
      <c r="I200" s="128" t="str">
        <f>IF(Table2[[#This Row],[Time]]&lt;Table2[[#This Row],[Start]], TEXT(Table2[[#This Row],[Start]]-Table2[[#This Row],[Time]], "hh:mm:ss"), "-"&amp;TEXT(Table2[[#This Row],[Time]]-Table2[[#This Row],[Start]], "hh:mm:ss"))</f>
        <v>07:00:00</v>
      </c>
    </row>
    <row r="201" spans="1:9" x14ac:dyDescent="0.25">
      <c r="A201" s="28">
        <v>12</v>
      </c>
      <c r="B201" s="73"/>
      <c r="C201" s="72">
        <v>45328</v>
      </c>
      <c r="D201" s="73" t="str">
        <f>TEXT(Table2[[#This Row],[Date]], "ddd")</f>
        <v>Tue</v>
      </c>
      <c r="E201" s="74">
        <v>0.625</v>
      </c>
      <c r="F201" s="73"/>
      <c r="G201" s="80" t="str">
        <f>IF(E201&gt;=F201,"On Time","Late")</f>
        <v>On Time</v>
      </c>
      <c r="H201" s="27" t="s">
        <v>300</v>
      </c>
      <c r="I201" s="128" t="str">
        <f>IF(Table2[[#This Row],[Time]]&lt;Table2[[#This Row],[Start]], TEXT(Table2[[#This Row],[Start]]-Table2[[#This Row],[Time]], "hh:mm:ss"), "-"&amp;TEXT(Table2[[#This Row],[Time]]-Table2[[#This Row],[Start]], "hh:mm:ss"))</f>
        <v>15:00:00</v>
      </c>
    </row>
    <row r="202" spans="1:9" x14ac:dyDescent="0.25">
      <c r="A202" s="28">
        <v>12</v>
      </c>
      <c r="B202" s="73"/>
      <c r="C202" s="72">
        <v>45328</v>
      </c>
      <c r="D202" s="73" t="str">
        <f>TEXT(Table2[[#This Row],[Date]], "ddd")</f>
        <v>Tue</v>
      </c>
      <c r="E202" s="74">
        <v>0.95833333333333337</v>
      </c>
      <c r="F202" s="73"/>
      <c r="G202" s="80" t="str">
        <f>IF(E202&gt;=F202,"On Time","Late")</f>
        <v>On Time</v>
      </c>
      <c r="H202" s="27" t="s">
        <v>300</v>
      </c>
      <c r="I202" s="128" t="str">
        <f>IF(Table2[[#This Row],[Time]]&lt;Table2[[#This Row],[Start]], TEXT(Table2[[#This Row],[Start]]-Table2[[#This Row],[Time]], "hh:mm:ss"), "-"&amp;TEXT(Table2[[#This Row],[Time]]-Table2[[#This Row],[Start]], "hh:mm:ss"))</f>
        <v>23:00:00</v>
      </c>
    </row>
    <row r="203" spans="1:9" x14ac:dyDescent="0.25">
      <c r="A203" s="28">
        <v>12</v>
      </c>
      <c r="B203" s="73"/>
      <c r="C203" s="72">
        <v>45323</v>
      </c>
      <c r="D203" s="73" t="str">
        <f>TEXT(Table2[[#This Row],[Date]], "ddd")</f>
        <v>Thu</v>
      </c>
      <c r="E203" s="74">
        <v>0.20833333333333334</v>
      </c>
      <c r="F203" s="73"/>
      <c r="G203" s="80" t="str">
        <f>IF(E203&gt;=F203,"On Time","Late")</f>
        <v>On Time</v>
      </c>
      <c r="H203" s="27" t="s">
        <v>300</v>
      </c>
      <c r="I203" s="128" t="str">
        <f>IF(Table2[[#This Row],[Time]]&lt;Table2[[#This Row],[Start]], TEXT(Table2[[#This Row],[Start]]-Table2[[#This Row],[Time]], "hh:mm:ss"), "-"&amp;TEXT(Table2[[#This Row],[Time]]-Table2[[#This Row],[Start]], "hh:mm:ss"))</f>
        <v>05:00:00</v>
      </c>
    </row>
    <row r="204" spans="1:9" x14ac:dyDescent="0.25">
      <c r="A204" s="28">
        <v>12</v>
      </c>
      <c r="B204" s="73"/>
      <c r="C204" s="72">
        <v>45323</v>
      </c>
      <c r="D204" s="73" t="str">
        <f>TEXT(Table2[[#This Row],[Date]], "ddd")</f>
        <v>Thu</v>
      </c>
      <c r="E204" s="74">
        <v>0.29166666666666669</v>
      </c>
      <c r="F204" s="73"/>
      <c r="G204" s="80" t="str">
        <f t="shared" ref="G204:G206" si="15">IF(E204&gt;=F204,"On Time","Late")</f>
        <v>On Time</v>
      </c>
      <c r="H204" s="27" t="s">
        <v>300</v>
      </c>
      <c r="I204" s="128" t="str">
        <f>IF(Table2[[#This Row],[Time]]&lt;Table2[[#This Row],[Start]], TEXT(Table2[[#This Row],[Start]]-Table2[[#This Row],[Time]], "hh:mm:ss"), "-"&amp;TEXT(Table2[[#This Row],[Time]]-Table2[[#This Row],[Start]], "hh:mm:ss"))</f>
        <v>07:00:00</v>
      </c>
    </row>
    <row r="205" spans="1:9" x14ac:dyDescent="0.25">
      <c r="A205" s="28">
        <v>12</v>
      </c>
      <c r="B205" s="73"/>
      <c r="C205" s="72">
        <v>45323</v>
      </c>
      <c r="D205" s="73" t="str">
        <f>TEXT(Table2[[#This Row],[Date]], "ddd")</f>
        <v>Thu</v>
      </c>
      <c r="E205" s="74">
        <v>0.625</v>
      </c>
      <c r="F205" s="73"/>
      <c r="G205" s="80" t="str">
        <f t="shared" si="15"/>
        <v>On Time</v>
      </c>
      <c r="H205" s="27" t="s">
        <v>300</v>
      </c>
      <c r="I205" s="128" t="str">
        <f>IF(Table2[[#This Row],[Time]]&lt;Table2[[#This Row],[Start]], TEXT(Table2[[#This Row],[Start]]-Table2[[#This Row],[Time]], "hh:mm:ss"), "-"&amp;TEXT(Table2[[#This Row],[Time]]-Table2[[#This Row],[Start]], "hh:mm:ss"))</f>
        <v>15:00:00</v>
      </c>
    </row>
    <row r="206" spans="1:9" x14ac:dyDescent="0.25">
      <c r="A206" s="28">
        <v>12</v>
      </c>
      <c r="B206" s="73"/>
      <c r="C206" s="72">
        <v>45323</v>
      </c>
      <c r="D206" s="73" t="str">
        <f>TEXT(Table2[[#This Row],[Date]], "ddd")</f>
        <v>Thu</v>
      </c>
      <c r="E206" s="74">
        <v>0.95833333333333337</v>
      </c>
      <c r="F206" s="73"/>
      <c r="G206" s="80" t="str">
        <f t="shared" si="15"/>
        <v>On Time</v>
      </c>
      <c r="H206" s="27" t="s">
        <v>300</v>
      </c>
      <c r="I206" s="128" t="str">
        <f>IF(Table2[[#This Row],[Time]]&lt;Table2[[#This Row],[Start]], TEXT(Table2[[#This Row],[Start]]-Table2[[#This Row],[Time]], "hh:mm:ss"), "-"&amp;TEXT(Table2[[#This Row],[Time]]-Table2[[#This Row],[Start]], "hh:mm:ss"))</f>
        <v>23:00:00</v>
      </c>
    </row>
    <row r="207" spans="1:9" x14ac:dyDescent="0.25">
      <c r="A207" s="28">
        <v>12</v>
      </c>
      <c r="B207" s="73"/>
      <c r="C207" s="72">
        <v>45324</v>
      </c>
      <c r="D207" s="73" t="str">
        <f>TEXT(Table2[[#This Row],[Date]], "ddd")</f>
        <v>Fri</v>
      </c>
      <c r="E207" s="74">
        <v>0.20833333333333334</v>
      </c>
      <c r="F207" s="73"/>
      <c r="G207" s="80" t="str">
        <f>IF(E207&gt;=F207,"On Time","Late")</f>
        <v>On Time</v>
      </c>
      <c r="H207" s="27" t="s">
        <v>300</v>
      </c>
      <c r="I207" s="128" t="str">
        <f>IF(Table2[[#This Row],[Time]]&lt;Table2[[#This Row],[Start]], TEXT(Table2[[#This Row],[Start]]-Table2[[#This Row],[Time]], "hh:mm:ss"), "-"&amp;TEXT(Table2[[#This Row],[Time]]-Table2[[#This Row],[Start]], "hh:mm:ss"))</f>
        <v>05:00:00</v>
      </c>
    </row>
    <row r="208" spans="1:9" x14ac:dyDescent="0.25">
      <c r="A208" s="28">
        <v>12</v>
      </c>
      <c r="B208" s="73"/>
      <c r="C208" s="72">
        <v>45324</v>
      </c>
      <c r="D208" s="73" t="str">
        <f>TEXT(Table2[[#This Row],[Date]], "ddd")</f>
        <v>Fri</v>
      </c>
      <c r="E208" s="74">
        <v>0.29166666666666669</v>
      </c>
      <c r="F208" s="73"/>
      <c r="G208" s="80" t="str">
        <f t="shared" ref="G208:G210" si="16">IF(E208&gt;=F208,"On Time","Late")</f>
        <v>On Time</v>
      </c>
      <c r="H208" s="27" t="s">
        <v>300</v>
      </c>
      <c r="I208" s="128" t="str">
        <f>IF(Table2[[#This Row],[Time]]&lt;Table2[[#This Row],[Start]], TEXT(Table2[[#This Row],[Start]]-Table2[[#This Row],[Time]], "hh:mm:ss"), "-"&amp;TEXT(Table2[[#This Row],[Time]]-Table2[[#This Row],[Start]], "hh:mm:ss"))</f>
        <v>07:00:00</v>
      </c>
    </row>
    <row r="209" spans="1:9" x14ac:dyDescent="0.25">
      <c r="A209" s="28">
        <v>12</v>
      </c>
      <c r="B209" s="73"/>
      <c r="C209" s="72">
        <v>45324</v>
      </c>
      <c r="D209" s="73" t="str">
        <f>TEXT(Table2[[#This Row],[Date]], "ddd")</f>
        <v>Fri</v>
      </c>
      <c r="E209" s="74">
        <v>0.625</v>
      </c>
      <c r="F209" s="73"/>
      <c r="G209" s="80" t="str">
        <f t="shared" si="16"/>
        <v>On Time</v>
      </c>
      <c r="H209" s="27" t="s">
        <v>300</v>
      </c>
      <c r="I209" s="128" t="str">
        <f>IF(Table2[[#This Row],[Time]]&lt;Table2[[#This Row],[Start]], TEXT(Table2[[#This Row],[Start]]-Table2[[#This Row],[Time]], "hh:mm:ss"), "-"&amp;TEXT(Table2[[#This Row],[Time]]-Table2[[#This Row],[Start]], "hh:mm:ss"))</f>
        <v>15:00:00</v>
      </c>
    </row>
    <row r="210" spans="1:9" x14ac:dyDescent="0.25">
      <c r="A210" s="28">
        <v>12</v>
      </c>
      <c r="B210" s="73"/>
      <c r="C210" s="72">
        <v>45324</v>
      </c>
      <c r="D210" s="73" t="str">
        <f>TEXT(Table2[[#This Row],[Date]], "ddd")</f>
        <v>Fri</v>
      </c>
      <c r="E210" s="74">
        <v>0.95833333333333337</v>
      </c>
      <c r="F210" s="73"/>
      <c r="G210" s="80" t="str">
        <f t="shared" si="16"/>
        <v>On Time</v>
      </c>
      <c r="H210" s="27" t="s">
        <v>300</v>
      </c>
      <c r="I210" s="128" t="str">
        <f>IF(Table2[[#This Row],[Time]]&lt;Table2[[#This Row],[Start]], TEXT(Table2[[#This Row],[Start]]-Table2[[#This Row],[Time]], "hh:mm:ss"), "-"&amp;TEXT(Table2[[#This Row],[Time]]-Table2[[#This Row],[Start]], "hh:mm:ss"))</f>
        <v>23:00:00</v>
      </c>
    </row>
    <row r="211" spans="1:9" x14ac:dyDescent="0.25">
      <c r="A211" s="28">
        <v>12</v>
      </c>
      <c r="B211" s="73"/>
      <c r="C211" s="72">
        <v>45325</v>
      </c>
      <c r="D211" s="73" t="str">
        <f>TEXT(Table2[[#This Row],[Date]], "ddd")</f>
        <v>Sat</v>
      </c>
      <c r="E211" s="74">
        <v>0.29166666666666669</v>
      </c>
      <c r="F211" s="73"/>
      <c r="G211" s="80" t="str">
        <f>IF(E211&gt;=F211,"On Time","Late")</f>
        <v>On Time</v>
      </c>
      <c r="H211" s="27" t="s">
        <v>300</v>
      </c>
      <c r="I211" s="128" t="str">
        <f>IF(Table2[[#This Row],[Time]]&lt;Table2[[#This Row],[Start]], TEXT(Table2[[#This Row],[Start]]-Table2[[#This Row],[Time]], "hh:mm:ss"), "-"&amp;TEXT(Table2[[#This Row],[Time]]-Table2[[#This Row],[Start]], "hh:mm:ss"))</f>
        <v>07:00:00</v>
      </c>
    </row>
    <row r="212" spans="1:9" x14ac:dyDescent="0.25">
      <c r="A212" s="28">
        <v>12</v>
      </c>
      <c r="B212" s="73"/>
      <c r="C212" s="72">
        <v>45325</v>
      </c>
      <c r="D212" s="73" t="str">
        <f>TEXT(Table2[[#This Row],[Date]], "ddd")</f>
        <v>Sat</v>
      </c>
      <c r="E212" s="74">
        <v>0.625</v>
      </c>
      <c r="F212" s="73"/>
      <c r="G212" s="80" t="str">
        <f>IF(E212&gt;=F212,"On Time","Late")</f>
        <v>On Time</v>
      </c>
      <c r="H212" s="27" t="s">
        <v>300</v>
      </c>
      <c r="I212" s="128" t="str">
        <f>IF(Table2[[#This Row],[Time]]&lt;Table2[[#This Row],[Start]], TEXT(Table2[[#This Row],[Start]]-Table2[[#This Row],[Time]], "hh:mm:ss"), "-"&amp;TEXT(Table2[[#This Row],[Time]]-Table2[[#This Row],[Start]], "hh:mm:ss"))</f>
        <v>15:00:00</v>
      </c>
    </row>
    <row r="213" spans="1:9" x14ac:dyDescent="0.25">
      <c r="A213" s="28">
        <v>12</v>
      </c>
      <c r="B213" s="73"/>
      <c r="C213" s="72">
        <v>45325</v>
      </c>
      <c r="D213" s="73" t="str">
        <f>TEXT(Table2[[#This Row],[Date]], "ddd")</f>
        <v>Sat</v>
      </c>
      <c r="E213" s="74">
        <v>0.95833333333333337</v>
      </c>
      <c r="F213" s="73"/>
      <c r="G213" s="80" t="str">
        <f>IF(E213&gt;=F213,"On Time","Late")</f>
        <v>On Time</v>
      </c>
      <c r="H213" s="27" t="s">
        <v>300</v>
      </c>
      <c r="I213" s="128" t="str">
        <f>IF(Table2[[#This Row],[Time]]&lt;Table2[[#This Row],[Start]], TEXT(Table2[[#This Row],[Start]]-Table2[[#This Row],[Time]], "hh:mm:ss"), "-"&amp;TEXT(Table2[[#This Row],[Time]]-Table2[[#This Row],[Start]], "hh:mm:ss"))</f>
        <v>23:00:00</v>
      </c>
    </row>
    <row r="214" spans="1:9" x14ac:dyDescent="0.25">
      <c r="A214" s="28">
        <v>12</v>
      </c>
      <c r="B214" s="73"/>
      <c r="C214" s="72">
        <v>45326</v>
      </c>
      <c r="D214" s="73" t="str">
        <f>TEXT(Table2[[#This Row],[Date]], "ddd")</f>
        <v>Sun</v>
      </c>
      <c r="E214" s="74">
        <v>0.29166666666666669</v>
      </c>
      <c r="F214" s="73"/>
      <c r="G214" s="80" t="str">
        <f>IF(E214&gt;=F214,"On Time","Late")</f>
        <v>On Time</v>
      </c>
      <c r="H214" s="27" t="s">
        <v>300</v>
      </c>
      <c r="I214" s="128" t="str">
        <f>IF(Table2[[#This Row],[Time]]&lt;Table2[[#This Row],[Start]], TEXT(Table2[[#This Row],[Start]]-Table2[[#This Row],[Time]], "hh:mm:ss"), "-"&amp;TEXT(Table2[[#This Row],[Time]]-Table2[[#This Row],[Start]], "hh:mm:ss"))</f>
        <v>07:00:00</v>
      </c>
    </row>
    <row r="215" spans="1:9" x14ac:dyDescent="0.25">
      <c r="A215" s="28">
        <v>12</v>
      </c>
      <c r="B215" s="73"/>
      <c r="C215" s="72">
        <v>45326</v>
      </c>
      <c r="D215" s="73" t="str">
        <f>TEXT(Table2[[#This Row],[Date]], "ddd")</f>
        <v>Sun</v>
      </c>
      <c r="E215" s="74">
        <v>0.625</v>
      </c>
      <c r="F215" s="73"/>
      <c r="G215" s="80" t="str">
        <f>IF(E215&gt;=F215,"On Time","Late")</f>
        <v>On Time</v>
      </c>
      <c r="H215" s="27" t="s">
        <v>300</v>
      </c>
      <c r="I215" s="128" t="str">
        <f>IF(Table2[[#This Row],[Time]]&lt;Table2[[#This Row],[Start]], TEXT(Table2[[#This Row],[Start]]-Table2[[#This Row],[Time]], "hh:mm:ss"), "-"&amp;TEXT(Table2[[#This Row],[Time]]-Table2[[#This Row],[Start]], "hh:mm:ss"))</f>
        <v>15:00:00</v>
      </c>
    </row>
    <row r="216" spans="1:9" x14ac:dyDescent="0.25">
      <c r="A216" s="28">
        <v>12</v>
      </c>
      <c r="B216" s="73"/>
      <c r="C216" s="72">
        <v>45326</v>
      </c>
      <c r="D216" s="73" t="str">
        <f>TEXT(Table2[[#This Row],[Date]], "ddd")</f>
        <v>Sun</v>
      </c>
      <c r="E216" s="74">
        <v>0.95833333333333337</v>
      </c>
      <c r="F216" s="73"/>
      <c r="G216" s="80" t="str">
        <f>IF(E216&gt;=F216,"On Time","Late")</f>
        <v>On Time</v>
      </c>
      <c r="H216" s="27" t="s">
        <v>300</v>
      </c>
      <c r="I216" s="128" t="str">
        <f>IF(Table2[[#This Row],[Time]]&lt;Table2[[#This Row],[Start]], TEXT(Table2[[#This Row],[Start]]-Table2[[#This Row],[Time]], "hh:mm:ss"), "-"&amp;TEXT(Table2[[#This Row],[Time]]-Table2[[#This Row],[Start]], "hh:mm:ss"))</f>
        <v>23:00:00</v>
      </c>
    </row>
  </sheetData>
  <conditionalFormatting sqref="O114:O117">
    <cfRule type="containsText" dxfId="1" priority="11" operator="containsText" text="On Time">
      <formula>NOT(ISERROR(SEARCH("On Time",O114)))</formula>
    </cfRule>
  </conditionalFormatting>
  <conditionalFormatting sqref="O114:O117 G1:G1048576">
    <cfRule type="cellIs" dxfId="0" priority="10" operator="equal">
      <formula>"Late"</formula>
    </cfRule>
  </conditionalFormatting>
  <pageMargins left="0.7" right="0.7" top="0.75" bottom="0.75" header="0.3" footer="0.3"/>
  <pageSetup orientation="portrait" verticalDpi="599"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Guards!$I$2:$I$16</xm:f>
          </x14:formula1>
          <xm:sqref>L1</xm:sqref>
        </x14:dataValidation>
        <x14:dataValidation type="list" allowBlank="1" showInputMessage="1" showErrorMessage="1">
          <x14:formula1>
            <xm:f>Guards!$I$2:$I$17</xm:f>
          </x14:formula1>
          <xm:sqref>B1:B1048576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F l Q 3 W N 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A W V D d 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l Q 3 W C i K R 7 g O A A A A E Q A A A B M A H A B G b 3 J t d W x h c y 9 T Z W N 0 a W 9 u M S 5 t I K I Y A C i g F A A A A A A A A A A A A A A A A A A A A A A A A A A A A C t O T S 7 J z M 9 T C I b Q h t Y A U E s B A i 0 A F A A C A A g A F l Q 3 W N H d V o y m A A A A + A A A A B I A A A A A A A A A A A A A A A A A A A A A A E N v b m Z p Z y 9 Q Y W N r Y W d l L n h t b F B L A Q I t A B Q A A g A I A B Z U N 1 g P y u m r p A A A A O k A A A A T A A A A A A A A A A A A A A A A A P I A A A B b Q 2 9 u d G V u d F 9 U e X B l c 1 0 u e G 1 s U E s B A i 0 A F A A C A A g A F l Q 3 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C p + I t y Q J s t K m s 5 U b / v f H 2 8 A A A A A A g A A A A A A A 2 Y A A M A A A A A Q A A A A v U X a X I u z 5 D e P v i J U 1 P H u M A A A A A A E g A A A o A A A A B A A A A C c q o N w T F / z D s X 3 z X O G k R f y U A A A A G c W J 5 8 Z k n h V 6 O z + s p J m t 4 k U T d t 5 R + T 4 7 t b W B Z g 0 X j I 7 k U L f a f + 8 s S G J l G T y K + K 8 5 L x o b y i 4 X 6 3 q 0 W 4 f V 7 6 n 7 q w c A r J 4 + r q + i 0 2 a B p S g g j e v F A A A A L 9 R C G b J W v 4 R t T a 9 I V N 4 x + 1 L w 5 p C < / D a t a M a s h u p > 
</file>

<file path=customXml/itemProps1.xml><?xml version="1.0" encoding="utf-8"?>
<ds:datastoreItem xmlns:ds="http://schemas.openxmlformats.org/officeDocument/2006/customXml" ds:itemID="{2CA22E84-4799-49E1-AA66-94453CBED4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Panic Alarms</vt:lpstr>
      <vt:lpstr>Daily Events</vt:lpstr>
      <vt:lpstr>Automatic Door Sched</vt:lpstr>
      <vt:lpstr>Cameras</vt:lpstr>
      <vt:lpstr>Facility Repairs Reported</vt:lpstr>
      <vt:lpstr>Guards</vt:lpstr>
      <vt:lpstr>Sheet1</vt:lpstr>
      <vt:lpstr>time</vt:lpstr>
    </vt:vector>
  </TitlesOfParts>
  <Company>Texas Health Partners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Sweet</dc:creator>
  <cp:lastModifiedBy>Mark Sweet</cp:lastModifiedBy>
  <cp:lastPrinted>2024-01-24T15:18:55Z</cp:lastPrinted>
  <dcterms:created xsi:type="dcterms:W3CDTF">2022-08-13T13:20:42Z</dcterms:created>
  <dcterms:modified xsi:type="dcterms:W3CDTF">2024-01-31T17:46:57Z</dcterms:modified>
</cp:coreProperties>
</file>